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0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41AC1A0C-A227-459D-ACE8-75EA2C9FEA1F}" xr6:coauthVersionLast="47" xr6:coauthVersionMax="47" xr10:uidLastSave="{00000000-0000-0000-0000-000000000000}"/>
  <bookViews>
    <workbookView xWindow="-108" yWindow="-108" windowWidth="23256" windowHeight="12456" tabRatio="830" firstSheet="1" activeTab="16" xr2:uid="{00000000-000D-0000-FFFF-FFFF00000000}"/>
  </bookViews>
  <sheets>
    <sheet name="IS" sheetId="1" r:id="rId1"/>
    <sheet name="CS IS" sheetId="3" r:id="rId2"/>
    <sheet name="BS" sheetId="2" r:id="rId3"/>
    <sheet name="CS BS" sheetId="5" r:id="rId4"/>
    <sheet name="Competitors" sheetId="19" r:id="rId5"/>
    <sheet name="Industry" sheetId="26" r:id="rId6"/>
    <sheet name="Ratios" sheetId="4" r:id="rId7"/>
    <sheet name="Proj BS" sheetId="15" r:id="rId8"/>
    <sheet name="Proj IS" sheetId="17" r:id="rId9"/>
    <sheet name="DCF" sheetId="20" r:id="rId10"/>
    <sheet name="Sheet1" sheetId="28" r:id="rId11"/>
    <sheet name="Stockprice" sheetId="23" r:id="rId12"/>
    <sheet name="Relative" sheetId="22" r:id="rId13"/>
    <sheet name="Beta" sheetId="27" r:id="rId14"/>
    <sheet name="Graph" sheetId="14" r:id="rId15"/>
    <sheet name="info" sheetId="8" r:id="rId16"/>
    <sheet name="Sheet2" sheetId="29" r:id="rId17"/>
  </sheets>
  <definedNames>
    <definedName name="_xlnm._FilterDatabase" localSheetId="13" hidden="1">Beta!$A$2:$C$2</definedName>
    <definedName name="_xlnm._FilterDatabase" localSheetId="11" hidden="1">Stockprice!$A$1:$R$2738</definedName>
    <definedName name="_xlchart.v1.0" hidden="1">Sheet2!$T$231:$T$235</definedName>
    <definedName name="_xlchart.v1.1" hidden="1">Sheet2!$U$230</definedName>
    <definedName name="_xlchart.v1.2" hidden="1">Sheet2!$U$231:$U$235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29" l="1"/>
  <c r="D5" i="29"/>
  <c r="D4" i="29"/>
  <c r="D13" i="20"/>
  <c r="K10" i="22"/>
  <c r="E26" i="20"/>
  <c r="F26" i="20"/>
  <c r="G26" i="20"/>
  <c r="H26" i="20"/>
  <c r="I26" i="20"/>
  <c r="J26" i="20"/>
  <c r="K26" i="20"/>
  <c r="L26" i="20"/>
  <c r="M26" i="20"/>
  <c r="D26" i="20"/>
  <c r="G25" i="17"/>
  <c r="D25" i="17"/>
  <c r="E25" i="17"/>
  <c r="F25" i="17"/>
  <c r="H25" i="17"/>
  <c r="C25" i="17"/>
  <c r="D27" i="20"/>
  <c r="I29" i="15"/>
  <c r="D7" i="29" l="1"/>
  <c r="M13" i="22"/>
  <c r="M14" i="22"/>
  <c r="M15" i="22"/>
  <c r="K9" i="22"/>
  <c r="J10" i="22"/>
  <c r="J9" i="22"/>
  <c r="I10" i="22"/>
  <c r="I9" i="22"/>
  <c r="H10" i="22"/>
  <c r="H9" i="22"/>
  <c r="G10" i="22"/>
  <c r="G9" i="22"/>
  <c r="F10" i="22"/>
  <c r="F9" i="22"/>
  <c r="E10" i="22"/>
  <c r="E9" i="22"/>
  <c r="E7" i="22"/>
  <c r="K8" i="22"/>
  <c r="J8" i="22"/>
  <c r="I8" i="22"/>
  <c r="G8" i="22"/>
  <c r="H8" i="22"/>
  <c r="E8" i="22"/>
  <c r="F8" i="22"/>
  <c r="K7" i="22"/>
  <c r="J7" i="22"/>
  <c r="I7" i="22"/>
  <c r="H7" i="22"/>
  <c r="G7" i="22"/>
  <c r="F7" i="22"/>
  <c r="K4" i="22"/>
  <c r="K5" i="22"/>
  <c r="C4" i="22"/>
  <c r="D9" i="20"/>
  <c r="Q125" i="23"/>
  <c r="R125" i="23"/>
  <c r="C8" i="4"/>
  <c r="D8" i="4"/>
  <c r="E8" i="4"/>
  <c r="F8" i="4"/>
  <c r="G8" i="4"/>
  <c r="H8" i="4"/>
  <c r="I8" i="4"/>
  <c r="J8" i="4"/>
  <c r="K8" i="4"/>
  <c r="L8" i="4"/>
  <c r="D35" i="20"/>
  <c r="C5" i="22"/>
  <c r="B53" i="20"/>
  <c r="C53" i="20"/>
  <c r="J29" i="15"/>
  <c r="K29" i="15"/>
  <c r="L29" i="15"/>
  <c r="M29" i="15"/>
  <c r="N29" i="15"/>
  <c r="O29" i="15"/>
  <c r="P29" i="15"/>
  <c r="Q29" i="15"/>
  <c r="R29" i="15"/>
  <c r="E30" i="20"/>
  <c r="F30" i="20"/>
  <c r="G30" i="20"/>
  <c r="H30" i="20"/>
  <c r="I30" i="20"/>
  <c r="J30" i="20"/>
  <c r="K30" i="20"/>
  <c r="L30" i="20"/>
  <c r="M30" i="20"/>
  <c r="D30" i="20"/>
  <c r="M38" i="20"/>
  <c r="M64" i="20" s="1"/>
  <c r="M92" i="20" s="1"/>
  <c r="M117" i="20" s="1"/>
  <c r="M22" i="20"/>
  <c r="M23" i="20"/>
  <c r="M24" i="20"/>
  <c r="M25" i="20"/>
  <c r="M27" i="20"/>
  <c r="M28" i="20"/>
  <c r="M29" i="20"/>
  <c r="M31" i="20"/>
  <c r="M32" i="20"/>
  <c r="M33" i="20"/>
  <c r="M9" i="20"/>
  <c r="C43" i="20"/>
  <c r="C45" i="20"/>
  <c r="C46" i="20"/>
  <c r="C47" i="20"/>
  <c r="C50" i="20"/>
  <c r="C51" i="20"/>
  <c r="C52" i="20"/>
  <c r="C56" i="20"/>
  <c r="C57" i="20"/>
  <c r="B43" i="20"/>
  <c r="C42" i="20"/>
  <c r="B42" i="20"/>
  <c r="C71" i="20"/>
  <c r="AB4" i="23"/>
  <c r="AC11" i="23" s="1"/>
  <c r="AB3" i="23"/>
  <c r="AC13" i="23" s="1"/>
  <c r="V5" i="23"/>
  <c r="C70" i="20"/>
  <c r="C85" i="20"/>
  <c r="B85" i="20"/>
  <c r="C86" i="20"/>
  <c r="B86" i="20"/>
  <c r="C83" i="20"/>
  <c r="B83" i="20"/>
  <c r="C82" i="20"/>
  <c r="B82" i="20"/>
  <c r="B141" i="20" s="1"/>
  <c r="C140" i="20" s="1"/>
  <c r="C66" i="20"/>
  <c r="C67" i="20"/>
  <c r="C68" i="20"/>
  <c r="C73" i="20"/>
  <c r="C74" i="20"/>
  <c r="C77" i="20"/>
  <c r="C78" i="20"/>
  <c r="C79" i="20"/>
  <c r="C80" i="20"/>
  <c r="M80" i="20" s="1"/>
  <c r="B80" i="20"/>
  <c r="B77" i="20"/>
  <c r="B70" i="20"/>
  <c r="B95" i="20" s="1"/>
  <c r="B73" i="20"/>
  <c r="B74" i="20"/>
  <c r="B71" i="20"/>
  <c r="B68" i="20"/>
  <c r="B67" i="20"/>
  <c r="B66" i="20"/>
  <c r="C62" i="20"/>
  <c r="D32" i="20"/>
  <c r="C48" i="20" l="1"/>
  <c r="B44" i="20"/>
  <c r="C54" i="20"/>
  <c r="C69" i="20"/>
  <c r="B94" i="20"/>
  <c r="B81" i="20"/>
  <c r="B84" i="20" s="1"/>
  <c r="C72" i="20"/>
  <c r="C75" i="20" s="1"/>
  <c r="C81" i="20"/>
  <c r="C84" i="20" s="1"/>
  <c r="B72" i="20"/>
  <c r="B75" i="20" s="1"/>
  <c r="C76" i="20" l="1"/>
  <c r="D36" i="20" l="1"/>
  <c r="H4" i="27" l="1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60" i="27"/>
  <c r="H61" i="27"/>
  <c r="H62" i="27"/>
  <c r="H63" i="27"/>
  <c r="H64" i="27"/>
  <c r="H65" i="27"/>
  <c r="H66" i="27"/>
  <c r="H67" i="27"/>
  <c r="H68" i="27"/>
  <c r="H69" i="27"/>
  <c r="H70" i="27"/>
  <c r="H71" i="27"/>
  <c r="H72" i="27"/>
  <c r="H73" i="27"/>
  <c r="H74" i="27"/>
  <c r="H75" i="27"/>
  <c r="H76" i="27"/>
  <c r="H77" i="27"/>
  <c r="H78" i="27"/>
  <c r="H79" i="27"/>
  <c r="H80" i="27"/>
  <c r="H81" i="27"/>
  <c r="H82" i="27"/>
  <c r="H83" i="27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3" i="27"/>
  <c r="F3" i="27" l="1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3" i="27"/>
  <c r="E33" i="20"/>
  <c r="F33" i="20"/>
  <c r="G33" i="20"/>
  <c r="H33" i="20"/>
  <c r="I33" i="20"/>
  <c r="J33" i="20"/>
  <c r="K33" i="20"/>
  <c r="L33" i="20"/>
  <c r="D33" i="20"/>
  <c r="E32" i="20"/>
  <c r="F32" i="20"/>
  <c r="G32" i="20"/>
  <c r="H32" i="20"/>
  <c r="I32" i="20"/>
  <c r="J32" i="20"/>
  <c r="K32" i="20"/>
  <c r="L32" i="20"/>
  <c r="E31" i="20"/>
  <c r="F31" i="20"/>
  <c r="G31" i="20"/>
  <c r="H31" i="20"/>
  <c r="I31" i="20"/>
  <c r="J31" i="20"/>
  <c r="K31" i="20"/>
  <c r="L31" i="20"/>
  <c r="D31" i="20"/>
  <c r="E29" i="20"/>
  <c r="F29" i="20"/>
  <c r="G29" i="20"/>
  <c r="H29" i="20"/>
  <c r="I29" i="20"/>
  <c r="J29" i="20"/>
  <c r="K29" i="20"/>
  <c r="L29" i="20"/>
  <c r="D29" i="20"/>
  <c r="E28" i="20"/>
  <c r="F28" i="20"/>
  <c r="G28" i="20"/>
  <c r="H28" i="20"/>
  <c r="I28" i="20"/>
  <c r="J28" i="20"/>
  <c r="K28" i="20"/>
  <c r="L28" i="20"/>
  <c r="D28" i="20"/>
  <c r="E27" i="20"/>
  <c r="F27" i="20"/>
  <c r="G27" i="20"/>
  <c r="H27" i="20"/>
  <c r="I27" i="20"/>
  <c r="J27" i="20"/>
  <c r="K27" i="20"/>
  <c r="L27" i="20"/>
  <c r="E25" i="20"/>
  <c r="F25" i="20"/>
  <c r="G25" i="20"/>
  <c r="H25" i="20"/>
  <c r="I25" i="20"/>
  <c r="J25" i="20"/>
  <c r="K25" i="20"/>
  <c r="L25" i="20"/>
  <c r="D25" i="20"/>
  <c r="E24" i="20"/>
  <c r="F24" i="20"/>
  <c r="G24" i="20"/>
  <c r="H24" i="20"/>
  <c r="I24" i="20"/>
  <c r="J24" i="20"/>
  <c r="K24" i="20"/>
  <c r="L24" i="20"/>
  <c r="D24" i="20"/>
  <c r="E23" i="20"/>
  <c r="F23" i="20"/>
  <c r="G23" i="20"/>
  <c r="H23" i="20"/>
  <c r="I23" i="20"/>
  <c r="J23" i="20"/>
  <c r="K23" i="20"/>
  <c r="L23" i="20"/>
  <c r="D23" i="20"/>
  <c r="E22" i="20"/>
  <c r="F22" i="20"/>
  <c r="G22" i="20"/>
  <c r="H22" i="20"/>
  <c r="I22" i="20"/>
  <c r="J22" i="20"/>
  <c r="K22" i="20"/>
  <c r="L22" i="20"/>
  <c r="D22" i="20"/>
  <c r="D22" i="26"/>
  <c r="E22" i="26"/>
  <c r="F22" i="26"/>
  <c r="G22" i="26"/>
  <c r="H22" i="26"/>
  <c r="I22" i="26"/>
  <c r="J22" i="26"/>
  <c r="K22" i="26"/>
  <c r="L22" i="26"/>
  <c r="M22" i="26"/>
  <c r="D23" i="26"/>
  <c r="E23" i="26"/>
  <c r="F23" i="26"/>
  <c r="G23" i="26"/>
  <c r="H23" i="26"/>
  <c r="I23" i="26"/>
  <c r="J23" i="26"/>
  <c r="K23" i="26"/>
  <c r="L23" i="26"/>
  <c r="M23" i="26"/>
  <c r="D24" i="26"/>
  <c r="E24" i="26"/>
  <c r="F24" i="26"/>
  <c r="G24" i="26"/>
  <c r="H24" i="26"/>
  <c r="I24" i="26"/>
  <c r="J24" i="26"/>
  <c r="K24" i="26"/>
  <c r="L24" i="26"/>
  <c r="M24" i="26"/>
  <c r="D25" i="26"/>
  <c r="E25" i="26"/>
  <c r="F25" i="26"/>
  <c r="G25" i="26"/>
  <c r="H25" i="26"/>
  <c r="I25" i="26"/>
  <c r="J25" i="26"/>
  <c r="K25" i="26"/>
  <c r="L25" i="26"/>
  <c r="M25" i="26"/>
  <c r="D26" i="26"/>
  <c r="E26" i="26"/>
  <c r="F26" i="26"/>
  <c r="G26" i="26"/>
  <c r="H26" i="26"/>
  <c r="I26" i="26"/>
  <c r="J26" i="26"/>
  <c r="K26" i="26"/>
  <c r="L26" i="26"/>
  <c r="M26" i="26"/>
  <c r="D27" i="26"/>
  <c r="E27" i="26"/>
  <c r="F27" i="26"/>
  <c r="G27" i="26"/>
  <c r="H27" i="26"/>
  <c r="I27" i="26"/>
  <c r="J27" i="26"/>
  <c r="K27" i="26"/>
  <c r="L27" i="26"/>
  <c r="M27" i="26"/>
  <c r="E31" i="26"/>
  <c r="F31" i="26"/>
  <c r="G31" i="26"/>
  <c r="H31" i="26"/>
  <c r="I31" i="26"/>
  <c r="J31" i="26"/>
  <c r="K31" i="26"/>
  <c r="L31" i="26"/>
  <c r="M31" i="26"/>
  <c r="E32" i="26"/>
  <c r="F32" i="26"/>
  <c r="G32" i="26"/>
  <c r="H32" i="26"/>
  <c r="I32" i="26"/>
  <c r="J32" i="26"/>
  <c r="K32" i="26"/>
  <c r="L32" i="26"/>
  <c r="M32" i="26"/>
  <c r="E48" i="26"/>
  <c r="F48" i="26"/>
  <c r="G48" i="26"/>
  <c r="H48" i="26"/>
  <c r="I48" i="26"/>
  <c r="J48" i="26"/>
  <c r="K48" i="26"/>
  <c r="L48" i="26"/>
  <c r="M48" i="26"/>
  <c r="E49" i="26"/>
  <c r="F49" i="26"/>
  <c r="G49" i="26"/>
  <c r="H49" i="26"/>
  <c r="I49" i="26"/>
  <c r="J49" i="26"/>
  <c r="K49" i="26"/>
  <c r="L49" i="26"/>
  <c r="M49" i="26"/>
  <c r="D39" i="26"/>
  <c r="E39" i="26"/>
  <c r="F39" i="26"/>
  <c r="G39" i="26"/>
  <c r="H39" i="26"/>
  <c r="I39" i="26"/>
  <c r="J39" i="26"/>
  <c r="K39" i="26"/>
  <c r="L39" i="26"/>
  <c r="M39" i="26"/>
  <c r="D40" i="26"/>
  <c r="E40" i="26"/>
  <c r="F40" i="26"/>
  <c r="G40" i="26"/>
  <c r="H40" i="26"/>
  <c r="I40" i="26"/>
  <c r="J40" i="26"/>
  <c r="K40" i="26"/>
  <c r="L40" i="26"/>
  <c r="M40" i="26"/>
  <c r="D41" i="26"/>
  <c r="E41" i="26"/>
  <c r="F41" i="26"/>
  <c r="G41" i="26"/>
  <c r="H41" i="26"/>
  <c r="I41" i="26"/>
  <c r="J41" i="26"/>
  <c r="K41" i="26"/>
  <c r="L41" i="26"/>
  <c r="M41" i="26"/>
  <c r="D42" i="26"/>
  <c r="E42" i="26"/>
  <c r="F42" i="26"/>
  <c r="G42" i="26"/>
  <c r="H42" i="26"/>
  <c r="I42" i="26"/>
  <c r="J42" i="26"/>
  <c r="K42" i="26"/>
  <c r="L42" i="26"/>
  <c r="M42" i="26"/>
  <c r="D43" i="26"/>
  <c r="E43" i="26"/>
  <c r="F43" i="26"/>
  <c r="G43" i="26"/>
  <c r="H43" i="26"/>
  <c r="I43" i="26"/>
  <c r="J43" i="26"/>
  <c r="K43" i="26"/>
  <c r="L43" i="26"/>
  <c r="M43" i="26"/>
  <c r="D44" i="26"/>
  <c r="E44" i="26"/>
  <c r="F44" i="26"/>
  <c r="G44" i="26"/>
  <c r="H44" i="26"/>
  <c r="I44" i="26"/>
  <c r="J44" i="26"/>
  <c r="K44" i="26"/>
  <c r="L44" i="26"/>
  <c r="M44" i="26"/>
  <c r="D73" i="26"/>
  <c r="E73" i="26"/>
  <c r="F73" i="26"/>
  <c r="G73" i="26"/>
  <c r="H73" i="26"/>
  <c r="I73" i="26"/>
  <c r="J73" i="26"/>
  <c r="K73" i="26"/>
  <c r="L73" i="26"/>
  <c r="M73" i="26"/>
  <c r="D74" i="26"/>
  <c r="E74" i="26"/>
  <c r="F74" i="26"/>
  <c r="G74" i="26"/>
  <c r="H74" i="26"/>
  <c r="I74" i="26"/>
  <c r="J74" i="26"/>
  <c r="K74" i="26"/>
  <c r="L74" i="26"/>
  <c r="M74" i="26"/>
  <c r="D75" i="26"/>
  <c r="E75" i="26"/>
  <c r="F75" i="26"/>
  <c r="G75" i="26"/>
  <c r="H75" i="26"/>
  <c r="I75" i="26"/>
  <c r="J75" i="26"/>
  <c r="K75" i="26"/>
  <c r="L75" i="26"/>
  <c r="M75" i="26"/>
  <c r="D76" i="26"/>
  <c r="E76" i="26"/>
  <c r="F76" i="26"/>
  <c r="G76" i="26"/>
  <c r="H76" i="26"/>
  <c r="I76" i="26"/>
  <c r="J76" i="26"/>
  <c r="K76" i="26"/>
  <c r="L76" i="26"/>
  <c r="M76" i="26"/>
  <c r="D77" i="26"/>
  <c r="E77" i="26"/>
  <c r="F77" i="26"/>
  <c r="G77" i="26"/>
  <c r="H77" i="26"/>
  <c r="I77" i="26"/>
  <c r="J77" i="26"/>
  <c r="K77" i="26"/>
  <c r="L77" i="26"/>
  <c r="M77" i="26"/>
  <c r="D78" i="26"/>
  <c r="E78" i="26"/>
  <c r="F78" i="26"/>
  <c r="G78" i="26"/>
  <c r="H78" i="26"/>
  <c r="I78" i="26"/>
  <c r="J78" i="26"/>
  <c r="K78" i="26"/>
  <c r="L78" i="26"/>
  <c r="M78" i="26"/>
  <c r="E82" i="26"/>
  <c r="F82" i="26"/>
  <c r="G82" i="26"/>
  <c r="H82" i="26"/>
  <c r="I82" i="26"/>
  <c r="J82" i="26"/>
  <c r="K82" i="26"/>
  <c r="L82" i="26"/>
  <c r="M82" i="26"/>
  <c r="E83" i="26"/>
  <c r="F83" i="26"/>
  <c r="G83" i="26"/>
  <c r="H83" i="26"/>
  <c r="I83" i="26"/>
  <c r="J83" i="26"/>
  <c r="K83" i="26"/>
  <c r="L83" i="26"/>
  <c r="M83" i="26"/>
  <c r="E65" i="26"/>
  <c r="F65" i="26"/>
  <c r="G65" i="26"/>
  <c r="H65" i="26"/>
  <c r="I65" i="26"/>
  <c r="J65" i="26"/>
  <c r="K65" i="26"/>
  <c r="L65" i="26"/>
  <c r="M65" i="26"/>
  <c r="E66" i="26"/>
  <c r="F66" i="26"/>
  <c r="G66" i="26"/>
  <c r="H66" i="26"/>
  <c r="I66" i="26"/>
  <c r="J66" i="26"/>
  <c r="K66" i="26"/>
  <c r="L66" i="26"/>
  <c r="M66" i="26"/>
  <c r="G56" i="26"/>
  <c r="K56" i="26"/>
  <c r="F16" i="26"/>
  <c r="F50" i="26" s="1"/>
  <c r="G16" i="26"/>
  <c r="G50" i="26" s="1"/>
  <c r="H16" i="26"/>
  <c r="H67" i="26" s="1"/>
  <c r="I16" i="26"/>
  <c r="I84" i="26" s="1"/>
  <c r="J16" i="26"/>
  <c r="J50" i="26" s="1"/>
  <c r="K16" i="26"/>
  <c r="K50" i="26" s="1"/>
  <c r="L16" i="26"/>
  <c r="L67" i="26" s="1"/>
  <c r="M16" i="26"/>
  <c r="M84" i="26" s="1"/>
  <c r="E16" i="26"/>
  <c r="E84" i="26" s="1"/>
  <c r="F15" i="26"/>
  <c r="G15" i="26"/>
  <c r="H15" i="26"/>
  <c r="I15" i="26"/>
  <c r="J15" i="26"/>
  <c r="K15" i="26"/>
  <c r="L15" i="26"/>
  <c r="M15" i="26"/>
  <c r="E15" i="26"/>
  <c r="F14" i="26"/>
  <c r="G14" i="26"/>
  <c r="H14" i="26"/>
  <c r="I14" i="26"/>
  <c r="J14" i="26"/>
  <c r="K14" i="26"/>
  <c r="L14" i="26"/>
  <c r="M14" i="26"/>
  <c r="E14" i="26"/>
  <c r="E10" i="26"/>
  <c r="E61" i="26" s="1"/>
  <c r="F10" i="26"/>
  <c r="F61" i="26" s="1"/>
  <c r="G10" i="26"/>
  <c r="G61" i="26" s="1"/>
  <c r="H10" i="26"/>
  <c r="H61" i="26" s="1"/>
  <c r="I10" i="26"/>
  <c r="I61" i="26" s="1"/>
  <c r="J10" i="26"/>
  <c r="J61" i="26" s="1"/>
  <c r="K10" i="26"/>
  <c r="K61" i="26" s="1"/>
  <c r="L10" i="26"/>
  <c r="L61" i="26" s="1"/>
  <c r="M10" i="26"/>
  <c r="M61" i="26" s="1"/>
  <c r="D10" i="26"/>
  <c r="D61" i="26" s="1"/>
  <c r="E9" i="26"/>
  <c r="E60" i="26" s="1"/>
  <c r="F9" i="26"/>
  <c r="F60" i="26" s="1"/>
  <c r="G9" i="26"/>
  <c r="G60" i="26" s="1"/>
  <c r="H9" i="26"/>
  <c r="H60" i="26" s="1"/>
  <c r="I9" i="26"/>
  <c r="I60" i="26" s="1"/>
  <c r="J9" i="26"/>
  <c r="J60" i="26" s="1"/>
  <c r="K9" i="26"/>
  <c r="K60" i="26" s="1"/>
  <c r="L9" i="26"/>
  <c r="L60" i="26" s="1"/>
  <c r="M9" i="26"/>
  <c r="M60" i="26" s="1"/>
  <c r="D9" i="26"/>
  <c r="D60" i="26" s="1"/>
  <c r="E8" i="26"/>
  <c r="E59" i="26" s="1"/>
  <c r="F8" i="26"/>
  <c r="F59" i="26" s="1"/>
  <c r="G8" i="26"/>
  <c r="G59" i="26" s="1"/>
  <c r="H8" i="26"/>
  <c r="H59" i="26" s="1"/>
  <c r="I8" i="26"/>
  <c r="I59" i="26" s="1"/>
  <c r="J8" i="26"/>
  <c r="J59" i="26" s="1"/>
  <c r="K8" i="26"/>
  <c r="K59" i="26" s="1"/>
  <c r="L8" i="26"/>
  <c r="L59" i="26" s="1"/>
  <c r="M8" i="26"/>
  <c r="M59" i="26" s="1"/>
  <c r="D8" i="26"/>
  <c r="D59" i="26" s="1"/>
  <c r="E7" i="26"/>
  <c r="E58" i="26" s="1"/>
  <c r="F7" i="26"/>
  <c r="F58" i="26" s="1"/>
  <c r="G7" i="26"/>
  <c r="G58" i="26" s="1"/>
  <c r="H7" i="26"/>
  <c r="H58" i="26" s="1"/>
  <c r="I7" i="26"/>
  <c r="I58" i="26" s="1"/>
  <c r="J7" i="26"/>
  <c r="J58" i="26" s="1"/>
  <c r="K7" i="26"/>
  <c r="K58" i="26" s="1"/>
  <c r="L7" i="26"/>
  <c r="L58" i="26" s="1"/>
  <c r="M7" i="26"/>
  <c r="M58" i="26" s="1"/>
  <c r="D7" i="26"/>
  <c r="D58" i="26" s="1"/>
  <c r="E6" i="26"/>
  <c r="E57" i="26" s="1"/>
  <c r="F6" i="26"/>
  <c r="F57" i="26" s="1"/>
  <c r="G6" i="26"/>
  <c r="G57" i="26" s="1"/>
  <c r="H6" i="26"/>
  <c r="H57" i="26" s="1"/>
  <c r="I6" i="26"/>
  <c r="I57" i="26" s="1"/>
  <c r="J6" i="26"/>
  <c r="J57" i="26" s="1"/>
  <c r="K6" i="26"/>
  <c r="K57" i="26" s="1"/>
  <c r="L6" i="26"/>
  <c r="L57" i="26" s="1"/>
  <c r="M6" i="26"/>
  <c r="M57" i="26" s="1"/>
  <c r="D6" i="26"/>
  <c r="D57" i="26" s="1"/>
  <c r="E5" i="26"/>
  <c r="E56" i="26" s="1"/>
  <c r="F5" i="26"/>
  <c r="F56" i="26" s="1"/>
  <c r="G5" i="26"/>
  <c r="H5" i="26"/>
  <c r="H56" i="26" s="1"/>
  <c r="I5" i="26"/>
  <c r="I56" i="26" s="1"/>
  <c r="J5" i="26"/>
  <c r="J56" i="26" s="1"/>
  <c r="K5" i="26"/>
  <c r="L5" i="26"/>
  <c r="L56" i="26" s="1"/>
  <c r="M5" i="26"/>
  <c r="M56" i="26" s="1"/>
  <c r="D5" i="26"/>
  <c r="D56" i="26" s="1"/>
  <c r="E4" i="26"/>
  <c r="E55" i="26" s="1"/>
  <c r="F4" i="26"/>
  <c r="F55" i="26" s="1"/>
  <c r="G4" i="26"/>
  <c r="G55" i="26" s="1"/>
  <c r="H4" i="26"/>
  <c r="H55" i="26" s="1"/>
  <c r="I4" i="26"/>
  <c r="I72" i="26" s="1"/>
  <c r="J4" i="26"/>
  <c r="J55" i="26" s="1"/>
  <c r="K4" i="26"/>
  <c r="K55" i="26" s="1"/>
  <c r="L4" i="26"/>
  <c r="L55" i="26" s="1"/>
  <c r="M4" i="26"/>
  <c r="M72" i="26" s="1"/>
  <c r="D4" i="26"/>
  <c r="D55" i="26" s="1"/>
  <c r="E3" i="26"/>
  <c r="E54" i="26" s="1"/>
  <c r="F3" i="26"/>
  <c r="F54" i="26" s="1"/>
  <c r="G3" i="26"/>
  <c r="G71" i="26" s="1"/>
  <c r="H3" i="26"/>
  <c r="H54" i="26" s="1"/>
  <c r="I3" i="26"/>
  <c r="I54" i="26" s="1"/>
  <c r="J3" i="26"/>
  <c r="J54" i="26" s="1"/>
  <c r="K3" i="26"/>
  <c r="K71" i="26" s="1"/>
  <c r="L3" i="26"/>
  <c r="L54" i="26" s="1"/>
  <c r="M3" i="26"/>
  <c r="M54" i="26" s="1"/>
  <c r="D3" i="26"/>
  <c r="D54" i="26" s="1"/>
  <c r="E2" i="26"/>
  <c r="E53" i="26" s="1"/>
  <c r="F2" i="26"/>
  <c r="F53" i="26" s="1"/>
  <c r="G2" i="26"/>
  <c r="G53" i="26" s="1"/>
  <c r="H2" i="26"/>
  <c r="H70" i="26" s="1"/>
  <c r="I2" i="26"/>
  <c r="I53" i="26" s="1"/>
  <c r="J2" i="26"/>
  <c r="J53" i="26" s="1"/>
  <c r="K2" i="26"/>
  <c r="K53" i="26" s="1"/>
  <c r="L2" i="26"/>
  <c r="L70" i="26" s="1"/>
  <c r="M2" i="26"/>
  <c r="M53" i="26" s="1"/>
  <c r="D2" i="26"/>
  <c r="D53" i="26" s="1"/>
  <c r="F4" i="22"/>
  <c r="G4" i="22"/>
  <c r="H4" i="22"/>
  <c r="I4" i="22"/>
  <c r="J4" i="22"/>
  <c r="E4" i="22"/>
  <c r="U4" i="23"/>
  <c r="U3" i="23"/>
  <c r="K2517" i="23"/>
  <c r="L2517" i="23"/>
  <c r="M2517" i="23"/>
  <c r="N2517" i="23"/>
  <c r="O2517" i="23"/>
  <c r="P2517" i="23"/>
  <c r="Q2517" i="23"/>
  <c r="R2517" i="23"/>
  <c r="L2515" i="23"/>
  <c r="M2515" i="23"/>
  <c r="N2515" i="23"/>
  <c r="O2515" i="23"/>
  <c r="P2515" i="23"/>
  <c r="Q2515" i="23"/>
  <c r="R2515" i="23"/>
  <c r="L2514" i="23"/>
  <c r="M2514" i="23"/>
  <c r="N2514" i="23"/>
  <c r="O2514" i="23"/>
  <c r="P2514" i="23"/>
  <c r="Q2514" i="23"/>
  <c r="R2514" i="23"/>
  <c r="L2513" i="23"/>
  <c r="M2513" i="23"/>
  <c r="N2513" i="23"/>
  <c r="O2513" i="23"/>
  <c r="P2513" i="23"/>
  <c r="Q2513" i="23"/>
  <c r="R2513" i="23"/>
  <c r="L2512" i="23"/>
  <c r="M2512" i="23"/>
  <c r="N2512" i="23"/>
  <c r="O2512" i="23"/>
  <c r="P2512" i="23"/>
  <c r="Q2512" i="23"/>
  <c r="R2512" i="23"/>
  <c r="L2511" i="23"/>
  <c r="M2511" i="23"/>
  <c r="N2511" i="23"/>
  <c r="O2511" i="23"/>
  <c r="P2511" i="23"/>
  <c r="Q2511" i="23"/>
  <c r="R2511" i="23"/>
  <c r="L2510" i="23"/>
  <c r="M2510" i="23"/>
  <c r="N2510" i="23"/>
  <c r="O2510" i="23"/>
  <c r="P2510" i="23"/>
  <c r="Q2510" i="23"/>
  <c r="R2510" i="23"/>
  <c r="L2509" i="23"/>
  <c r="M2509" i="23"/>
  <c r="N2509" i="23"/>
  <c r="O2509" i="23"/>
  <c r="P2509" i="23"/>
  <c r="Q2509" i="23"/>
  <c r="R2509" i="23"/>
  <c r="L2508" i="23"/>
  <c r="M2508" i="23"/>
  <c r="N2508" i="23"/>
  <c r="O2508" i="23"/>
  <c r="P2508" i="23"/>
  <c r="Q2508" i="23"/>
  <c r="R2508" i="23"/>
  <c r="L2507" i="23"/>
  <c r="M2507" i="23"/>
  <c r="N2507" i="23"/>
  <c r="O2507" i="23"/>
  <c r="P2507" i="23"/>
  <c r="Q2507" i="23"/>
  <c r="R2507" i="23"/>
  <c r="L2506" i="23"/>
  <c r="M2506" i="23"/>
  <c r="N2506" i="23"/>
  <c r="O2506" i="23"/>
  <c r="P2506" i="23"/>
  <c r="Q2506" i="23"/>
  <c r="R2506" i="23"/>
  <c r="L2505" i="23"/>
  <c r="M2505" i="23"/>
  <c r="N2505" i="23"/>
  <c r="O2505" i="23"/>
  <c r="P2505" i="23"/>
  <c r="Q2505" i="23"/>
  <c r="R2505" i="23"/>
  <c r="L2504" i="23"/>
  <c r="M2504" i="23"/>
  <c r="N2504" i="23"/>
  <c r="O2504" i="23"/>
  <c r="P2504" i="23"/>
  <c r="Q2504" i="23"/>
  <c r="R2504" i="23"/>
  <c r="L2503" i="23"/>
  <c r="M2503" i="23"/>
  <c r="N2503" i="23"/>
  <c r="O2503" i="23"/>
  <c r="P2503" i="23"/>
  <c r="Q2503" i="23"/>
  <c r="R2503" i="23"/>
  <c r="L2502" i="23"/>
  <c r="M2502" i="23"/>
  <c r="N2502" i="23"/>
  <c r="O2502" i="23"/>
  <c r="P2502" i="23"/>
  <c r="Q2502" i="23"/>
  <c r="R2502" i="23"/>
  <c r="L2501" i="23"/>
  <c r="M2501" i="23"/>
  <c r="N2501" i="23"/>
  <c r="O2501" i="23"/>
  <c r="P2501" i="23"/>
  <c r="Q2501" i="23"/>
  <c r="R2501" i="23"/>
  <c r="L2500" i="23"/>
  <c r="M2500" i="23"/>
  <c r="N2500" i="23"/>
  <c r="O2500" i="23"/>
  <c r="P2500" i="23"/>
  <c r="Q2500" i="23"/>
  <c r="R2500" i="23"/>
  <c r="L2499" i="23"/>
  <c r="M2499" i="23"/>
  <c r="N2499" i="23"/>
  <c r="O2499" i="23"/>
  <c r="P2499" i="23"/>
  <c r="Q2499" i="23"/>
  <c r="R2499" i="23"/>
  <c r="L2498" i="23"/>
  <c r="M2498" i="23"/>
  <c r="N2498" i="23"/>
  <c r="O2498" i="23"/>
  <c r="P2498" i="23"/>
  <c r="Q2498" i="23"/>
  <c r="R2498" i="23"/>
  <c r="L2497" i="23"/>
  <c r="M2497" i="23"/>
  <c r="N2497" i="23"/>
  <c r="O2497" i="23"/>
  <c r="P2497" i="23"/>
  <c r="Q2497" i="23"/>
  <c r="R2497" i="23"/>
  <c r="L2496" i="23"/>
  <c r="M2496" i="23"/>
  <c r="N2496" i="23"/>
  <c r="O2496" i="23"/>
  <c r="P2496" i="23"/>
  <c r="Q2496" i="23"/>
  <c r="R2496" i="23"/>
  <c r="L2495" i="23"/>
  <c r="M2495" i="23"/>
  <c r="N2495" i="23"/>
  <c r="O2495" i="23"/>
  <c r="P2495" i="23"/>
  <c r="Q2495" i="23"/>
  <c r="R2495" i="23"/>
  <c r="L2494" i="23"/>
  <c r="M2494" i="23"/>
  <c r="N2494" i="23"/>
  <c r="O2494" i="23"/>
  <c r="P2494" i="23"/>
  <c r="Q2494" i="23"/>
  <c r="R2494" i="23"/>
  <c r="L2493" i="23"/>
  <c r="M2493" i="23"/>
  <c r="N2493" i="23"/>
  <c r="O2493" i="23"/>
  <c r="P2493" i="23"/>
  <c r="Q2493" i="23"/>
  <c r="R2493" i="23"/>
  <c r="L2492" i="23"/>
  <c r="M2492" i="23"/>
  <c r="N2492" i="23"/>
  <c r="O2492" i="23"/>
  <c r="P2492" i="23"/>
  <c r="Q2492" i="23"/>
  <c r="R2492" i="23"/>
  <c r="L2491" i="23"/>
  <c r="M2491" i="23"/>
  <c r="N2491" i="23"/>
  <c r="O2491" i="23"/>
  <c r="P2491" i="23"/>
  <c r="Q2491" i="23"/>
  <c r="R2491" i="23"/>
  <c r="L2490" i="23"/>
  <c r="M2490" i="23"/>
  <c r="N2490" i="23"/>
  <c r="O2490" i="23"/>
  <c r="P2490" i="23"/>
  <c r="Q2490" i="23"/>
  <c r="R2490" i="23"/>
  <c r="L2489" i="23"/>
  <c r="M2489" i="23"/>
  <c r="N2489" i="23"/>
  <c r="O2489" i="23"/>
  <c r="P2489" i="23"/>
  <c r="Q2489" i="23"/>
  <c r="R2489" i="23"/>
  <c r="L2488" i="23"/>
  <c r="M2488" i="23"/>
  <c r="N2488" i="23"/>
  <c r="O2488" i="23"/>
  <c r="P2488" i="23"/>
  <c r="Q2488" i="23"/>
  <c r="R2488" i="23"/>
  <c r="L2487" i="23"/>
  <c r="M2487" i="23"/>
  <c r="N2487" i="23"/>
  <c r="O2487" i="23"/>
  <c r="P2487" i="23"/>
  <c r="Q2487" i="23"/>
  <c r="R2487" i="23"/>
  <c r="L2486" i="23"/>
  <c r="M2486" i="23"/>
  <c r="N2486" i="23"/>
  <c r="O2486" i="23"/>
  <c r="P2486" i="23"/>
  <c r="Q2486" i="23"/>
  <c r="R2486" i="23"/>
  <c r="L2485" i="23"/>
  <c r="M2485" i="23"/>
  <c r="N2485" i="23"/>
  <c r="O2485" i="23"/>
  <c r="P2485" i="23"/>
  <c r="Q2485" i="23"/>
  <c r="R2485" i="23"/>
  <c r="L2484" i="23"/>
  <c r="M2484" i="23"/>
  <c r="N2484" i="23"/>
  <c r="O2484" i="23"/>
  <c r="P2484" i="23"/>
  <c r="Q2484" i="23"/>
  <c r="R2484" i="23"/>
  <c r="L2483" i="23"/>
  <c r="M2483" i="23"/>
  <c r="N2483" i="23"/>
  <c r="O2483" i="23"/>
  <c r="P2483" i="23"/>
  <c r="Q2483" i="23"/>
  <c r="R2483" i="23"/>
  <c r="L2482" i="23"/>
  <c r="M2482" i="23"/>
  <c r="N2482" i="23"/>
  <c r="O2482" i="23"/>
  <c r="P2482" i="23"/>
  <c r="Q2482" i="23"/>
  <c r="R2482" i="23"/>
  <c r="L2481" i="23"/>
  <c r="M2481" i="23"/>
  <c r="N2481" i="23"/>
  <c r="O2481" i="23"/>
  <c r="P2481" i="23"/>
  <c r="Q2481" i="23"/>
  <c r="R2481" i="23"/>
  <c r="L2480" i="23"/>
  <c r="M2480" i="23"/>
  <c r="N2480" i="23"/>
  <c r="O2480" i="23"/>
  <c r="P2480" i="23"/>
  <c r="Q2480" i="23"/>
  <c r="R2480" i="23"/>
  <c r="L2479" i="23"/>
  <c r="M2479" i="23"/>
  <c r="N2479" i="23"/>
  <c r="O2479" i="23"/>
  <c r="P2479" i="23"/>
  <c r="Q2479" i="23"/>
  <c r="R2479" i="23"/>
  <c r="L2478" i="23"/>
  <c r="M2478" i="23"/>
  <c r="N2478" i="23"/>
  <c r="O2478" i="23"/>
  <c r="P2478" i="23"/>
  <c r="Q2478" i="23"/>
  <c r="R2478" i="23"/>
  <c r="L2477" i="23"/>
  <c r="M2477" i="23"/>
  <c r="N2477" i="23"/>
  <c r="O2477" i="23"/>
  <c r="P2477" i="23"/>
  <c r="Q2477" i="23"/>
  <c r="R2477" i="23"/>
  <c r="L2476" i="23"/>
  <c r="M2476" i="23"/>
  <c r="N2476" i="23"/>
  <c r="O2476" i="23"/>
  <c r="P2476" i="23"/>
  <c r="Q2476" i="23"/>
  <c r="R2476" i="23"/>
  <c r="L2475" i="23"/>
  <c r="M2475" i="23"/>
  <c r="N2475" i="23"/>
  <c r="O2475" i="23"/>
  <c r="P2475" i="23"/>
  <c r="Q2475" i="23"/>
  <c r="R2475" i="23"/>
  <c r="L2474" i="23"/>
  <c r="M2474" i="23"/>
  <c r="N2474" i="23"/>
  <c r="O2474" i="23"/>
  <c r="P2474" i="23"/>
  <c r="Q2474" i="23"/>
  <c r="R2474" i="23"/>
  <c r="L2473" i="23"/>
  <c r="M2473" i="23"/>
  <c r="N2473" i="23"/>
  <c r="O2473" i="23"/>
  <c r="P2473" i="23"/>
  <c r="Q2473" i="23"/>
  <c r="R2473" i="23"/>
  <c r="L2472" i="23"/>
  <c r="M2472" i="23"/>
  <c r="N2472" i="23"/>
  <c r="O2472" i="23"/>
  <c r="P2472" i="23"/>
  <c r="Q2472" i="23"/>
  <c r="R2472" i="23"/>
  <c r="L2471" i="23"/>
  <c r="M2471" i="23"/>
  <c r="N2471" i="23"/>
  <c r="O2471" i="23"/>
  <c r="P2471" i="23"/>
  <c r="Q2471" i="23"/>
  <c r="R2471" i="23"/>
  <c r="L2470" i="23"/>
  <c r="M2470" i="23"/>
  <c r="N2470" i="23"/>
  <c r="O2470" i="23"/>
  <c r="P2470" i="23"/>
  <c r="Q2470" i="23"/>
  <c r="R2470" i="23"/>
  <c r="L2469" i="23"/>
  <c r="M2469" i="23"/>
  <c r="N2469" i="23"/>
  <c r="O2469" i="23"/>
  <c r="P2469" i="23"/>
  <c r="Q2469" i="23"/>
  <c r="R2469" i="23"/>
  <c r="L2468" i="23"/>
  <c r="M2468" i="23"/>
  <c r="N2468" i="23"/>
  <c r="O2468" i="23"/>
  <c r="P2468" i="23"/>
  <c r="Q2468" i="23"/>
  <c r="R2468" i="23"/>
  <c r="L2467" i="23"/>
  <c r="M2467" i="23"/>
  <c r="N2467" i="23"/>
  <c r="O2467" i="23"/>
  <c r="P2467" i="23"/>
  <c r="Q2467" i="23"/>
  <c r="R2467" i="23"/>
  <c r="L2466" i="23"/>
  <c r="M2466" i="23"/>
  <c r="N2466" i="23"/>
  <c r="O2466" i="23"/>
  <c r="P2466" i="23"/>
  <c r="Q2466" i="23"/>
  <c r="R2466" i="23"/>
  <c r="L2465" i="23"/>
  <c r="M2465" i="23"/>
  <c r="N2465" i="23"/>
  <c r="O2465" i="23"/>
  <c r="P2465" i="23"/>
  <c r="Q2465" i="23"/>
  <c r="R2465" i="23"/>
  <c r="L2464" i="23"/>
  <c r="M2464" i="23"/>
  <c r="N2464" i="23"/>
  <c r="O2464" i="23"/>
  <c r="P2464" i="23"/>
  <c r="Q2464" i="23"/>
  <c r="R2464" i="23"/>
  <c r="L2463" i="23"/>
  <c r="M2463" i="23"/>
  <c r="N2463" i="23"/>
  <c r="O2463" i="23"/>
  <c r="P2463" i="23"/>
  <c r="Q2463" i="23"/>
  <c r="R2463" i="23"/>
  <c r="L2462" i="23"/>
  <c r="M2462" i="23"/>
  <c r="N2462" i="23"/>
  <c r="O2462" i="23"/>
  <c r="P2462" i="23"/>
  <c r="Q2462" i="23"/>
  <c r="R2462" i="23"/>
  <c r="L2461" i="23"/>
  <c r="M2461" i="23"/>
  <c r="N2461" i="23"/>
  <c r="O2461" i="23"/>
  <c r="P2461" i="23"/>
  <c r="Q2461" i="23"/>
  <c r="R2461" i="23"/>
  <c r="L2460" i="23"/>
  <c r="M2460" i="23"/>
  <c r="N2460" i="23"/>
  <c r="O2460" i="23"/>
  <c r="P2460" i="23"/>
  <c r="Q2460" i="23"/>
  <c r="R2460" i="23"/>
  <c r="L2459" i="23"/>
  <c r="M2459" i="23"/>
  <c r="N2459" i="23"/>
  <c r="O2459" i="23"/>
  <c r="P2459" i="23"/>
  <c r="Q2459" i="23"/>
  <c r="R2459" i="23"/>
  <c r="L2458" i="23"/>
  <c r="M2458" i="23"/>
  <c r="N2458" i="23"/>
  <c r="O2458" i="23"/>
  <c r="P2458" i="23"/>
  <c r="Q2458" i="23"/>
  <c r="R2458" i="23"/>
  <c r="L2457" i="23"/>
  <c r="M2457" i="23"/>
  <c r="N2457" i="23"/>
  <c r="O2457" i="23"/>
  <c r="P2457" i="23"/>
  <c r="Q2457" i="23"/>
  <c r="R2457" i="23"/>
  <c r="L2456" i="23"/>
  <c r="M2456" i="23"/>
  <c r="N2456" i="23"/>
  <c r="O2456" i="23"/>
  <c r="P2456" i="23"/>
  <c r="Q2456" i="23"/>
  <c r="R2456" i="23"/>
  <c r="L2455" i="23"/>
  <c r="M2455" i="23"/>
  <c r="N2455" i="23"/>
  <c r="O2455" i="23"/>
  <c r="P2455" i="23"/>
  <c r="Q2455" i="23"/>
  <c r="R2455" i="23"/>
  <c r="L2454" i="23"/>
  <c r="M2454" i="23"/>
  <c r="N2454" i="23"/>
  <c r="O2454" i="23"/>
  <c r="P2454" i="23"/>
  <c r="Q2454" i="23"/>
  <c r="R2454" i="23"/>
  <c r="L2453" i="23"/>
  <c r="M2453" i="23"/>
  <c r="N2453" i="23"/>
  <c r="O2453" i="23"/>
  <c r="P2453" i="23"/>
  <c r="Q2453" i="23"/>
  <c r="R2453" i="23"/>
  <c r="L2452" i="23"/>
  <c r="M2452" i="23"/>
  <c r="N2452" i="23"/>
  <c r="O2452" i="23"/>
  <c r="P2452" i="23"/>
  <c r="Q2452" i="23"/>
  <c r="R2452" i="23"/>
  <c r="L2451" i="23"/>
  <c r="M2451" i="23"/>
  <c r="N2451" i="23"/>
  <c r="O2451" i="23"/>
  <c r="P2451" i="23"/>
  <c r="Q2451" i="23"/>
  <c r="R2451" i="23"/>
  <c r="L2450" i="23"/>
  <c r="M2450" i="23"/>
  <c r="N2450" i="23"/>
  <c r="O2450" i="23"/>
  <c r="P2450" i="23"/>
  <c r="Q2450" i="23"/>
  <c r="R2450" i="23"/>
  <c r="L2449" i="23"/>
  <c r="M2449" i="23"/>
  <c r="N2449" i="23"/>
  <c r="O2449" i="23"/>
  <c r="P2449" i="23"/>
  <c r="Q2449" i="23"/>
  <c r="R2449" i="23"/>
  <c r="L2448" i="23"/>
  <c r="M2448" i="23"/>
  <c r="N2448" i="23"/>
  <c r="O2448" i="23"/>
  <c r="P2448" i="23"/>
  <c r="Q2448" i="23"/>
  <c r="R2448" i="23"/>
  <c r="L2447" i="23"/>
  <c r="M2447" i="23"/>
  <c r="N2447" i="23"/>
  <c r="O2447" i="23"/>
  <c r="P2447" i="23"/>
  <c r="Q2447" i="23"/>
  <c r="R2447" i="23"/>
  <c r="L2446" i="23"/>
  <c r="M2446" i="23"/>
  <c r="N2446" i="23"/>
  <c r="O2446" i="23"/>
  <c r="P2446" i="23"/>
  <c r="Q2446" i="23"/>
  <c r="R2446" i="23"/>
  <c r="L2445" i="23"/>
  <c r="M2445" i="23"/>
  <c r="N2445" i="23"/>
  <c r="O2445" i="23"/>
  <c r="P2445" i="23"/>
  <c r="Q2445" i="23"/>
  <c r="R2445" i="23"/>
  <c r="L2444" i="23"/>
  <c r="M2444" i="23"/>
  <c r="N2444" i="23"/>
  <c r="O2444" i="23"/>
  <c r="P2444" i="23"/>
  <c r="Q2444" i="23"/>
  <c r="R2444" i="23"/>
  <c r="L2443" i="23"/>
  <c r="M2443" i="23"/>
  <c r="N2443" i="23"/>
  <c r="O2443" i="23"/>
  <c r="P2443" i="23"/>
  <c r="Q2443" i="23"/>
  <c r="R2443" i="23"/>
  <c r="L2442" i="23"/>
  <c r="M2442" i="23"/>
  <c r="N2442" i="23"/>
  <c r="O2442" i="23"/>
  <c r="P2442" i="23"/>
  <c r="Q2442" i="23"/>
  <c r="R2442" i="23"/>
  <c r="L2441" i="23"/>
  <c r="M2441" i="23"/>
  <c r="N2441" i="23"/>
  <c r="O2441" i="23"/>
  <c r="P2441" i="23"/>
  <c r="Q2441" i="23"/>
  <c r="R2441" i="23"/>
  <c r="L2440" i="23"/>
  <c r="M2440" i="23"/>
  <c r="N2440" i="23"/>
  <c r="O2440" i="23"/>
  <c r="P2440" i="23"/>
  <c r="Q2440" i="23"/>
  <c r="R2440" i="23"/>
  <c r="L2439" i="23"/>
  <c r="M2439" i="23"/>
  <c r="N2439" i="23"/>
  <c r="O2439" i="23"/>
  <c r="P2439" i="23"/>
  <c r="Q2439" i="23"/>
  <c r="R2439" i="23"/>
  <c r="L2438" i="23"/>
  <c r="M2438" i="23"/>
  <c r="N2438" i="23"/>
  <c r="O2438" i="23"/>
  <c r="P2438" i="23"/>
  <c r="Q2438" i="23"/>
  <c r="R2438" i="23"/>
  <c r="L2437" i="23"/>
  <c r="M2437" i="23"/>
  <c r="N2437" i="23"/>
  <c r="O2437" i="23"/>
  <c r="P2437" i="23"/>
  <c r="Q2437" i="23"/>
  <c r="R2437" i="23"/>
  <c r="L2436" i="23"/>
  <c r="M2436" i="23"/>
  <c r="N2436" i="23"/>
  <c r="O2436" i="23"/>
  <c r="P2436" i="23"/>
  <c r="Q2436" i="23"/>
  <c r="R2436" i="23"/>
  <c r="L2435" i="23"/>
  <c r="M2435" i="23"/>
  <c r="N2435" i="23"/>
  <c r="O2435" i="23"/>
  <c r="P2435" i="23"/>
  <c r="Q2435" i="23"/>
  <c r="R2435" i="23"/>
  <c r="L2434" i="23"/>
  <c r="M2434" i="23"/>
  <c r="N2434" i="23"/>
  <c r="O2434" i="23"/>
  <c r="P2434" i="23"/>
  <c r="Q2434" i="23"/>
  <c r="R2434" i="23"/>
  <c r="L2433" i="23"/>
  <c r="M2433" i="23"/>
  <c r="N2433" i="23"/>
  <c r="O2433" i="23"/>
  <c r="P2433" i="23"/>
  <c r="Q2433" i="23"/>
  <c r="R2433" i="23"/>
  <c r="L2432" i="23"/>
  <c r="M2432" i="23"/>
  <c r="N2432" i="23"/>
  <c r="O2432" i="23"/>
  <c r="P2432" i="23"/>
  <c r="Q2432" i="23"/>
  <c r="R2432" i="23"/>
  <c r="L2431" i="23"/>
  <c r="M2431" i="23"/>
  <c r="N2431" i="23"/>
  <c r="O2431" i="23"/>
  <c r="P2431" i="23"/>
  <c r="Q2431" i="23"/>
  <c r="R2431" i="23"/>
  <c r="L2430" i="23"/>
  <c r="M2430" i="23"/>
  <c r="N2430" i="23"/>
  <c r="O2430" i="23"/>
  <c r="P2430" i="23"/>
  <c r="Q2430" i="23"/>
  <c r="R2430" i="23"/>
  <c r="L2429" i="23"/>
  <c r="M2429" i="23"/>
  <c r="N2429" i="23"/>
  <c r="O2429" i="23"/>
  <c r="P2429" i="23"/>
  <c r="Q2429" i="23"/>
  <c r="R2429" i="23"/>
  <c r="L2428" i="23"/>
  <c r="M2428" i="23"/>
  <c r="N2428" i="23"/>
  <c r="O2428" i="23"/>
  <c r="P2428" i="23"/>
  <c r="Q2428" i="23"/>
  <c r="R2428" i="23"/>
  <c r="L2427" i="23"/>
  <c r="M2427" i="23"/>
  <c r="N2427" i="23"/>
  <c r="O2427" i="23"/>
  <c r="P2427" i="23"/>
  <c r="Q2427" i="23"/>
  <c r="R2427" i="23"/>
  <c r="L2426" i="23"/>
  <c r="M2426" i="23"/>
  <c r="N2426" i="23"/>
  <c r="O2426" i="23"/>
  <c r="P2426" i="23"/>
  <c r="Q2426" i="23"/>
  <c r="R2426" i="23"/>
  <c r="L2425" i="23"/>
  <c r="M2425" i="23"/>
  <c r="N2425" i="23"/>
  <c r="O2425" i="23"/>
  <c r="P2425" i="23"/>
  <c r="Q2425" i="23"/>
  <c r="R2425" i="23"/>
  <c r="L2424" i="23"/>
  <c r="M2424" i="23"/>
  <c r="N2424" i="23"/>
  <c r="O2424" i="23"/>
  <c r="P2424" i="23"/>
  <c r="Q2424" i="23"/>
  <c r="R2424" i="23"/>
  <c r="L2423" i="23"/>
  <c r="M2423" i="23"/>
  <c r="N2423" i="23"/>
  <c r="O2423" i="23"/>
  <c r="P2423" i="23"/>
  <c r="Q2423" i="23"/>
  <c r="R2423" i="23"/>
  <c r="L2422" i="23"/>
  <c r="M2422" i="23"/>
  <c r="N2422" i="23"/>
  <c r="O2422" i="23"/>
  <c r="P2422" i="23"/>
  <c r="Q2422" i="23"/>
  <c r="R2422" i="23"/>
  <c r="L2421" i="23"/>
  <c r="M2421" i="23"/>
  <c r="N2421" i="23"/>
  <c r="O2421" i="23"/>
  <c r="P2421" i="23"/>
  <c r="Q2421" i="23"/>
  <c r="R2421" i="23"/>
  <c r="L2420" i="23"/>
  <c r="M2420" i="23"/>
  <c r="N2420" i="23"/>
  <c r="O2420" i="23"/>
  <c r="P2420" i="23"/>
  <c r="Q2420" i="23"/>
  <c r="R2420" i="23"/>
  <c r="L2419" i="23"/>
  <c r="M2419" i="23"/>
  <c r="N2419" i="23"/>
  <c r="O2419" i="23"/>
  <c r="P2419" i="23"/>
  <c r="Q2419" i="23"/>
  <c r="R2419" i="23"/>
  <c r="L2418" i="23"/>
  <c r="M2418" i="23"/>
  <c r="N2418" i="23"/>
  <c r="O2418" i="23"/>
  <c r="P2418" i="23"/>
  <c r="Q2418" i="23"/>
  <c r="R2418" i="23"/>
  <c r="L2417" i="23"/>
  <c r="M2417" i="23"/>
  <c r="N2417" i="23"/>
  <c r="O2417" i="23"/>
  <c r="P2417" i="23"/>
  <c r="Q2417" i="23"/>
  <c r="R2417" i="23"/>
  <c r="L2416" i="23"/>
  <c r="M2416" i="23"/>
  <c r="N2416" i="23"/>
  <c r="O2416" i="23"/>
  <c r="P2416" i="23"/>
  <c r="Q2416" i="23"/>
  <c r="R2416" i="23"/>
  <c r="L2415" i="23"/>
  <c r="M2415" i="23"/>
  <c r="N2415" i="23"/>
  <c r="O2415" i="23"/>
  <c r="P2415" i="23"/>
  <c r="Q2415" i="23"/>
  <c r="R2415" i="23"/>
  <c r="L2414" i="23"/>
  <c r="M2414" i="23"/>
  <c r="N2414" i="23"/>
  <c r="O2414" i="23"/>
  <c r="P2414" i="23"/>
  <c r="Q2414" i="23"/>
  <c r="R2414" i="23"/>
  <c r="L2413" i="23"/>
  <c r="M2413" i="23"/>
  <c r="N2413" i="23"/>
  <c r="O2413" i="23"/>
  <c r="P2413" i="23"/>
  <c r="Q2413" i="23"/>
  <c r="R2413" i="23"/>
  <c r="L2412" i="23"/>
  <c r="M2412" i="23"/>
  <c r="N2412" i="23"/>
  <c r="O2412" i="23"/>
  <c r="P2412" i="23"/>
  <c r="Q2412" i="23"/>
  <c r="R2412" i="23"/>
  <c r="L2411" i="23"/>
  <c r="M2411" i="23"/>
  <c r="N2411" i="23"/>
  <c r="O2411" i="23"/>
  <c r="P2411" i="23"/>
  <c r="Q2411" i="23"/>
  <c r="R2411" i="23"/>
  <c r="L2410" i="23"/>
  <c r="M2410" i="23"/>
  <c r="N2410" i="23"/>
  <c r="O2410" i="23"/>
  <c r="P2410" i="23"/>
  <c r="Q2410" i="23"/>
  <c r="R2410" i="23"/>
  <c r="L2409" i="23"/>
  <c r="M2409" i="23"/>
  <c r="N2409" i="23"/>
  <c r="O2409" i="23"/>
  <c r="P2409" i="23"/>
  <c r="Q2409" i="23"/>
  <c r="R2409" i="23"/>
  <c r="L2408" i="23"/>
  <c r="M2408" i="23"/>
  <c r="N2408" i="23"/>
  <c r="O2408" i="23"/>
  <c r="P2408" i="23"/>
  <c r="Q2408" i="23"/>
  <c r="R2408" i="23"/>
  <c r="L2407" i="23"/>
  <c r="M2407" i="23"/>
  <c r="N2407" i="23"/>
  <c r="O2407" i="23"/>
  <c r="P2407" i="23"/>
  <c r="Q2407" i="23"/>
  <c r="R2407" i="23"/>
  <c r="L2406" i="23"/>
  <c r="M2406" i="23"/>
  <c r="N2406" i="23"/>
  <c r="O2406" i="23"/>
  <c r="P2406" i="23"/>
  <c r="Q2406" i="23"/>
  <c r="R2406" i="23"/>
  <c r="L2405" i="23"/>
  <c r="M2405" i="23"/>
  <c r="N2405" i="23"/>
  <c r="O2405" i="23"/>
  <c r="P2405" i="23"/>
  <c r="Q2405" i="23"/>
  <c r="R2405" i="23"/>
  <c r="L2404" i="23"/>
  <c r="M2404" i="23"/>
  <c r="N2404" i="23"/>
  <c r="O2404" i="23"/>
  <c r="P2404" i="23"/>
  <c r="Q2404" i="23"/>
  <c r="R2404" i="23"/>
  <c r="L2403" i="23"/>
  <c r="M2403" i="23"/>
  <c r="N2403" i="23"/>
  <c r="O2403" i="23"/>
  <c r="P2403" i="23"/>
  <c r="Q2403" i="23"/>
  <c r="R2403" i="23"/>
  <c r="L2402" i="23"/>
  <c r="M2402" i="23"/>
  <c r="N2402" i="23"/>
  <c r="O2402" i="23"/>
  <c r="P2402" i="23"/>
  <c r="Q2402" i="23"/>
  <c r="R2402" i="23"/>
  <c r="L2401" i="23"/>
  <c r="M2401" i="23"/>
  <c r="N2401" i="23"/>
  <c r="O2401" i="23"/>
  <c r="P2401" i="23"/>
  <c r="Q2401" i="23"/>
  <c r="R2401" i="23"/>
  <c r="L2400" i="23"/>
  <c r="M2400" i="23"/>
  <c r="N2400" i="23"/>
  <c r="O2400" i="23"/>
  <c r="P2400" i="23"/>
  <c r="Q2400" i="23"/>
  <c r="R2400" i="23"/>
  <c r="L2399" i="23"/>
  <c r="M2399" i="23"/>
  <c r="N2399" i="23"/>
  <c r="O2399" i="23"/>
  <c r="P2399" i="23"/>
  <c r="Q2399" i="23"/>
  <c r="R2399" i="23"/>
  <c r="L2398" i="23"/>
  <c r="M2398" i="23"/>
  <c r="N2398" i="23"/>
  <c r="O2398" i="23"/>
  <c r="P2398" i="23"/>
  <c r="Q2398" i="23"/>
  <c r="R2398" i="23"/>
  <c r="L2397" i="23"/>
  <c r="M2397" i="23"/>
  <c r="N2397" i="23"/>
  <c r="O2397" i="23"/>
  <c r="P2397" i="23"/>
  <c r="Q2397" i="23"/>
  <c r="R2397" i="23"/>
  <c r="L2396" i="23"/>
  <c r="M2396" i="23"/>
  <c r="N2396" i="23"/>
  <c r="O2396" i="23"/>
  <c r="P2396" i="23"/>
  <c r="Q2396" i="23"/>
  <c r="R2396" i="23"/>
  <c r="L2395" i="23"/>
  <c r="M2395" i="23"/>
  <c r="N2395" i="23"/>
  <c r="O2395" i="23"/>
  <c r="P2395" i="23"/>
  <c r="Q2395" i="23"/>
  <c r="R2395" i="23"/>
  <c r="L2394" i="23"/>
  <c r="M2394" i="23"/>
  <c r="N2394" i="23"/>
  <c r="O2394" i="23"/>
  <c r="P2394" i="23"/>
  <c r="Q2394" i="23"/>
  <c r="R2394" i="23"/>
  <c r="L2393" i="23"/>
  <c r="M2393" i="23"/>
  <c r="N2393" i="23"/>
  <c r="O2393" i="23"/>
  <c r="P2393" i="23"/>
  <c r="Q2393" i="23"/>
  <c r="R2393" i="23"/>
  <c r="L2392" i="23"/>
  <c r="M2392" i="23"/>
  <c r="N2392" i="23"/>
  <c r="O2392" i="23"/>
  <c r="P2392" i="23"/>
  <c r="Q2392" i="23"/>
  <c r="R2392" i="23"/>
  <c r="L2391" i="23"/>
  <c r="M2391" i="23"/>
  <c r="N2391" i="23"/>
  <c r="O2391" i="23"/>
  <c r="P2391" i="23"/>
  <c r="Q2391" i="23"/>
  <c r="R2391" i="23"/>
  <c r="L2390" i="23"/>
  <c r="M2390" i="23"/>
  <c r="N2390" i="23"/>
  <c r="O2390" i="23"/>
  <c r="P2390" i="23"/>
  <c r="Q2390" i="23"/>
  <c r="R2390" i="23"/>
  <c r="L2389" i="23"/>
  <c r="M2389" i="23"/>
  <c r="N2389" i="23"/>
  <c r="O2389" i="23"/>
  <c r="P2389" i="23"/>
  <c r="Q2389" i="23"/>
  <c r="R2389" i="23"/>
  <c r="L2388" i="23"/>
  <c r="M2388" i="23"/>
  <c r="N2388" i="23"/>
  <c r="O2388" i="23"/>
  <c r="P2388" i="23"/>
  <c r="Q2388" i="23"/>
  <c r="R2388" i="23"/>
  <c r="L2387" i="23"/>
  <c r="M2387" i="23"/>
  <c r="N2387" i="23"/>
  <c r="O2387" i="23"/>
  <c r="P2387" i="23"/>
  <c r="Q2387" i="23"/>
  <c r="R2387" i="23"/>
  <c r="L2386" i="23"/>
  <c r="M2386" i="23"/>
  <c r="N2386" i="23"/>
  <c r="O2386" i="23"/>
  <c r="P2386" i="23"/>
  <c r="Q2386" i="23"/>
  <c r="R2386" i="23"/>
  <c r="L2385" i="23"/>
  <c r="M2385" i="23"/>
  <c r="N2385" i="23"/>
  <c r="O2385" i="23"/>
  <c r="P2385" i="23"/>
  <c r="Q2385" i="23"/>
  <c r="R2385" i="23"/>
  <c r="L2384" i="23"/>
  <c r="M2384" i="23"/>
  <c r="N2384" i="23"/>
  <c r="O2384" i="23"/>
  <c r="P2384" i="23"/>
  <c r="Q2384" i="23"/>
  <c r="R2384" i="23"/>
  <c r="L2383" i="23"/>
  <c r="M2383" i="23"/>
  <c r="N2383" i="23"/>
  <c r="O2383" i="23"/>
  <c r="P2383" i="23"/>
  <c r="Q2383" i="23"/>
  <c r="R2383" i="23"/>
  <c r="L2382" i="23"/>
  <c r="M2382" i="23"/>
  <c r="N2382" i="23"/>
  <c r="O2382" i="23"/>
  <c r="P2382" i="23"/>
  <c r="Q2382" i="23"/>
  <c r="R2382" i="23"/>
  <c r="L2381" i="23"/>
  <c r="M2381" i="23"/>
  <c r="N2381" i="23"/>
  <c r="O2381" i="23"/>
  <c r="P2381" i="23"/>
  <c r="Q2381" i="23"/>
  <c r="R2381" i="23"/>
  <c r="L2380" i="23"/>
  <c r="M2380" i="23"/>
  <c r="N2380" i="23"/>
  <c r="O2380" i="23"/>
  <c r="P2380" i="23"/>
  <c r="Q2380" i="23"/>
  <c r="R2380" i="23"/>
  <c r="L2379" i="23"/>
  <c r="M2379" i="23"/>
  <c r="N2379" i="23"/>
  <c r="O2379" i="23"/>
  <c r="P2379" i="23"/>
  <c r="Q2379" i="23"/>
  <c r="R2379" i="23"/>
  <c r="L2378" i="23"/>
  <c r="M2378" i="23"/>
  <c r="N2378" i="23"/>
  <c r="O2378" i="23"/>
  <c r="P2378" i="23"/>
  <c r="Q2378" i="23"/>
  <c r="R2378" i="23"/>
  <c r="L2377" i="23"/>
  <c r="M2377" i="23"/>
  <c r="N2377" i="23"/>
  <c r="O2377" i="23"/>
  <c r="P2377" i="23"/>
  <c r="Q2377" i="23"/>
  <c r="R2377" i="23"/>
  <c r="L2376" i="23"/>
  <c r="M2376" i="23"/>
  <c r="N2376" i="23"/>
  <c r="O2376" i="23"/>
  <c r="P2376" i="23"/>
  <c r="Q2376" i="23"/>
  <c r="R2376" i="23"/>
  <c r="L2375" i="23"/>
  <c r="M2375" i="23"/>
  <c r="N2375" i="23"/>
  <c r="O2375" i="23"/>
  <c r="P2375" i="23"/>
  <c r="Q2375" i="23"/>
  <c r="R2375" i="23"/>
  <c r="L2374" i="23"/>
  <c r="M2374" i="23"/>
  <c r="N2374" i="23"/>
  <c r="O2374" i="23"/>
  <c r="P2374" i="23"/>
  <c r="Q2374" i="23"/>
  <c r="R2374" i="23"/>
  <c r="L2373" i="23"/>
  <c r="M2373" i="23"/>
  <c r="N2373" i="23"/>
  <c r="O2373" i="23"/>
  <c r="P2373" i="23"/>
  <c r="Q2373" i="23"/>
  <c r="R2373" i="23"/>
  <c r="L2372" i="23"/>
  <c r="M2372" i="23"/>
  <c r="N2372" i="23"/>
  <c r="O2372" i="23"/>
  <c r="P2372" i="23"/>
  <c r="Q2372" i="23"/>
  <c r="R2372" i="23"/>
  <c r="L2371" i="23"/>
  <c r="M2371" i="23"/>
  <c r="N2371" i="23"/>
  <c r="O2371" i="23"/>
  <c r="P2371" i="23"/>
  <c r="Q2371" i="23"/>
  <c r="R2371" i="23"/>
  <c r="L2370" i="23"/>
  <c r="M2370" i="23"/>
  <c r="N2370" i="23"/>
  <c r="O2370" i="23"/>
  <c r="P2370" i="23"/>
  <c r="Q2370" i="23"/>
  <c r="R2370" i="23"/>
  <c r="L2369" i="23"/>
  <c r="M2369" i="23"/>
  <c r="N2369" i="23"/>
  <c r="O2369" i="23"/>
  <c r="P2369" i="23"/>
  <c r="Q2369" i="23"/>
  <c r="R2369" i="23"/>
  <c r="L2368" i="23"/>
  <c r="M2368" i="23"/>
  <c r="N2368" i="23"/>
  <c r="O2368" i="23"/>
  <c r="P2368" i="23"/>
  <c r="Q2368" i="23"/>
  <c r="R2368" i="23"/>
  <c r="L2367" i="23"/>
  <c r="M2367" i="23"/>
  <c r="N2367" i="23"/>
  <c r="O2367" i="23"/>
  <c r="P2367" i="23"/>
  <c r="Q2367" i="23"/>
  <c r="R2367" i="23"/>
  <c r="L2366" i="23"/>
  <c r="M2366" i="23"/>
  <c r="N2366" i="23"/>
  <c r="O2366" i="23"/>
  <c r="P2366" i="23"/>
  <c r="Q2366" i="23"/>
  <c r="R2366" i="23"/>
  <c r="L2365" i="23"/>
  <c r="M2365" i="23"/>
  <c r="N2365" i="23"/>
  <c r="O2365" i="23"/>
  <c r="P2365" i="23"/>
  <c r="Q2365" i="23"/>
  <c r="R2365" i="23"/>
  <c r="L2364" i="23"/>
  <c r="M2364" i="23"/>
  <c r="N2364" i="23"/>
  <c r="O2364" i="23"/>
  <c r="P2364" i="23"/>
  <c r="Q2364" i="23"/>
  <c r="R2364" i="23"/>
  <c r="L2363" i="23"/>
  <c r="M2363" i="23"/>
  <c r="N2363" i="23"/>
  <c r="O2363" i="23"/>
  <c r="P2363" i="23"/>
  <c r="Q2363" i="23"/>
  <c r="R2363" i="23"/>
  <c r="L2362" i="23"/>
  <c r="M2362" i="23"/>
  <c r="N2362" i="23"/>
  <c r="O2362" i="23"/>
  <c r="P2362" i="23"/>
  <c r="Q2362" i="23"/>
  <c r="R2362" i="23"/>
  <c r="L2361" i="23"/>
  <c r="M2361" i="23"/>
  <c r="N2361" i="23"/>
  <c r="O2361" i="23"/>
  <c r="P2361" i="23"/>
  <c r="Q2361" i="23"/>
  <c r="R2361" i="23"/>
  <c r="L2360" i="23"/>
  <c r="M2360" i="23"/>
  <c r="N2360" i="23"/>
  <c r="O2360" i="23"/>
  <c r="P2360" i="23"/>
  <c r="Q2360" i="23"/>
  <c r="R2360" i="23"/>
  <c r="L2359" i="23"/>
  <c r="M2359" i="23"/>
  <c r="N2359" i="23"/>
  <c r="O2359" i="23"/>
  <c r="P2359" i="23"/>
  <c r="Q2359" i="23"/>
  <c r="R2359" i="23"/>
  <c r="L2358" i="23"/>
  <c r="M2358" i="23"/>
  <c r="N2358" i="23"/>
  <c r="O2358" i="23"/>
  <c r="P2358" i="23"/>
  <c r="Q2358" i="23"/>
  <c r="R2358" i="23"/>
  <c r="L2357" i="23"/>
  <c r="M2357" i="23"/>
  <c r="N2357" i="23"/>
  <c r="O2357" i="23"/>
  <c r="P2357" i="23"/>
  <c r="Q2357" i="23"/>
  <c r="R2357" i="23"/>
  <c r="L2356" i="23"/>
  <c r="M2356" i="23"/>
  <c r="N2356" i="23"/>
  <c r="O2356" i="23"/>
  <c r="P2356" i="23"/>
  <c r="Q2356" i="23"/>
  <c r="R2356" i="23"/>
  <c r="L2355" i="23"/>
  <c r="M2355" i="23"/>
  <c r="N2355" i="23"/>
  <c r="O2355" i="23"/>
  <c r="P2355" i="23"/>
  <c r="Q2355" i="23"/>
  <c r="R2355" i="23"/>
  <c r="L2354" i="23"/>
  <c r="M2354" i="23"/>
  <c r="N2354" i="23"/>
  <c r="O2354" i="23"/>
  <c r="P2354" i="23"/>
  <c r="Q2354" i="23"/>
  <c r="R2354" i="23"/>
  <c r="L2353" i="23"/>
  <c r="M2353" i="23"/>
  <c r="N2353" i="23"/>
  <c r="O2353" i="23"/>
  <c r="P2353" i="23"/>
  <c r="Q2353" i="23"/>
  <c r="R2353" i="23"/>
  <c r="L2352" i="23"/>
  <c r="M2352" i="23"/>
  <c r="N2352" i="23"/>
  <c r="O2352" i="23"/>
  <c r="P2352" i="23"/>
  <c r="Q2352" i="23"/>
  <c r="R2352" i="23"/>
  <c r="L2351" i="23"/>
  <c r="M2351" i="23"/>
  <c r="N2351" i="23"/>
  <c r="O2351" i="23"/>
  <c r="P2351" i="23"/>
  <c r="Q2351" i="23"/>
  <c r="R2351" i="23"/>
  <c r="L2350" i="23"/>
  <c r="M2350" i="23"/>
  <c r="N2350" i="23"/>
  <c r="O2350" i="23"/>
  <c r="P2350" i="23"/>
  <c r="Q2350" i="23"/>
  <c r="R2350" i="23"/>
  <c r="L2349" i="23"/>
  <c r="M2349" i="23"/>
  <c r="N2349" i="23"/>
  <c r="O2349" i="23"/>
  <c r="P2349" i="23"/>
  <c r="Q2349" i="23"/>
  <c r="R2349" i="23"/>
  <c r="L2348" i="23"/>
  <c r="M2348" i="23"/>
  <c r="N2348" i="23"/>
  <c r="O2348" i="23"/>
  <c r="P2348" i="23"/>
  <c r="Q2348" i="23"/>
  <c r="R2348" i="23"/>
  <c r="L2347" i="23"/>
  <c r="M2347" i="23"/>
  <c r="N2347" i="23"/>
  <c r="O2347" i="23"/>
  <c r="P2347" i="23"/>
  <c r="Q2347" i="23"/>
  <c r="R2347" i="23"/>
  <c r="L2346" i="23"/>
  <c r="M2346" i="23"/>
  <c r="N2346" i="23"/>
  <c r="O2346" i="23"/>
  <c r="P2346" i="23"/>
  <c r="Q2346" i="23"/>
  <c r="R2346" i="23"/>
  <c r="L2345" i="23"/>
  <c r="M2345" i="23"/>
  <c r="N2345" i="23"/>
  <c r="O2345" i="23"/>
  <c r="P2345" i="23"/>
  <c r="Q2345" i="23"/>
  <c r="R2345" i="23"/>
  <c r="L2344" i="23"/>
  <c r="M2344" i="23"/>
  <c r="N2344" i="23"/>
  <c r="O2344" i="23"/>
  <c r="P2344" i="23"/>
  <c r="Q2344" i="23"/>
  <c r="R2344" i="23"/>
  <c r="L2343" i="23"/>
  <c r="M2343" i="23"/>
  <c r="N2343" i="23"/>
  <c r="O2343" i="23"/>
  <c r="P2343" i="23"/>
  <c r="Q2343" i="23"/>
  <c r="R2343" i="23"/>
  <c r="L2342" i="23"/>
  <c r="M2342" i="23"/>
  <c r="N2342" i="23"/>
  <c r="O2342" i="23"/>
  <c r="P2342" i="23"/>
  <c r="Q2342" i="23"/>
  <c r="R2342" i="23"/>
  <c r="L2341" i="23"/>
  <c r="M2341" i="23"/>
  <c r="N2341" i="23"/>
  <c r="O2341" i="23"/>
  <c r="P2341" i="23"/>
  <c r="Q2341" i="23"/>
  <c r="R2341" i="23"/>
  <c r="L2340" i="23"/>
  <c r="M2340" i="23"/>
  <c r="N2340" i="23"/>
  <c r="O2340" i="23"/>
  <c r="P2340" i="23"/>
  <c r="Q2340" i="23"/>
  <c r="R2340" i="23"/>
  <c r="L2339" i="23"/>
  <c r="M2339" i="23"/>
  <c r="N2339" i="23"/>
  <c r="O2339" i="23"/>
  <c r="P2339" i="23"/>
  <c r="Q2339" i="23"/>
  <c r="R2339" i="23"/>
  <c r="L2338" i="23"/>
  <c r="M2338" i="23"/>
  <c r="N2338" i="23"/>
  <c r="O2338" i="23"/>
  <c r="P2338" i="23"/>
  <c r="Q2338" i="23"/>
  <c r="R2338" i="23"/>
  <c r="L2337" i="23"/>
  <c r="M2337" i="23"/>
  <c r="N2337" i="23"/>
  <c r="O2337" i="23"/>
  <c r="P2337" i="23"/>
  <c r="Q2337" i="23"/>
  <c r="R2337" i="23"/>
  <c r="L2336" i="23"/>
  <c r="M2336" i="23"/>
  <c r="N2336" i="23"/>
  <c r="O2336" i="23"/>
  <c r="P2336" i="23"/>
  <c r="Q2336" i="23"/>
  <c r="R2336" i="23"/>
  <c r="L2335" i="23"/>
  <c r="M2335" i="23"/>
  <c r="N2335" i="23"/>
  <c r="O2335" i="23"/>
  <c r="P2335" i="23"/>
  <c r="Q2335" i="23"/>
  <c r="R2335" i="23"/>
  <c r="L2334" i="23"/>
  <c r="M2334" i="23"/>
  <c r="N2334" i="23"/>
  <c r="O2334" i="23"/>
  <c r="P2334" i="23"/>
  <c r="Q2334" i="23"/>
  <c r="R2334" i="23"/>
  <c r="L2333" i="23"/>
  <c r="M2333" i="23"/>
  <c r="N2333" i="23"/>
  <c r="O2333" i="23"/>
  <c r="P2333" i="23"/>
  <c r="Q2333" i="23"/>
  <c r="R2333" i="23"/>
  <c r="L2332" i="23"/>
  <c r="M2332" i="23"/>
  <c r="N2332" i="23"/>
  <c r="O2332" i="23"/>
  <c r="P2332" i="23"/>
  <c r="Q2332" i="23"/>
  <c r="R2332" i="23"/>
  <c r="L2331" i="23"/>
  <c r="M2331" i="23"/>
  <c r="N2331" i="23"/>
  <c r="O2331" i="23"/>
  <c r="P2331" i="23"/>
  <c r="Q2331" i="23"/>
  <c r="R2331" i="23"/>
  <c r="L2330" i="23"/>
  <c r="M2330" i="23"/>
  <c r="N2330" i="23"/>
  <c r="O2330" i="23"/>
  <c r="P2330" i="23"/>
  <c r="Q2330" i="23"/>
  <c r="R2330" i="23"/>
  <c r="L2329" i="23"/>
  <c r="M2329" i="23"/>
  <c r="N2329" i="23"/>
  <c r="O2329" i="23"/>
  <c r="P2329" i="23"/>
  <c r="Q2329" i="23"/>
  <c r="R2329" i="23"/>
  <c r="L2328" i="23"/>
  <c r="M2328" i="23"/>
  <c r="N2328" i="23"/>
  <c r="O2328" i="23"/>
  <c r="P2328" i="23"/>
  <c r="Q2328" i="23"/>
  <c r="R2328" i="23"/>
  <c r="L2327" i="23"/>
  <c r="M2327" i="23"/>
  <c r="N2327" i="23"/>
  <c r="O2327" i="23"/>
  <c r="P2327" i="23"/>
  <c r="Q2327" i="23"/>
  <c r="R2327" i="23"/>
  <c r="L2326" i="23"/>
  <c r="M2326" i="23"/>
  <c r="N2326" i="23"/>
  <c r="O2326" i="23"/>
  <c r="P2326" i="23"/>
  <c r="Q2326" i="23"/>
  <c r="R2326" i="23"/>
  <c r="L2325" i="23"/>
  <c r="M2325" i="23"/>
  <c r="N2325" i="23"/>
  <c r="O2325" i="23"/>
  <c r="P2325" i="23"/>
  <c r="Q2325" i="23"/>
  <c r="R2325" i="23"/>
  <c r="L2324" i="23"/>
  <c r="M2324" i="23"/>
  <c r="N2324" i="23"/>
  <c r="O2324" i="23"/>
  <c r="P2324" i="23"/>
  <c r="Q2324" i="23"/>
  <c r="R2324" i="23"/>
  <c r="L2323" i="23"/>
  <c r="M2323" i="23"/>
  <c r="N2323" i="23"/>
  <c r="O2323" i="23"/>
  <c r="P2323" i="23"/>
  <c r="Q2323" i="23"/>
  <c r="R2323" i="23"/>
  <c r="L2322" i="23"/>
  <c r="M2322" i="23"/>
  <c r="N2322" i="23"/>
  <c r="O2322" i="23"/>
  <c r="P2322" i="23"/>
  <c r="Q2322" i="23"/>
  <c r="R2322" i="23"/>
  <c r="L2321" i="23"/>
  <c r="M2321" i="23"/>
  <c r="N2321" i="23"/>
  <c r="O2321" i="23"/>
  <c r="P2321" i="23"/>
  <c r="Q2321" i="23"/>
  <c r="R2321" i="23"/>
  <c r="L2320" i="23"/>
  <c r="M2320" i="23"/>
  <c r="N2320" i="23"/>
  <c r="O2320" i="23"/>
  <c r="P2320" i="23"/>
  <c r="Q2320" i="23"/>
  <c r="R2320" i="23"/>
  <c r="L2319" i="23"/>
  <c r="M2319" i="23"/>
  <c r="N2319" i="23"/>
  <c r="O2319" i="23"/>
  <c r="P2319" i="23"/>
  <c r="Q2319" i="23"/>
  <c r="R2319" i="23"/>
  <c r="L2318" i="23"/>
  <c r="M2318" i="23"/>
  <c r="N2318" i="23"/>
  <c r="O2318" i="23"/>
  <c r="P2318" i="23"/>
  <c r="Q2318" i="23"/>
  <c r="R2318" i="23"/>
  <c r="L2317" i="23"/>
  <c r="M2317" i="23"/>
  <c r="N2317" i="23"/>
  <c r="O2317" i="23"/>
  <c r="P2317" i="23"/>
  <c r="Q2317" i="23"/>
  <c r="R2317" i="23"/>
  <c r="L2316" i="23"/>
  <c r="M2316" i="23"/>
  <c r="N2316" i="23"/>
  <c r="O2316" i="23"/>
  <c r="P2316" i="23"/>
  <c r="Q2316" i="23"/>
  <c r="R2316" i="23"/>
  <c r="L2315" i="23"/>
  <c r="M2315" i="23"/>
  <c r="N2315" i="23"/>
  <c r="O2315" i="23"/>
  <c r="P2315" i="23"/>
  <c r="Q2315" i="23"/>
  <c r="R2315" i="23"/>
  <c r="L2314" i="23"/>
  <c r="M2314" i="23"/>
  <c r="N2314" i="23"/>
  <c r="O2314" i="23"/>
  <c r="P2314" i="23"/>
  <c r="Q2314" i="23"/>
  <c r="R2314" i="23"/>
  <c r="L2313" i="23"/>
  <c r="M2313" i="23"/>
  <c r="N2313" i="23"/>
  <c r="O2313" i="23"/>
  <c r="P2313" i="23"/>
  <c r="Q2313" i="23"/>
  <c r="R2313" i="23"/>
  <c r="L2312" i="23"/>
  <c r="M2312" i="23"/>
  <c r="N2312" i="23"/>
  <c r="O2312" i="23"/>
  <c r="P2312" i="23"/>
  <c r="Q2312" i="23"/>
  <c r="R2312" i="23"/>
  <c r="L2311" i="23"/>
  <c r="M2311" i="23"/>
  <c r="N2311" i="23"/>
  <c r="O2311" i="23"/>
  <c r="P2311" i="23"/>
  <c r="Q2311" i="23"/>
  <c r="R2311" i="23"/>
  <c r="L2310" i="23"/>
  <c r="M2310" i="23"/>
  <c r="N2310" i="23"/>
  <c r="O2310" i="23"/>
  <c r="P2310" i="23"/>
  <c r="Q2310" i="23"/>
  <c r="R2310" i="23"/>
  <c r="L2309" i="23"/>
  <c r="M2309" i="23"/>
  <c r="N2309" i="23"/>
  <c r="O2309" i="23"/>
  <c r="P2309" i="23"/>
  <c r="Q2309" i="23"/>
  <c r="R2309" i="23"/>
  <c r="L2308" i="23"/>
  <c r="M2308" i="23"/>
  <c r="N2308" i="23"/>
  <c r="O2308" i="23"/>
  <c r="P2308" i="23"/>
  <c r="Q2308" i="23"/>
  <c r="R2308" i="23"/>
  <c r="L2307" i="23"/>
  <c r="M2307" i="23"/>
  <c r="N2307" i="23"/>
  <c r="O2307" i="23"/>
  <c r="P2307" i="23"/>
  <c r="Q2307" i="23"/>
  <c r="R2307" i="23"/>
  <c r="L2306" i="23"/>
  <c r="M2306" i="23"/>
  <c r="N2306" i="23"/>
  <c r="O2306" i="23"/>
  <c r="P2306" i="23"/>
  <c r="Q2306" i="23"/>
  <c r="R2306" i="23"/>
  <c r="L2305" i="23"/>
  <c r="M2305" i="23"/>
  <c r="N2305" i="23"/>
  <c r="O2305" i="23"/>
  <c r="P2305" i="23"/>
  <c r="Q2305" i="23"/>
  <c r="R2305" i="23"/>
  <c r="L2304" i="23"/>
  <c r="M2304" i="23"/>
  <c r="N2304" i="23"/>
  <c r="O2304" i="23"/>
  <c r="P2304" i="23"/>
  <c r="Q2304" i="23"/>
  <c r="R2304" i="23"/>
  <c r="L2303" i="23"/>
  <c r="M2303" i="23"/>
  <c r="N2303" i="23"/>
  <c r="O2303" i="23"/>
  <c r="P2303" i="23"/>
  <c r="Q2303" i="23"/>
  <c r="R2303" i="23"/>
  <c r="L2302" i="23"/>
  <c r="M2302" i="23"/>
  <c r="N2302" i="23"/>
  <c r="O2302" i="23"/>
  <c r="P2302" i="23"/>
  <c r="Q2302" i="23"/>
  <c r="R2302" i="23"/>
  <c r="L2301" i="23"/>
  <c r="M2301" i="23"/>
  <c r="N2301" i="23"/>
  <c r="O2301" i="23"/>
  <c r="P2301" i="23"/>
  <c r="Q2301" i="23"/>
  <c r="R2301" i="23"/>
  <c r="L2300" i="23"/>
  <c r="M2300" i="23"/>
  <c r="N2300" i="23"/>
  <c r="O2300" i="23"/>
  <c r="P2300" i="23"/>
  <c r="Q2300" i="23"/>
  <c r="R2300" i="23"/>
  <c r="L2299" i="23"/>
  <c r="M2299" i="23"/>
  <c r="N2299" i="23"/>
  <c r="O2299" i="23"/>
  <c r="P2299" i="23"/>
  <c r="Q2299" i="23"/>
  <c r="R2299" i="23"/>
  <c r="L2298" i="23"/>
  <c r="M2298" i="23"/>
  <c r="N2298" i="23"/>
  <c r="O2298" i="23"/>
  <c r="P2298" i="23"/>
  <c r="Q2298" i="23"/>
  <c r="R2298" i="23"/>
  <c r="L2297" i="23"/>
  <c r="M2297" i="23"/>
  <c r="N2297" i="23"/>
  <c r="O2297" i="23"/>
  <c r="P2297" i="23"/>
  <c r="Q2297" i="23"/>
  <c r="R2297" i="23"/>
  <c r="L2296" i="23"/>
  <c r="M2296" i="23"/>
  <c r="N2296" i="23"/>
  <c r="O2296" i="23"/>
  <c r="P2296" i="23"/>
  <c r="Q2296" i="23"/>
  <c r="R2296" i="23"/>
  <c r="L2295" i="23"/>
  <c r="M2295" i="23"/>
  <c r="N2295" i="23"/>
  <c r="O2295" i="23"/>
  <c r="P2295" i="23"/>
  <c r="Q2295" i="23"/>
  <c r="R2295" i="23"/>
  <c r="L2294" i="23"/>
  <c r="M2294" i="23"/>
  <c r="N2294" i="23"/>
  <c r="O2294" i="23"/>
  <c r="P2294" i="23"/>
  <c r="Q2294" i="23"/>
  <c r="R2294" i="23"/>
  <c r="L2293" i="23"/>
  <c r="M2293" i="23"/>
  <c r="N2293" i="23"/>
  <c r="O2293" i="23"/>
  <c r="P2293" i="23"/>
  <c r="Q2293" i="23"/>
  <c r="R2293" i="23"/>
  <c r="L2292" i="23"/>
  <c r="M2292" i="23"/>
  <c r="N2292" i="23"/>
  <c r="O2292" i="23"/>
  <c r="P2292" i="23"/>
  <c r="Q2292" i="23"/>
  <c r="R2292" i="23"/>
  <c r="L2291" i="23"/>
  <c r="M2291" i="23"/>
  <c r="N2291" i="23"/>
  <c r="O2291" i="23"/>
  <c r="P2291" i="23"/>
  <c r="Q2291" i="23"/>
  <c r="R2291" i="23"/>
  <c r="L2290" i="23"/>
  <c r="M2290" i="23"/>
  <c r="N2290" i="23"/>
  <c r="O2290" i="23"/>
  <c r="P2290" i="23"/>
  <c r="Q2290" i="23"/>
  <c r="R2290" i="23"/>
  <c r="L2289" i="23"/>
  <c r="M2289" i="23"/>
  <c r="N2289" i="23"/>
  <c r="O2289" i="23"/>
  <c r="P2289" i="23"/>
  <c r="Q2289" i="23"/>
  <c r="R2289" i="23"/>
  <c r="L2288" i="23"/>
  <c r="M2288" i="23"/>
  <c r="N2288" i="23"/>
  <c r="O2288" i="23"/>
  <c r="P2288" i="23"/>
  <c r="Q2288" i="23"/>
  <c r="R2288" i="23"/>
  <c r="L2287" i="23"/>
  <c r="M2287" i="23"/>
  <c r="N2287" i="23"/>
  <c r="O2287" i="23"/>
  <c r="P2287" i="23"/>
  <c r="Q2287" i="23"/>
  <c r="R2287" i="23"/>
  <c r="L2286" i="23"/>
  <c r="M2286" i="23"/>
  <c r="N2286" i="23"/>
  <c r="O2286" i="23"/>
  <c r="P2286" i="23"/>
  <c r="Q2286" i="23"/>
  <c r="R2286" i="23"/>
  <c r="L2285" i="23"/>
  <c r="M2285" i="23"/>
  <c r="N2285" i="23"/>
  <c r="O2285" i="23"/>
  <c r="P2285" i="23"/>
  <c r="Q2285" i="23"/>
  <c r="R2285" i="23"/>
  <c r="L2284" i="23"/>
  <c r="M2284" i="23"/>
  <c r="N2284" i="23"/>
  <c r="O2284" i="23"/>
  <c r="P2284" i="23"/>
  <c r="Q2284" i="23"/>
  <c r="R2284" i="23"/>
  <c r="L2283" i="23"/>
  <c r="M2283" i="23"/>
  <c r="N2283" i="23"/>
  <c r="O2283" i="23"/>
  <c r="P2283" i="23"/>
  <c r="Q2283" i="23"/>
  <c r="R2283" i="23"/>
  <c r="L2282" i="23"/>
  <c r="M2282" i="23"/>
  <c r="N2282" i="23"/>
  <c r="O2282" i="23"/>
  <c r="P2282" i="23"/>
  <c r="Q2282" i="23"/>
  <c r="R2282" i="23"/>
  <c r="L2281" i="23"/>
  <c r="M2281" i="23"/>
  <c r="N2281" i="23"/>
  <c r="O2281" i="23"/>
  <c r="P2281" i="23"/>
  <c r="Q2281" i="23"/>
  <c r="R2281" i="23"/>
  <c r="L2280" i="23"/>
  <c r="M2280" i="23"/>
  <c r="N2280" i="23"/>
  <c r="O2280" i="23"/>
  <c r="P2280" i="23"/>
  <c r="Q2280" i="23"/>
  <c r="R2280" i="23"/>
  <c r="L2279" i="23"/>
  <c r="M2279" i="23"/>
  <c r="N2279" i="23"/>
  <c r="O2279" i="23"/>
  <c r="P2279" i="23"/>
  <c r="Q2279" i="23"/>
  <c r="R2279" i="23"/>
  <c r="L2278" i="23"/>
  <c r="M2278" i="23"/>
  <c r="N2278" i="23"/>
  <c r="O2278" i="23"/>
  <c r="P2278" i="23"/>
  <c r="Q2278" i="23"/>
  <c r="R2278" i="23"/>
  <c r="L2277" i="23"/>
  <c r="M2277" i="23"/>
  <c r="N2277" i="23"/>
  <c r="O2277" i="23"/>
  <c r="P2277" i="23"/>
  <c r="Q2277" i="23"/>
  <c r="R2277" i="23"/>
  <c r="L2276" i="23"/>
  <c r="M2276" i="23"/>
  <c r="N2276" i="23"/>
  <c r="O2276" i="23"/>
  <c r="P2276" i="23"/>
  <c r="Q2276" i="23"/>
  <c r="R2276" i="23"/>
  <c r="L2275" i="23"/>
  <c r="M2275" i="23"/>
  <c r="N2275" i="23"/>
  <c r="O2275" i="23"/>
  <c r="P2275" i="23"/>
  <c r="Q2275" i="23"/>
  <c r="R2275" i="23"/>
  <c r="L2274" i="23"/>
  <c r="M2274" i="23"/>
  <c r="N2274" i="23"/>
  <c r="O2274" i="23"/>
  <c r="P2274" i="23"/>
  <c r="Q2274" i="23"/>
  <c r="R2274" i="23"/>
  <c r="L2273" i="23"/>
  <c r="M2273" i="23"/>
  <c r="N2273" i="23"/>
  <c r="O2273" i="23"/>
  <c r="P2273" i="23"/>
  <c r="Q2273" i="23"/>
  <c r="R2273" i="23"/>
  <c r="L2272" i="23"/>
  <c r="M2272" i="23"/>
  <c r="N2272" i="23"/>
  <c r="O2272" i="23"/>
  <c r="P2272" i="23"/>
  <c r="Q2272" i="23"/>
  <c r="R2272" i="23"/>
  <c r="L2271" i="23"/>
  <c r="M2271" i="23"/>
  <c r="N2271" i="23"/>
  <c r="O2271" i="23"/>
  <c r="P2271" i="23"/>
  <c r="Q2271" i="23"/>
  <c r="R2271" i="23"/>
  <c r="L2270" i="23"/>
  <c r="M2270" i="23"/>
  <c r="N2270" i="23"/>
  <c r="O2270" i="23"/>
  <c r="P2270" i="23"/>
  <c r="Q2270" i="23"/>
  <c r="R2270" i="23"/>
  <c r="L2269" i="23"/>
  <c r="M2269" i="23"/>
  <c r="N2269" i="23"/>
  <c r="O2269" i="23"/>
  <c r="P2269" i="23"/>
  <c r="Q2269" i="23"/>
  <c r="R2269" i="23"/>
  <c r="L2268" i="23"/>
  <c r="M2268" i="23"/>
  <c r="N2268" i="23"/>
  <c r="O2268" i="23"/>
  <c r="P2268" i="23"/>
  <c r="Q2268" i="23"/>
  <c r="R2268" i="23"/>
  <c r="L2267" i="23"/>
  <c r="M2267" i="23"/>
  <c r="N2267" i="23"/>
  <c r="O2267" i="23"/>
  <c r="P2267" i="23"/>
  <c r="Q2267" i="23"/>
  <c r="R2267" i="23"/>
  <c r="L2266" i="23"/>
  <c r="M2266" i="23"/>
  <c r="N2266" i="23"/>
  <c r="O2266" i="23"/>
  <c r="P2266" i="23"/>
  <c r="Q2266" i="23"/>
  <c r="R2266" i="23"/>
  <c r="L2265" i="23"/>
  <c r="M2265" i="23"/>
  <c r="N2265" i="23"/>
  <c r="O2265" i="23"/>
  <c r="P2265" i="23"/>
  <c r="Q2265" i="23"/>
  <c r="R2265" i="23"/>
  <c r="L2264" i="23"/>
  <c r="M2264" i="23"/>
  <c r="N2264" i="23"/>
  <c r="O2264" i="23"/>
  <c r="P2264" i="23"/>
  <c r="Q2264" i="23"/>
  <c r="R2264" i="23"/>
  <c r="L2263" i="23"/>
  <c r="M2263" i="23"/>
  <c r="N2263" i="23"/>
  <c r="O2263" i="23"/>
  <c r="P2263" i="23"/>
  <c r="Q2263" i="23"/>
  <c r="R2263" i="23"/>
  <c r="L2262" i="23"/>
  <c r="M2262" i="23"/>
  <c r="N2262" i="23"/>
  <c r="O2262" i="23"/>
  <c r="P2262" i="23"/>
  <c r="Q2262" i="23"/>
  <c r="R2262" i="23"/>
  <c r="L2261" i="23"/>
  <c r="M2261" i="23"/>
  <c r="N2261" i="23"/>
  <c r="O2261" i="23"/>
  <c r="P2261" i="23"/>
  <c r="Q2261" i="23"/>
  <c r="R2261" i="23"/>
  <c r="L2260" i="23"/>
  <c r="M2260" i="23"/>
  <c r="N2260" i="23"/>
  <c r="O2260" i="23"/>
  <c r="P2260" i="23"/>
  <c r="Q2260" i="23"/>
  <c r="R2260" i="23"/>
  <c r="L2259" i="23"/>
  <c r="M2259" i="23"/>
  <c r="N2259" i="23"/>
  <c r="O2259" i="23"/>
  <c r="P2259" i="23"/>
  <c r="Q2259" i="23"/>
  <c r="R2259" i="23"/>
  <c r="L2258" i="23"/>
  <c r="M2258" i="23"/>
  <c r="N2258" i="23"/>
  <c r="O2258" i="23"/>
  <c r="P2258" i="23"/>
  <c r="Q2258" i="23"/>
  <c r="R2258" i="23"/>
  <c r="L2257" i="23"/>
  <c r="M2257" i="23"/>
  <c r="N2257" i="23"/>
  <c r="O2257" i="23"/>
  <c r="P2257" i="23"/>
  <c r="Q2257" i="23"/>
  <c r="R2257" i="23"/>
  <c r="L2256" i="23"/>
  <c r="M2256" i="23"/>
  <c r="N2256" i="23"/>
  <c r="O2256" i="23"/>
  <c r="P2256" i="23"/>
  <c r="Q2256" i="23"/>
  <c r="R2256" i="23"/>
  <c r="L2255" i="23"/>
  <c r="M2255" i="23"/>
  <c r="N2255" i="23"/>
  <c r="O2255" i="23"/>
  <c r="P2255" i="23"/>
  <c r="Q2255" i="23"/>
  <c r="R2255" i="23"/>
  <c r="L2254" i="23"/>
  <c r="M2254" i="23"/>
  <c r="N2254" i="23"/>
  <c r="O2254" i="23"/>
  <c r="P2254" i="23"/>
  <c r="Q2254" i="23"/>
  <c r="R2254" i="23"/>
  <c r="L2253" i="23"/>
  <c r="M2253" i="23"/>
  <c r="N2253" i="23"/>
  <c r="O2253" i="23"/>
  <c r="P2253" i="23"/>
  <c r="Q2253" i="23"/>
  <c r="R2253" i="23"/>
  <c r="L2252" i="23"/>
  <c r="M2252" i="23"/>
  <c r="N2252" i="23"/>
  <c r="O2252" i="23"/>
  <c r="P2252" i="23"/>
  <c r="Q2252" i="23"/>
  <c r="R2252" i="23"/>
  <c r="L2251" i="23"/>
  <c r="M2251" i="23"/>
  <c r="N2251" i="23"/>
  <c r="O2251" i="23"/>
  <c r="P2251" i="23"/>
  <c r="Q2251" i="23"/>
  <c r="R2251" i="23"/>
  <c r="L2250" i="23"/>
  <c r="M2250" i="23"/>
  <c r="N2250" i="23"/>
  <c r="O2250" i="23"/>
  <c r="P2250" i="23"/>
  <c r="Q2250" i="23"/>
  <c r="R2250" i="23"/>
  <c r="L2249" i="23"/>
  <c r="M2249" i="23"/>
  <c r="N2249" i="23"/>
  <c r="O2249" i="23"/>
  <c r="P2249" i="23"/>
  <c r="Q2249" i="23"/>
  <c r="R2249" i="23"/>
  <c r="L2248" i="23"/>
  <c r="M2248" i="23"/>
  <c r="N2248" i="23"/>
  <c r="O2248" i="23"/>
  <c r="P2248" i="23"/>
  <c r="Q2248" i="23"/>
  <c r="R2248" i="23"/>
  <c r="L2247" i="23"/>
  <c r="M2247" i="23"/>
  <c r="N2247" i="23"/>
  <c r="O2247" i="23"/>
  <c r="P2247" i="23"/>
  <c r="Q2247" i="23"/>
  <c r="R2247" i="23"/>
  <c r="L2246" i="23"/>
  <c r="M2246" i="23"/>
  <c r="N2246" i="23"/>
  <c r="O2246" i="23"/>
  <c r="P2246" i="23"/>
  <c r="Q2246" i="23"/>
  <c r="R2246" i="23"/>
  <c r="L2245" i="23"/>
  <c r="M2245" i="23"/>
  <c r="N2245" i="23"/>
  <c r="O2245" i="23"/>
  <c r="P2245" i="23"/>
  <c r="Q2245" i="23"/>
  <c r="R2245" i="23"/>
  <c r="L2244" i="23"/>
  <c r="M2244" i="23"/>
  <c r="N2244" i="23"/>
  <c r="O2244" i="23"/>
  <c r="P2244" i="23"/>
  <c r="Q2244" i="23"/>
  <c r="R2244" i="23"/>
  <c r="L2243" i="23"/>
  <c r="M2243" i="23"/>
  <c r="N2243" i="23"/>
  <c r="O2243" i="23"/>
  <c r="P2243" i="23"/>
  <c r="Q2243" i="23"/>
  <c r="R2243" i="23"/>
  <c r="L2242" i="23"/>
  <c r="M2242" i="23"/>
  <c r="N2242" i="23"/>
  <c r="O2242" i="23"/>
  <c r="P2242" i="23"/>
  <c r="Q2242" i="23"/>
  <c r="R2242" i="23"/>
  <c r="L2241" i="23"/>
  <c r="M2241" i="23"/>
  <c r="N2241" i="23"/>
  <c r="O2241" i="23"/>
  <c r="P2241" i="23"/>
  <c r="Q2241" i="23"/>
  <c r="R2241" i="23"/>
  <c r="L2240" i="23"/>
  <c r="M2240" i="23"/>
  <c r="N2240" i="23"/>
  <c r="O2240" i="23"/>
  <c r="P2240" i="23"/>
  <c r="Q2240" i="23"/>
  <c r="R2240" i="23"/>
  <c r="L2239" i="23"/>
  <c r="M2239" i="23"/>
  <c r="N2239" i="23"/>
  <c r="O2239" i="23"/>
  <c r="P2239" i="23"/>
  <c r="Q2239" i="23"/>
  <c r="R2239" i="23"/>
  <c r="L2238" i="23"/>
  <c r="M2238" i="23"/>
  <c r="N2238" i="23"/>
  <c r="O2238" i="23"/>
  <c r="P2238" i="23"/>
  <c r="Q2238" i="23"/>
  <c r="R2238" i="23"/>
  <c r="L2237" i="23"/>
  <c r="M2237" i="23"/>
  <c r="N2237" i="23"/>
  <c r="O2237" i="23"/>
  <c r="P2237" i="23"/>
  <c r="Q2237" i="23"/>
  <c r="R2237" i="23"/>
  <c r="L2236" i="23"/>
  <c r="M2236" i="23"/>
  <c r="N2236" i="23"/>
  <c r="O2236" i="23"/>
  <c r="P2236" i="23"/>
  <c r="Q2236" i="23"/>
  <c r="R2236" i="23"/>
  <c r="L2235" i="23"/>
  <c r="M2235" i="23"/>
  <c r="N2235" i="23"/>
  <c r="O2235" i="23"/>
  <c r="P2235" i="23"/>
  <c r="Q2235" i="23"/>
  <c r="R2235" i="23"/>
  <c r="L2234" i="23"/>
  <c r="M2234" i="23"/>
  <c r="N2234" i="23"/>
  <c r="O2234" i="23"/>
  <c r="P2234" i="23"/>
  <c r="Q2234" i="23"/>
  <c r="R2234" i="23"/>
  <c r="L2233" i="23"/>
  <c r="M2233" i="23"/>
  <c r="N2233" i="23"/>
  <c r="O2233" i="23"/>
  <c r="P2233" i="23"/>
  <c r="Q2233" i="23"/>
  <c r="R2233" i="23"/>
  <c r="L2232" i="23"/>
  <c r="M2232" i="23"/>
  <c r="N2232" i="23"/>
  <c r="O2232" i="23"/>
  <c r="P2232" i="23"/>
  <c r="Q2232" i="23"/>
  <c r="R2232" i="23"/>
  <c r="L2231" i="23"/>
  <c r="M2231" i="23"/>
  <c r="N2231" i="23"/>
  <c r="O2231" i="23"/>
  <c r="P2231" i="23"/>
  <c r="Q2231" i="23"/>
  <c r="R2231" i="23"/>
  <c r="L2230" i="23"/>
  <c r="M2230" i="23"/>
  <c r="N2230" i="23"/>
  <c r="O2230" i="23"/>
  <c r="P2230" i="23"/>
  <c r="Q2230" i="23"/>
  <c r="R2230" i="23"/>
  <c r="L2229" i="23"/>
  <c r="M2229" i="23"/>
  <c r="N2229" i="23"/>
  <c r="O2229" i="23"/>
  <c r="P2229" i="23"/>
  <c r="Q2229" i="23"/>
  <c r="R2229" i="23"/>
  <c r="L2228" i="23"/>
  <c r="M2228" i="23"/>
  <c r="N2228" i="23"/>
  <c r="O2228" i="23"/>
  <c r="P2228" i="23"/>
  <c r="Q2228" i="23"/>
  <c r="R2228" i="23"/>
  <c r="L2227" i="23"/>
  <c r="M2227" i="23"/>
  <c r="N2227" i="23"/>
  <c r="O2227" i="23"/>
  <c r="P2227" i="23"/>
  <c r="Q2227" i="23"/>
  <c r="R2227" i="23"/>
  <c r="L2226" i="23"/>
  <c r="M2226" i="23"/>
  <c r="N2226" i="23"/>
  <c r="O2226" i="23"/>
  <c r="P2226" i="23"/>
  <c r="Q2226" i="23"/>
  <c r="R2226" i="23"/>
  <c r="L2225" i="23"/>
  <c r="M2225" i="23"/>
  <c r="N2225" i="23"/>
  <c r="O2225" i="23"/>
  <c r="P2225" i="23"/>
  <c r="Q2225" i="23"/>
  <c r="R2225" i="23"/>
  <c r="L2224" i="23"/>
  <c r="M2224" i="23"/>
  <c r="N2224" i="23"/>
  <c r="O2224" i="23"/>
  <c r="P2224" i="23"/>
  <c r="Q2224" i="23"/>
  <c r="R2224" i="23"/>
  <c r="L2223" i="23"/>
  <c r="M2223" i="23"/>
  <c r="N2223" i="23"/>
  <c r="O2223" i="23"/>
  <c r="P2223" i="23"/>
  <c r="Q2223" i="23"/>
  <c r="R2223" i="23"/>
  <c r="L2222" i="23"/>
  <c r="M2222" i="23"/>
  <c r="N2222" i="23"/>
  <c r="O2222" i="23"/>
  <c r="P2222" i="23"/>
  <c r="Q2222" i="23"/>
  <c r="R2222" i="23"/>
  <c r="L2221" i="23"/>
  <c r="M2221" i="23"/>
  <c r="N2221" i="23"/>
  <c r="O2221" i="23"/>
  <c r="P2221" i="23"/>
  <c r="Q2221" i="23"/>
  <c r="R2221" i="23"/>
  <c r="L2220" i="23"/>
  <c r="M2220" i="23"/>
  <c r="N2220" i="23"/>
  <c r="O2220" i="23"/>
  <c r="P2220" i="23"/>
  <c r="Q2220" i="23"/>
  <c r="R2220" i="23"/>
  <c r="L2219" i="23"/>
  <c r="M2219" i="23"/>
  <c r="N2219" i="23"/>
  <c r="O2219" i="23"/>
  <c r="P2219" i="23"/>
  <c r="Q2219" i="23"/>
  <c r="R2219" i="23"/>
  <c r="L2218" i="23"/>
  <c r="M2218" i="23"/>
  <c r="N2218" i="23"/>
  <c r="O2218" i="23"/>
  <c r="P2218" i="23"/>
  <c r="Q2218" i="23"/>
  <c r="R2218" i="23"/>
  <c r="L2217" i="23"/>
  <c r="M2217" i="23"/>
  <c r="N2217" i="23"/>
  <c r="O2217" i="23"/>
  <c r="P2217" i="23"/>
  <c r="Q2217" i="23"/>
  <c r="R2217" i="23"/>
  <c r="L2216" i="23"/>
  <c r="M2216" i="23"/>
  <c r="N2216" i="23"/>
  <c r="O2216" i="23"/>
  <c r="P2216" i="23"/>
  <c r="Q2216" i="23"/>
  <c r="R2216" i="23"/>
  <c r="L2215" i="23"/>
  <c r="M2215" i="23"/>
  <c r="N2215" i="23"/>
  <c r="O2215" i="23"/>
  <c r="P2215" i="23"/>
  <c r="Q2215" i="23"/>
  <c r="R2215" i="23"/>
  <c r="L2214" i="23"/>
  <c r="M2214" i="23"/>
  <c r="N2214" i="23"/>
  <c r="O2214" i="23"/>
  <c r="P2214" i="23"/>
  <c r="Q2214" i="23"/>
  <c r="R2214" i="23"/>
  <c r="L2213" i="23"/>
  <c r="M2213" i="23"/>
  <c r="N2213" i="23"/>
  <c r="O2213" i="23"/>
  <c r="P2213" i="23"/>
  <c r="Q2213" i="23"/>
  <c r="R2213" i="23"/>
  <c r="L2212" i="23"/>
  <c r="M2212" i="23"/>
  <c r="N2212" i="23"/>
  <c r="O2212" i="23"/>
  <c r="P2212" i="23"/>
  <c r="Q2212" i="23"/>
  <c r="R2212" i="23"/>
  <c r="L2211" i="23"/>
  <c r="M2211" i="23"/>
  <c r="N2211" i="23"/>
  <c r="O2211" i="23"/>
  <c r="P2211" i="23"/>
  <c r="Q2211" i="23"/>
  <c r="R2211" i="23"/>
  <c r="L2210" i="23"/>
  <c r="M2210" i="23"/>
  <c r="N2210" i="23"/>
  <c r="O2210" i="23"/>
  <c r="P2210" i="23"/>
  <c r="Q2210" i="23"/>
  <c r="R2210" i="23"/>
  <c r="L2209" i="23"/>
  <c r="M2209" i="23"/>
  <c r="N2209" i="23"/>
  <c r="O2209" i="23"/>
  <c r="P2209" i="23"/>
  <c r="Q2209" i="23"/>
  <c r="R2209" i="23"/>
  <c r="L2208" i="23"/>
  <c r="M2208" i="23"/>
  <c r="N2208" i="23"/>
  <c r="O2208" i="23"/>
  <c r="P2208" i="23"/>
  <c r="Q2208" i="23"/>
  <c r="R2208" i="23"/>
  <c r="L2207" i="23"/>
  <c r="M2207" i="23"/>
  <c r="N2207" i="23"/>
  <c r="O2207" i="23"/>
  <c r="P2207" i="23"/>
  <c r="Q2207" i="23"/>
  <c r="R2207" i="23"/>
  <c r="L2206" i="23"/>
  <c r="M2206" i="23"/>
  <c r="N2206" i="23"/>
  <c r="O2206" i="23"/>
  <c r="P2206" i="23"/>
  <c r="Q2206" i="23"/>
  <c r="R2206" i="23"/>
  <c r="L2205" i="23"/>
  <c r="M2205" i="23"/>
  <c r="N2205" i="23"/>
  <c r="O2205" i="23"/>
  <c r="P2205" i="23"/>
  <c r="Q2205" i="23"/>
  <c r="R2205" i="23"/>
  <c r="L2204" i="23"/>
  <c r="M2204" i="23"/>
  <c r="N2204" i="23"/>
  <c r="O2204" i="23"/>
  <c r="P2204" i="23"/>
  <c r="Q2204" i="23"/>
  <c r="R2204" i="23"/>
  <c r="L2203" i="23"/>
  <c r="M2203" i="23"/>
  <c r="N2203" i="23"/>
  <c r="O2203" i="23"/>
  <c r="P2203" i="23"/>
  <c r="Q2203" i="23"/>
  <c r="R2203" i="23"/>
  <c r="L2202" i="23"/>
  <c r="M2202" i="23"/>
  <c r="N2202" i="23"/>
  <c r="O2202" i="23"/>
  <c r="P2202" i="23"/>
  <c r="Q2202" i="23"/>
  <c r="R2202" i="23"/>
  <c r="L2201" i="23"/>
  <c r="M2201" i="23"/>
  <c r="N2201" i="23"/>
  <c r="O2201" i="23"/>
  <c r="P2201" i="23"/>
  <c r="Q2201" i="23"/>
  <c r="R2201" i="23"/>
  <c r="L2200" i="23"/>
  <c r="M2200" i="23"/>
  <c r="N2200" i="23"/>
  <c r="O2200" i="23"/>
  <c r="P2200" i="23"/>
  <c r="Q2200" i="23"/>
  <c r="R2200" i="23"/>
  <c r="L2199" i="23"/>
  <c r="M2199" i="23"/>
  <c r="N2199" i="23"/>
  <c r="O2199" i="23"/>
  <c r="P2199" i="23"/>
  <c r="Q2199" i="23"/>
  <c r="R2199" i="23"/>
  <c r="L2198" i="23"/>
  <c r="M2198" i="23"/>
  <c r="N2198" i="23"/>
  <c r="O2198" i="23"/>
  <c r="P2198" i="23"/>
  <c r="Q2198" i="23"/>
  <c r="R2198" i="23"/>
  <c r="L2197" i="23"/>
  <c r="M2197" i="23"/>
  <c r="N2197" i="23"/>
  <c r="O2197" i="23"/>
  <c r="P2197" i="23"/>
  <c r="Q2197" i="23"/>
  <c r="R2197" i="23"/>
  <c r="L2196" i="23"/>
  <c r="M2196" i="23"/>
  <c r="N2196" i="23"/>
  <c r="O2196" i="23"/>
  <c r="P2196" i="23"/>
  <c r="Q2196" i="23"/>
  <c r="R2196" i="23"/>
  <c r="L2195" i="23"/>
  <c r="M2195" i="23"/>
  <c r="N2195" i="23"/>
  <c r="O2195" i="23"/>
  <c r="P2195" i="23"/>
  <c r="Q2195" i="23"/>
  <c r="R2195" i="23"/>
  <c r="L2194" i="23"/>
  <c r="M2194" i="23"/>
  <c r="N2194" i="23"/>
  <c r="O2194" i="23"/>
  <c r="P2194" i="23"/>
  <c r="Q2194" i="23"/>
  <c r="R2194" i="23"/>
  <c r="L2193" i="23"/>
  <c r="M2193" i="23"/>
  <c r="N2193" i="23"/>
  <c r="O2193" i="23"/>
  <c r="P2193" i="23"/>
  <c r="Q2193" i="23"/>
  <c r="R2193" i="23"/>
  <c r="L2192" i="23"/>
  <c r="M2192" i="23"/>
  <c r="N2192" i="23"/>
  <c r="O2192" i="23"/>
  <c r="P2192" i="23"/>
  <c r="Q2192" i="23"/>
  <c r="R2192" i="23"/>
  <c r="L2191" i="23"/>
  <c r="M2191" i="23"/>
  <c r="N2191" i="23"/>
  <c r="O2191" i="23"/>
  <c r="P2191" i="23"/>
  <c r="Q2191" i="23"/>
  <c r="R2191" i="23"/>
  <c r="L2190" i="23"/>
  <c r="M2190" i="23"/>
  <c r="N2190" i="23"/>
  <c r="O2190" i="23"/>
  <c r="P2190" i="23"/>
  <c r="Q2190" i="23"/>
  <c r="R2190" i="23"/>
  <c r="L2189" i="23"/>
  <c r="M2189" i="23"/>
  <c r="N2189" i="23"/>
  <c r="O2189" i="23"/>
  <c r="P2189" i="23"/>
  <c r="Q2189" i="23"/>
  <c r="R2189" i="23"/>
  <c r="L2188" i="23"/>
  <c r="M2188" i="23"/>
  <c r="N2188" i="23"/>
  <c r="O2188" i="23"/>
  <c r="P2188" i="23"/>
  <c r="Q2188" i="23"/>
  <c r="R2188" i="23"/>
  <c r="L2187" i="23"/>
  <c r="M2187" i="23"/>
  <c r="N2187" i="23"/>
  <c r="O2187" i="23"/>
  <c r="P2187" i="23"/>
  <c r="Q2187" i="23"/>
  <c r="R2187" i="23"/>
  <c r="L2186" i="23"/>
  <c r="M2186" i="23"/>
  <c r="N2186" i="23"/>
  <c r="O2186" i="23"/>
  <c r="P2186" i="23"/>
  <c r="Q2186" i="23"/>
  <c r="R2186" i="23"/>
  <c r="L2185" i="23"/>
  <c r="M2185" i="23"/>
  <c r="N2185" i="23"/>
  <c r="O2185" i="23"/>
  <c r="P2185" i="23"/>
  <c r="Q2185" i="23"/>
  <c r="R2185" i="23"/>
  <c r="L2184" i="23"/>
  <c r="M2184" i="23"/>
  <c r="N2184" i="23"/>
  <c r="O2184" i="23"/>
  <c r="P2184" i="23"/>
  <c r="Q2184" i="23"/>
  <c r="R2184" i="23"/>
  <c r="L2183" i="23"/>
  <c r="M2183" i="23"/>
  <c r="N2183" i="23"/>
  <c r="O2183" i="23"/>
  <c r="P2183" i="23"/>
  <c r="Q2183" i="23"/>
  <c r="R2183" i="23"/>
  <c r="L2182" i="23"/>
  <c r="M2182" i="23"/>
  <c r="N2182" i="23"/>
  <c r="O2182" i="23"/>
  <c r="P2182" i="23"/>
  <c r="Q2182" i="23"/>
  <c r="R2182" i="23"/>
  <c r="L2181" i="23"/>
  <c r="M2181" i="23"/>
  <c r="N2181" i="23"/>
  <c r="O2181" i="23"/>
  <c r="P2181" i="23"/>
  <c r="Q2181" i="23"/>
  <c r="R2181" i="23"/>
  <c r="L2180" i="23"/>
  <c r="M2180" i="23"/>
  <c r="N2180" i="23"/>
  <c r="O2180" i="23"/>
  <c r="P2180" i="23"/>
  <c r="Q2180" i="23"/>
  <c r="R2180" i="23"/>
  <c r="L2179" i="23"/>
  <c r="M2179" i="23"/>
  <c r="N2179" i="23"/>
  <c r="O2179" i="23"/>
  <c r="P2179" i="23"/>
  <c r="Q2179" i="23"/>
  <c r="R2179" i="23"/>
  <c r="L2178" i="23"/>
  <c r="M2178" i="23"/>
  <c r="N2178" i="23"/>
  <c r="O2178" i="23"/>
  <c r="P2178" i="23"/>
  <c r="Q2178" i="23"/>
  <c r="R2178" i="23"/>
  <c r="L2177" i="23"/>
  <c r="M2177" i="23"/>
  <c r="N2177" i="23"/>
  <c r="O2177" i="23"/>
  <c r="P2177" i="23"/>
  <c r="Q2177" i="23"/>
  <c r="R2177" i="23"/>
  <c r="L2176" i="23"/>
  <c r="M2176" i="23"/>
  <c r="N2176" i="23"/>
  <c r="O2176" i="23"/>
  <c r="P2176" i="23"/>
  <c r="Q2176" i="23"/>
  <c r="R2176" i="23"/>
  <c r="L2175" i="23"/>
  <c r="M2175" i="23"/>
  <c r="N2175" i="23"/>
  <c r="O2175" i="23"/>
  <c r="P2175" i="23"/>
  <c r="Q2175" i="23"/>
  <c r="R2175" i="23"/>
  <c r="L2174" i="23"/>
  <c r="M2174" i="23"/>
  <c r="N2174" i="23"/>
  <c r="O2174" i="23"/>
  <c r="P2174" i="23"/>
  <c r="Q2174" i="23"/>
  <c r="R2174" i="23"/>
  <c r="L2173" i="23"/>
  <c r="M2173" i="23"/>
  <c r="N2173" i="23"/>
  <c r="O2173" i="23"/>
  <c r="P2173" i="23"/>
  <c r="Q2173" i="23"/>
  <c r="R2173" i="23"/>
  <c r="L2172" i="23"/>
  <c r="M2172" i="23"/>
  <c r="N2172" i="23"/>
  <c r="O2172" i="23"/>
  <c r="P2172" i="23"/>
  <c r="Q2172" i="23"/>
  <c r="R2172" i="23"/>
  <c r="L2171" i="23"/>
  <c r="M2171" i="23"/>
  <c r="N2171" i="23"/>
  <c r="O2171" i="23"/>
  <c r="P2171" i="23"/>
  <c r="Q2171" i="23"/>
  <c r="R2171" i="23"/>
  <c r="L2170" i="23"/>
  <c r="M2170" i="23"/>
  <c r="N2170" i="23"/>
  <c r="O2170" i="23"/>
  <c r="P2170" i="23"/>
  <c r="Q2170" i="23"/>
  <c r="R2170" i="23"/>
  <c r="L2169" i="23"/>
  <c r="M2169" i="23"/>
  <c r="N2169" i="23"/>
  <c r="O2169" i="23"/>
  <c r="P2169" i="23"/>
  <c r="Q2169" i="23"/>
  <c r="R2169" i="23"/>
  <c r="L2168" i="23"/>
  <c r="M2168" i="23"/>
  <c r="N2168" i="23"/>
  <c r="O2168" i="23"/>
  <c r="P2168" i="23"/>
  <c r="Q2168" i="23"/>
  <c r="R2168" i="23"/>
  <c r="L2167" i="23"/>
  <c r="M2167" i="23"/>
  <c r="N2167" i="23"/>
  <c r="O2167" i="23"/>
  <c r="P2167" i="23"/>
  <c r="Q2167" i="23"/>
  <c r="R2167" i="23"/>
  <c r="L2166" i="23"/>
  <c r="M2166" i="23"/>
  <c r="N2166" i="23"/>
  <c r="O2166" i="23"/>
  <c r="P2166" i="23"/>
  <c r="Q2166" i="23"/>
  <c r="R2166" i="23"/>
  <c r="L2165" i="23"/>
  <c r="M2165" i="23"/>
  <c r="N2165" i="23"/>
  <c r="O2165" i="23"/>
  <c r="P2165" i="23"/>
  <c r="Q2165" i="23"/>
  <c r="R2165" i="23"/>
  <c r="L2164" i="23"/>
  <c r="M2164" i="23"/>
  <c r="N2164" i="23"/>
  <c r="O2164" i="23"/>
  <c r="P2164" i="23"/>
  <c r="Q2164" i="23"/>
  <c r="R2164" i="23"/>
  <c r="L2163" i="23"/>
  <c r="M2163" i="23"/>
  <c r="N2163" i="23"/>
  <c r="O2163" i="23"/>
  <c r="P2163" i="23"/>
  <c r="Q2163" i="23"/>
  <c r="R2163" i="23"/>
  <c r="L2162" i="23"/>
  <c r="M2162" i="23"/>
  <c r="N2162" i="23"/>
  <c r="O2162" i="23"/>
  <c r="P2162" i="23"/>
  <c r="Q2162" i="23"/>
  <c r="R2162" i="23"/>
  <c r="L2161" i="23"/>
  <c r="M2161" i="23"/>
  <c r="N2161" i="23"/>
  <c r="O2161" i="23"/>
  <c r="P2161" i="23"/>
  <c r="Q2161" i="23"/>
  <c r="R2161" i="23"/>
  <c r="L2160" i="23"/>
  <c r="M2160" i="23"/>
  <c r="N2160" i="23"/>
  <c r="O2160" i="23"/>
  <c r="P2160" i="23"/>
  <c r="Q2160" i="23"/>
  <c r="R2160" i="23"/>
  <c r="L2159" i="23"/>
  <c r="M2159" i="23"/>
  <c r="N2159" i="23"/>
  <c r="O2159" i="23"/>
  <c r="P2159" i="23"/>
  <c r="Q2159" i="23"/>
  <c r="R2159" i="23"/>
  <c r="L2158" i="23"/>
  <c r="M2158" i="23"/>
  <c r="N2158" i="23"/>
  <c r="O2158" i="23"/>
  <c r="P2158" i="23"/>
  <c r="Q2158" i="23"/>
  <c r="R2158" i="23"/>
  <c r="L2157" i="23"/>
  <c r="M2157" i="23"/>
  <c r="N2157" i="23"/>
  <c r="O2157" i="23"/>
  <c r="P2157" i="23"/>
  <c r="Q2157" i="23"/>
  <c r="R2157" i="23"/>
  <c r="L2156" i="23"/>
  <c r="M2156" i="23"/>
  <c r="N2156" i="23"/>
  <c r="O2156" i="23"/>
  <c r="P2156" i="23"/>
  <c r="Q2156" i="23"/>
  <c r="R2156" i="23"/>
  <c r="L2155" i="23"/>
  <c r="M2155" i="23"/>
  <c r="N2155" i="23"/>
  <c r="O2155" i="23"/>
  <c r="P2155" i="23"/>
  <c r="Q2155" i="23"/>
  <c r="R2155" i="23"/>
  <c r="L2154" i="23"/>
  <c r="M2154" i="23"/>
  <c r="N2154" i="23"/>
  <c r="O2154" i="23"/>
  <c r="P2154" i="23"/>
  <c r="Q2154" i="23"/>
  <c r="R2154" i="23"/>
  <c r="L2153" i="23"/>
  <c r="M2153" i="23"/>
  <c r="N2153" i="23"/>
  <c r="O2153" i="23"/>
  <c r="P2153" i="23"/>
  <c r="Q2153" i="23"/>
  <c r="R2153" i="23"/>
  <c r="L2152" i="23"/>
  <c r="M2152" i="23"/>
  <c r="N2152" i="23"/>
  <c r="O2152" i="23"/>
  <c r="P2152" i="23"/>
  <c r="Q2152" i="23"/>
  <c r="R2152" i="23"/>
  <c r="L2151" i="23"/>
  <c r="M2151" i="23"/>
  <c r="N2151" i="23"/>
  <c r="O2151" i="23"/>
  <c r="P2151" i="23"/>
  <c r="Q2151" i="23"/>
  <c r="R2151" i="23"/>
  <c r="L2150" i="23"/>
  <c r="M2150" i="23"/>
  <c r="N2150" i="23"/>
  <c r="O2150" i="23"/>
  <c r="P2150" i="23"/>
  <c r="Q2150" i="23"/>
  <c r="R2150" i="23"/>
  <c r="L2149" i="23"/>
  <c r="M2149" i="23"/>
  <c r="N2149" i="23"/>
  <c r="O2149" i="23"/>
  <c r="P2149" i="23"/>
  <c r="Q2149" i="23"/>
  <c r="R2149" i="23"/>
  <c r="L2148" i="23"/>
  <c r="M2148" i="23"/>
  <c r="N2148" i="23"/>
  <c r="O2148" i="23"/>
  <c r="P2148" i="23"/>
  <c r="Q2148" i="23"/>
  <c r="R2148" i="23"/>
  <c r="L2147" i="23"/>
  <c r="M2147" i="23"/>
  <c r="N2147" i="23"/>
  <c r="O2147" i="23"/>
  <c r="P2147" i="23"/>
  <c r="Q2147" i="23"/>
  <c r="R2147" i="23"/>
  <c r="L2146" i="23"/>
  <c r="M2146" i="23"/>
  <c r="N2146" i="23"/>
  <c r="O2146" i="23"/>
  <c r="P2146" i="23"/>
  <c r="Q2146" i="23"/>
  <c r="R2146" i="23"/>
  <c r="L2145" i="23"/>
  <c r="M2145" i="23"/>
  <c r="N2145" i="23"/>
  <c r="O2145" i="23"/>
  <c r="P2145" i="23"/>
  <c r="Q2145" i="23"/>
  <c r="R2145" i="23"/>
  <c r="L2144" i="23"/>
  <c r="M2144" i="23"/>
  <c r="N2144" i="23"/>
  <c r="O2144" i="23"/>
  <c r="P2144" i="23"/>
  <c r="Q2144" i="23"/>
  <c r="R2144" i="23"/>
  <c r="L2143" i="23"/>
  <c r="M2143" i="23"/>
  <c r="N2143" i="23"/>
  <c r="O2143" i="23"/>
  <c r="P2143" i="23"/>
  <c r="Q2143" i="23"/>
  <c r="R2143" i="23"/>
  <c r="L2142" i="23"/>
  <c r="M2142" i="23"/>
  <c r="N2142" i="23"/>
  <c r="O2142" i="23"/>
  <c r="P2142" i="23"/>
  <c r="Q2142" i="23"/>
  <c r="R2142" i="23"/>
  <c r="L2141" i="23"/>
  <c r="M2141" i="23"/>
  <c r="N2141" i="23"/>
  <c r="O2141" i="23"/>
  <c r="P2141" i="23"/>
  <c r="Q2141" i="23"/>
  <c r="R2141" i="23"/>
  <c r="L2140" i="23"/>
  <c r="M2140" i="23"/>
  <c r="N2140" i="23"/>
  <c r="O2140" i="23"/>
  <c r="P2140" i="23"/>
  <c r="Q2140" i="23"/>
  <c r="R2140" i="23"/>
  <c r="L2139" i="23"/>
  <c r="M2139" i="23"/>
  <c r="N2139" i="23"/>
  <c r="O2139" i="23"/>
  <c r="P2139" i="23"/>
  <c r="Q2139" i="23"/>
  <c r="R2139" i="23"/>
  <c r="L2138" i="23"/>
  <c r="M2138" i="23"/>
  <c r="N2138" i="23"/>
  <c r="O2138" i="23"/>
  <c r="P2138" i="23"/>
  <c r="Q2138" i="23"/>
  <c r="R2138" i="23"/>
  <c r="L2137" i="23"/>
  <c r="M2137" i="23"/>
  <c r="N2137" i="23"/>
  <c r="O2137" i="23"/>
  <c r="P2137" i="23"/>
  <c r="Q2137" i="23"/>
  <c r="R2137" i="23"/>
  <c r="L2136" i="23"/>
  <c r="M2136" i="23"/>
  <c r="N2136" i="23"/>
  <c r="O2136" i="23"/>
  <c r="P2136" i="23"/>
  <c r="Q2136" i="23"/>
  <c r="R2136" i="23"/>
  <c r="L2135" i="23"/>
  <c r="M2135" i="23"/>
  <c r="N2135" i="23"/>
  <c r="O2135" i="23"/>
  <c r="P2135" i="23"/>
  <c r="Q2135" i="23"/>
  <c r="R2135" i="23"/>
  <c r="L2134" i="23"/>
  <c r="M2134" i="23"/>
  <c r="N2134" i="23"/>
  <c r="O2134" i="23"/>
  <c r="P2134" i="23"/>
  <c r="Q2134" i="23"/>
  <c r="R2134" i="23"/>
  <c r="L2133" i="23"/>
  <c r="M2133" i="23"/>
  <c r="N2133" i="23"/>
  <c r="O2133" i="23"/>
  <c r="P2133" i="23"/>
  <c r="Q2133" i="23"/>
  <c r="R2133" i="23"/>
  <c r="L2132" i="23"/>
  <c r="M2132" i="23"/>
  <c r="N2132" i="23"/>
  <c r="O2132" i="23"/>
  <c r="P2132" i="23"/>
  <c r="Q2132" i="23"/>
  <c r="R2132" i="23"/>
  <c r="L2131" i="23"/>
  <c r="M2131" i="23"/>
  <c r="N2131" i="23"/>
  <c r="O2131" i="23"/>
  <c r="P2131" i="23"/>
  <c r="Q2131" i="23"/>
  <c r="R2131" i="23"/>
  <c r="L2130" i="23"/>
  <c r="M2130" i="23"/>
  <c r="N2130" i="23"/>
  <c r="O2130" i="23"/>
  <c r="P2130" i="23"/>
  <c r="Q2130" i="23"/>
  <c r="R2130" i="23"/>
  <c r="L2129" i="23"/>
  <c r="M2129" i="23"/>
  <c r="N2129" i="23"/>
  <c r="O2129" i="23"/>
  <c r="P2129" i="23"/>
  <c r="Q2129" i="23"/>
  <c r="R2129" i="23"/>
  <c r="L2128" i="23"/>
  <c r="M2128" i="23"/>
  <c r="N2128" i="23"/>
  <c r="O2128" i="23"/>
  <c r="P2128" i="23"/>
  <c r="Q2128" i="23"/>
  <c r="R2128" i="23"/>
  <c r="L2127" i="23"/>
  <c r="M2127" i="23"/>
  <c r="N2127" i="23"/>
  <c r="O2127" i="23"/>
  <c r="P2127" i="23"/>
  <c r="Q2127" i="23"/>
  <c r="R2127" i="23"/>
  <c r="L2126" i="23"/>
  <c r="M2126" i="23"/>
  <c r="N2126" i="23"/>
  <c r="O2126" i="23"/>
  <c r="P2126" i="23"/>
  <c r="Q2126" i="23"/>
  <c r="R2126" i="23"/>
  <c r="L2125" i="23"/>
  <c r="M2125" i="23"/>
  <c r="N2125" i="23"/>
  <c r="O2125" i="23"/>
  <c r="P2125" i="23"/>
  <c r="Q2125" i="23"/>
  <c r="R2125" i="23"/>
  <c r="L2124" i="23"/>
  <c r="M2124" i="23"/>
  <c r="N2124" i="23"/>
  <c r="O2124" i="23"/>
  <c r="P2124" i="23"/>
  <c r="Q2124" i="23"/>
  <c r="R2124" i="23"/>
  <c r="L2123" i="23"/>
  <c r="M2123" i="23"/>
  <c r="N2123" i="23"/>
  <c r="O2123" i="23"/>
  <c r="P2123" i="23"/>
  <c r="Q2123" i="23"/>
  <c r="R2123" i="23"/>
  <c r="L2122" i="23"/>
  <c r="M2122" i="23"/>
  <c r="N2122" i="23"/>
  <c r="O2122" i="23"/>
  <c r="P2122" i="23"/>
  <c r="Q2122" i="23"/>
  <c r="R2122" i="23"/>
  <c r="L2121" i="23"/>
  <c r="M2121" i="23"/>
  <c r="N2121" i="23"/>
  <c r="O2121" i="23"/>
  <c r="P2121" i="23"/>
  <c r="Q2121" i="23"/>
  <c r="R2121" i="23"/>
  <c r="L2120" i="23"/>
  <c r="M2120" i="23"/>
  <c r="N2120" i="23"/>
  <c r="O2120" i="23"/>
  <c r="P2120" i="23"/>
  <c r="Q2120" i="23"/>
  <c r="R2120" i="23"/>
  <c r="L2119" i="23"/>
  <c r="M2119" i="23"/>
  <c r="N2119" i="23"/>
  <c r="O2119" i="23"/>
  <c r="P2119" i="23"/>
  <c r="Q2119" i="23"/>
  <c r="R2119" i="23"/>
  <c r="L2118" i="23"/>
  <c r="M2118" i="23"/>
  <c r="N2118" i="23"/>
  <c r="O2118" i="23"/>
  <c r="P2118" i="23"/>
  <c r="Q2118" i="23"/>
  <c r="R2118" i="23"/>
  <c r="L2117" i="23"/>
  <c r="M2117" i="23"/>
  <c r="N2117" i="23"/>
  <c r="O2117" i="23"/>
  <c r="P2117" i="23"/>
  <c r="Q2117" i="23"/>
  <c r="R2117" i="23"/>
  <c r="L2116" i="23"/>
  <c r="M2116" i="23"/>
  <c r="N2116" i="23"/>
  <c r="O2116" i="23"/>
  <c r="P2116" i="23"/>
  <c r="Q2116" i="23"/>
  <c r="R2116" i="23"/>
  <c r="L2115" i="23"/>
  <c r="M2115" i="23"/>
  <c r="N2115" i="23"/>
  <c r="O2115" i="23"/>
  <c r="P2115" i="23"/>
  <c r="Q2115" i="23"/>
  <c r="R2115" i="23"/>
  <c r="L2114" i="23"/>
  <c r="M2114" i="23"/>
  <c r="N2114" i="23"/>
  <c r="O2114" i="23"/>
  <c r="P2114" i="23"/>
  <c r="Q2114" i="23"/>
  <c r="R2114" i="23"/>
  <c r="L2113" i="23"/>
  <c r="M2113" i="23"/>
  <c r="N2113" i="23"/>
  <c r="O2113" i="23"/>
  <c r="P2113" i="23"/>
  <c r="Q2113" i="23"/>
  <c r="R2113" i="23"/>
  <c r="L2112" i="23"/>
  <c r="M2112" i="23"/>
  <c r="N2112" i="23"/>
  <c r="O2112" i="23"/>
  <c r="P2112" i="23"/>
  <c r="Q2112" i="23"/>
  <c r="R2112" i="23"/>
  <c r="L2111" i="23"/>
  <c r="M2111" i="23"/>
  <c r="N2111" i="23"/>
  <c r="O2111" i="23"/>
  <c r="P2111" i="23"/>
  <c r="Q2111" i="23"/>
  <c r="R2111" i="23"/>
  <c r="L2110" i="23"/>
  <c r="M2110" i="23"/>
  <c r="N2110" i="23"/>
  <c r="O2110" i="23"/>
  <c r="P2110" i="23"/>
  <c r="Q2110" i="23"/>
  <c r="R2110" i="23"/>
  <c r="L2109" i="23"/>
  <c r="M2109" i="23"/>
  <c r="N2109" i="23"/>
  <c r="O2109" i="23"/>
  <c r="P2109" i="23"/>
  <c r="Q2109" i="23"/>
  <c r="R2109" i="23"/>
  <c r="L2108" i="23"/>
  <c r="M2108" i="23"/>
  <c r="N2108" i="23"/>
  <c r="O2108" i="23"/>
  <c r="P2108" i="23"/>
  <c r="Q2108" i="23"/>
  <c r="R2108" i="23"/>
  <c r="L2107" i="23"/>
  <c r="M2107" i="23"/>
  <c r="N2107" i="23"/>
  <c r="O2107" i="23"/>
  <c r="P2107" i="23"/>
  <c r="Q2107" i="23"/>
  <c r="R2107" i="23"/>
  <c r="L2106" i="23"/>
  <c r="M2106" i="23"/>
  <c r="N2106" i="23"/>
  <c r="O2106" i="23"/>
  <c r="P2106" i="23"/>
  <c r="Q2106" i="23"/>
  <c r="R2106" i="23"/>
  <c r="L2105" i="23"/>
  <c r="M2105" i="23"/>
  <c r="N2105" i="23"/>
  <c r="O2105" i="23"/>
  <c r="P2105" i="23"/>
  <c r="Q2105" i="23"/>
  <c r="R2105" i="23"/>
  <c r="L2104" i="23"/>
  <c r="M2104" i="23"/>
  <c r="N2104" i="23"/>
  <c r="O2104" i="23"/>
  <c r="P2104" i="23"/>
  <c r="Q2104" i="23"/>
  <c r="R2104" i="23"/>
  <c r="L2103" i="23"/>
  <c r="M2103" i="23"/>
  <c r="N2103" i="23"/>
  <c r="O2103" i="23"/>
  <c r="P2103" i="23"/>
  <c r="Q2103" i="23"/>
  <c r="R2103" i="23"/>
  <c r="L2102" i="23"/>
  <c r="M2102" i="23"/>
  <c r="N2102" i="23"/>
  <c r="O2102" i="23"/>
  <c r="P2102" i="23"/>
  <c r="Q2102" i="23"/>
  <c r="R2102" i="23"/>
  <c r="L2101" i="23"/>
  <c r="M2101" i="23"/>
  <c r="N2101" i="23"/>
  <c r="O2101" i="23"/>
  <c r="P2101" i="23"/>
  <c r="Q2101" i="23"/>
  <c r="R2101" i="23"/>
  <c r="L2100" i="23"/>
  <c r="M2100" i="23"/>
  <c r="N2100" i="23"/>
  <c r="O2100" i="23"/>
  <c r="P2100" i="23"/>
  <c r="Q2100" i="23"/>
  <c r="R2100" i="23"/>
  <c r="L2099" i="23"/>
  <c r="M2099" i="23"/>
  <c r="N2099" i="23"/>
  <c r="O2099" i="23"/>
  <c r="P2099" i="23"/>
  <c r="Q2099" i="23"/>
  <c r="R2099" i="23"/>
  <c r="L2098" i="23"/>
  <c r="M2098" i="23"/>
  <c r="N2098" i="23"/>
  <c r="O2098" i="23"/>
  <c r="P2098" i="23"/>
  <c r="Q2098" i="23"/>
  <c r="R2098" i="23"/>
  <c r="L2097" i="23"/>
  <c r="M2097" i="23"/>
  <c r="N2097" i="23"/>
  <c r="O2097" i="23"/>
  <c r="P2097" i="23"/>
  <c r="Q2097" i="23"/>
  <c r="R2097" i="23"/>
  <c r="L2096" i="23"/>
  <c r="M2096" i="23"/>
  <c r="N2096" i="23"/>
  <c r="O2096" i="23"/>
  <c r="P2096" i="23"/>
  <c r="Q2096" i="23"/>
  <c r="R2096" i="23"/>
  <c r="L2095" i="23"/>
  <c r="M2095" i="23"/>
  <c r="N2095" i="23"/>
  <c r="O2095" i="23"/>
  <c r="P2095" i="23"/>
  <c r="Q2095" i="23"/>
  <c r="R2095" i="23"/>
  <c r="L2094" i="23"/>
  <c r="M2094" i="23"/>
  <c r="N2094" i="23"/>
  <c r="O2094" i="23"/>
  <c r="P2094" i="23"/>
  <c r="Q2094" i="23"/>
  <c r="R2094" i="23"/>
  <c r="L2093" i="23"/>
  <c r="M2093" i="23"/>
  <c r="N2093" i="23"/>
  <c r="O2093" i="23"/>
  <c r="P2093" i="23"/>
  <c r="Q2093" i="23"/>
  <c r="R2093" i="23"/>
  <c r="L2092" i="23"/>
  <c r="M2092" i="23"/>
  <c r="N2092" i="23"/>
  <c r="O2092" i="23"/>
  <c r="P2092" i="23"/>
  <c r="Q2092" i="23"/>
  <c r="R2092" i="23"/>
  <c r="L2091" i="23"/>
  <c r="M2091" i="23"/>
  <c r="N2091" i="23"/>
  <c r="O2091" i="23"/>
  <c r="P2091" i="23"/>
  <c r="Q2091" i="23"/>
  <c r="R2091" i="23"/>
  <c r="L2090" i="23"/>
  <c r="M2090" i="23"/>
  <c r="N2090" i="23"/>
  <c r="O2090" i="23"/>
  <c r="P2090" i="23"/>
  <c r="Q2090" i="23"/>
  <c r="R2090" i="23"/>
  <c r="L2089" i="23"/>
  <c r="M2089" i="23"/>
  <c r="N2089" i="23"/>
  <c r="O2089" i="23"/>
  <c r="P2089" i="23"/>
  <c r="Q2089" i="23"/>
  <c r="R2089" i="23"/>
  <c r="L2088" i="23"/>
  <c r="M2088" i="23"/>
  <c r="N2088" i="23"/>
  <c r="O2088" i="23"/>
  <c r="P2088" i="23"/>
  <c r="Q2088" i="23"/>
  <c r="R2088" i="23"/>
  <c r="L2087" i="23"/>
  <c r="M2087" i="23"/>
  <c r="N2087" i="23"/>
  <c r="O2087" i="23"/>
  <c r="P2087" i="23"/>
  <c r="Q2087" i="23"/>
  <c r="R2087" i="23"/>
  <c r="L2086" i="23"/>
  <c r="M2086" i="23"/>
  <c r="N2086" i="23"/>
  <c r="O2086" i="23"/>
  <c r="P2086" i="23"/>
  <c r="Q2086" i="23"/>
  <c r="R2086" i="23"/>
  <c r="L2085" i="23"/>
  <c r="M2085" i="23"/>
  <c r="N2085" i="23"/>
  <c r="O2085" i="23"/>
  <c r="P2085" i="23"/>
  <c r="Q2085" i="23"/>
  <c r="R2085" i="23"/>
  <c r="L2084" i="23"/>
  <c r="M2084" i="23"/>
  <c r="N2084" i="23"/>
  <c r="O2084" i="23"/>
  <c r="P2084" i="23"/>
  <c r="Q2084" i="23"/>
  <c r="R2084" i="23"/>
  <c r="L2083" i="23"/>
  <c r="M2083" i="23"/>
  <c r="N2083" i="23"/>
  <c r="O2083" i="23"/>
  <c r="P2083" i="23"/>
  <c r="Q2083" i="23"/>
  <c r="R2083" i="23"/>
  <c r="L2082" i="23"/>
  <c r="M2082" i="23"/>
  <c r="N2082" i="23"/>
  <c r="O2082" i="23"/>
  <c r="P2082" i="23"/>
  <c r="Q2082" i="23"/>
  <c r="R2082" i="23"/>
  <c r="L2081" i="23"/>
  <c r="M2081" i="23"/>
  <c r="N2081" i="23"/>
  <c r="O2081" i="23"/>
  <c r="P2081" i="23"/>
  <c r="Q2081" i="23"/>
  <c r="R2081" i="23"/>
  <c r="L2080" i="23"/>
  <c r="M2080" i="23"/>
  <c r="N2080" i="23"/>
  <c r="O2080" i="23"/>
  <c r="P2080" i="23"/>
  <c r="Q2080" i="23"/>
  <c r="R2080" i="23"/>
  <c r="L2079" i="23"/>
  <c r="M2079" i="23"/>
  <c r="N2079" i="23"/>
  <c r="O2079" i="23"/>
  <c r="P2079" i="23"/>
  <c r="Q2079" i="23"/>
  <c r="R2079" i="23"/>
  <c r="L2078" i="23"/>
  <c r="M2078" i="23"/>
  <c r="N2078" i="23"/>
  <c r="O2078" i="23"/>
  <c r="P2078" i="23"/>
  <c r="Q2078" i="23"/>
  <c r="R2078" i="23"/>
  <c r="L2077" i="23"/>
  <c r="M2077" i="23"/>
  <c r="N2077" i="23"/>
  <c r="O2077" i="23"/>
  <c r="P2077" i="23"/>
  <c r="Q2077" i="23"/>
  <c r="R2077" i="23"/>
  <c r="L2076" i="23"/>
  <c r="M2076" i="23"/>
  <c r="N2076" i="23"/>
  <c r="O2076" i="23"/>
  <c r="P2076" i="23"/>
  <c r="Q2076" i="23"/>
  <c r="R2076" i="23"/>
  <c r="L2075" i="23"/>
  <c r="M2075" i="23"/>
  <c r="N2075" i="23"/>
  <c r="O2075" i="23"/>
  <c r="P2075" i="23"/>
  <c r="Q2075" i="23"/>
  <c r="R2075" i="23"/>
  <c r="L2074" i="23"/>
  <c r="M2074" i="23"/>
  <c r="N2074" i="23"/>
  <c r="O2074" i="23"/>
  <c r="P2074" i="23"/>
  <c r="Q2074" i="23"/>
  <c r="R2074" i="23"/>
  <c r="L2073" i="23"/>
  <c r="M2073" i="23"/>
  <c r="N2073" i="23"/>
  <c r="O2073" i="23"/>
  <c r="P2073" i="23"/>
  <c r="Q2073" i="23"/>
  <c r="R2073" i="23"/>
  <c r="L2072" i="23"/>
  <c r="M2072" i="23"/>
  <c r="N2072" i="23"/>
  <c r="O2072" i="23"/>
  <c r="P2072" i="23"/>
  <c r="Q2072" i="23"/>
  <c r="R2072" i="23"/>
  <c r="L2071" i="23"/>
  <c r="M2071" i="23"/>
  <c r="N2071" i="23"/>
  <c r="O2071" i="23"/>
  <c r="P2071" i="23"/>
  <c r="Q2071" i="23"/>
  <c r="R2071" i="23"/>
  <c r="L2070" i="23"/>
  <c r="M2070" i="23"/>
  <c r="N2070" i="23"/>
  <c r="O2070" i="23"/>
  <c r="P2070" i="23"/>
  <c r="Q2070" i="23"/>
  <c r="R2070" i="23"/>
  <c r="L2069" i="23"/>
  <c r="M2069" i="23"/>
  <c r="N2069" i="23"/>
  <c r="O2069" i="23"/>
  <c r="P2069" i="23"/>
  <c r="Q2069" i="23"/>
  <c r="R2069" i="23"/>
  <c r="L2068" i="23"/>
  <c r="M2068" i="23"/>
  <c r="N2068" i="23"/>
  <c r="O2068" i="23"/>
  <c r="P2068" i="23"/>
  <c r="Q2068" i="23"/>
  <c r="R2068" i="23"/>
  <c r="L2067" i="23"/>
  <c r="M2067" i="23"/>
  <c r="N2067" i="23"/>
  <c r="O2067" i="23"/>
  <c r="P2067" i="23"/>
  <c r="Q2067" i="23"/>
  <c r="R2067" i="23"/>
  <c r="L2066" i="23"/>
  <c r="M2066" i="23"/>
  <c r="N2066" i="23"/>
  <c r="O2066" i="23"/>
  <c r="P2066" i="23"/>
  <c r="Q2066" i="23"/>
  <c r="R2066" i="23"/>
  <c r="L2065" i="23"/>
  <c r="M2065" i="23"/>
  <c r="N2065" i="23"/>
  <c r="O2065" i="23"/>
  <c r="P2065" i="23"/>
  <c r="Q2065" i="23"/>
  <c r="R2065" i="23"/>
  <c r="L2064" i="23"/>
  <c r="M2064" i="23"/>
  <c r="N2064" i="23"/>
  <c r="O2064" i="23"/>
  <c r="P2064" i="23"/>
  <c r="Q2064" i="23"/>
  <c r="R2064" i="23"/>
  <c r="L2063" i="23"/>
  <c r="M2063" i="23"/>
  <c r="N2063" i="23"/>
  <c r="O2063" i="23"/>
  <c r="P2063" i="23"/>
  <c r="Q2063" i="23"/>
  <c r="R2063" i="23"/>
  <c r="L2062" i="23"/>
  <c r="M2062" i="23"/>
  <c r="N2062" i="23"/>
  <c r="O2062" i="23"/>
  <c r="P2062" i="23"/>
  <c r="Q2062" i="23"/>
  <c r="R2062" i="23"/>
  <c r="L2061" i="23"/>
  <c r="M2061" i="23"/>
  <c r="N2061" i="23"/>
  <c r="O2061" i="23"/>
  <c r="P2061" i="23"/>
  <c r="Q2061" i="23"/>
  <c r="R2061" i="23"/>
  <c r="L2060" i="23"/>
  <c r="M2060" i="23"/>
  <c r="N2060" i="23"/>
  <c r="O2060" i="23"/>
  <c r="P2060" i="23"/>
  <c r="Q2060" i="23"/>
  <c r="R2060" i="23"/>
  <c r="L2059" i="23"/>
  <c r="M2059" i="23"/>
  <c r="N2059" i="23"/>
  <c r="O2059" i="23"/>
  <c r="P2059" i="23"/>
  <c r="Q2059" i="23"/>
  <c r="R2059" i="23"/>
  <c r="L2058" i="23"/>
  <c r="M2058" i="23"/>
  <c r="N2058" i="23"/>
  <c r="O2058" i="23"/>
  <c r="P2058" i="23"/>
  <c r="Q2058" i="23"/>
  <c r="R2058" i="23"/>
  <c r="L2057" i="23"/>
  <c r="M2057" i="23"/>
  <c r="N2057" i="23"/>
  <c r="O2057" i="23"/>
  <c r="P2057" i="23"/>
  <c r="Q2057" i="23"/>
  <c r="R2057" i="23"/>
  <c r="L2056" i="23"/>
  <c r="M2056" i="23"/>
  <c r="N2056" i="23"/>
  <c r="O2056" i="23"/>
  <c r="P2056" i="23"/>
  <c r="Q2056" i="23"/>
  <c r="R2056" i="23"/>
  <c r="L2055" i="23"/>
  <c r="M2055" i="23"/>
  <c r="N2055" i="23"/>
  <c r="O2055" i="23"/>
  <c r="P2055" i="23"/>
  <c r="Q2055" i="23"/>
  <c r="R2055" i="23"/>
  <c r="L2054" i="23"/>
  <c r="M2054" i="23"/>
  <c r="N2054" i="23"/>
  <c r="O2054" i="23"/>
  <c r="P2054" i="23"/>
  <c r="Q2054" i="23"/>
  <c r="R2054" i="23"/>
  <c r="L2053" i="23"/>
  <c r="M2053" i="23"/>
  <c r="N2053" i="23"/>
  <c r="O2053" i="23"/>
  <c r="P2053" i="23"/>
  <c r="Q2053" i="23"/>
  <c r="R2053" i="23"/>
  <c r="L2052" i="23"/>
  <c r="M2052" i="23"/>
  <c r="N2052" i="23"/>
  <c r="O2052" i="23"/>
  <c r="P2052" i="23"/>
  <c r="Q2052" i="23"/>
  <c r="R2052" i="23"/>
  <c r="L2051" i="23"/>
  <c r="M2051" i="23"/>
  <c r="N2051" i="23"/>
  <c r="O2051" i="23"/>
  <c r="P2051" i="23"/>
  <c r="Q2051" i="23"/>
  <c r="R2051" i="23"/>
  <c r="L2050" i="23"/>
  <c r="M2050" i="23"/>
  <c r="N2050" i="23"/>
  <c r="O2050" i="23"/>
  <c r="P2050" i="23"/>
  <c r="Q2050" i="23"/>
  <c r="R2050" i="23"/>
  <c r="L2049" i="23"/>
  <c r="M2049" i="23"/>
  <c r="N2049" i="23"/>
  <c r="O2049" i="23"/>
  <c r="P2049" i="23"/>
  <c r="Q2049" i="23"/>
  <c r="R2049" i="23"/>
  <c r="L2048" i="23"/>
  <c r="M2048" i="23"/>
  <c r="N2048" i="23"/>
  <c r="O2048" i="23"/>
  <c r="P2048" i="23"/>
  <c r="Q2048" i="23"/>
  <c r="R2048" i="23"/>
  <c r="L2047" i="23"/>
  <c r="M2047" i="23"/>
  <c r="N2047" i="23"/>
  <c r="O2047" i="23"/>
  <c r="P2047" i="23"/>
  <c r="Q2047" i="23"/>
  <c r="R2047" i="23"/>
  <c r="L2046" i="23"/>
  <c r="M2046" i="23"/>
  <c r="N2046" i="23"/>
  <c r="O2046" i="23"/>
  <c r="P2046" i="23"/>
  <c r="Q2046" i="23"/>
  <c r="R2046" i="23"/>
  <c r="L2045" i="23"/>
  <c r="M2045" i="23"/>
  <c r="N2045" i="23"/>
  <c r="O2045" i="23"/>
  <c r="P2045" i="23"/>
  <c r="Q2045" i="23"/>
  <c r="R2045" i="23"/>
  <c r="L2044" i="23"/>
  <c r="M2044" i="23"/>
  <c r="N2044" i="23"/>
  <c r="O2044" i="23"/>
  <c r="P2044" i="23"/>
  <c r="Q2044" i="23"/>
  <c r="R2044" i="23"/>
  <c r="L2043" i="23"/>
  <c r="M2043" i="23"/>
  <c r="N2043" i="23"/>
  <c r="O2043" i="23"/>
  <c r="P2043" i="23"/>
  <c r="Q2043" i="23"/>
  <c r="R2043" i="23"/>
  <c r="L2042" i="23"/>
  <c r="M2042" i="23"/>
  <c r="N2042" i="23"/>
  <c r="O2042" i="23"/>
  <c r="P2042" i="23"/>
  <c r="Q2042" i="23"/>
  <c r="R2042" i="23"/>
  <c r="L2041" i="23"/>
  <c r="M2041" i="23"/>
  <c r="N2041" i="23"/>
  <c r="O2041" i="23"/>
  <c r="P2041" i="23"/>
  <c r="Q2041" i="23"/>
  <c r="R2041" i="23"/>
  <c r="L2040" i="23"/>
  <c r="M2040" i="23"/>
  <c r="N2040" i="23"/>
  <c r="O2040" i="23"/>
  <c r="P2040" i="23"/>
  <c r="Q2040" i="23"/>
  <c r="R2040" i="23"/>
  <c r="L2039" i="23"/>
  <c r="M2039" i="23"/>
  <c r="N2039" i="23"/>
  <c r="O2039" i="23"/>
  <c r="P2039" i="23"/>
  <c r="Q2039" i="23"/>
  <c r="R2039" i="23"/>
  <c r="L2038" i="23"/>
  <c r="M2038" i="23"/>
  <c r="N2038" i="23"/>
  <c r="O2038" i="23"/>
  <c r="P2038" i="23"/>
  <c r="Q2038" i="23"/>
  <c r="R2038" i="23"/>
  <c r="L2037" i="23"/>
  <c r="M2037" i="23"/>
  <c r="N2037" i="23"/>
  <c r="O2037" i="23"/>
  <c r="P2037" i="23"/>
  <c r="Q2037" i="23"/>
  <c r="R2037" i="23"/>
  <c r="L2036" i="23"/>
  <c r="M2036" i="23"/>
  <c r="N2036" i="23"/>
  <c r="O2036" i="23"/>
  <c r="P2036" i="23"/>
  <c r="Q2036" i="23"/>
  <c r="R2036" i="23"/>
  <c r="L2035" i="23"/>
  <c r="M2035" i="23"/>
  <c r="N2035" i="23"/>
  <c r="O2035" i="23"/>
  <c r="P2035" i="23"/>
  <c r="Q2035" i="23"/>
  <c r="R2035" i="23"/>
  <c r="L2034" i="23"/>
  <c r="M2034" i="23"/>
  <c r="N2034" i="23"/>
  <c r="O2034" i="23"/>
  <c r="P2034" i="23"/>
  <c r="Q2034" i="23"/>
  <c r="R2034" i="23"/>
  <c r="L2033" i="23"/>
  <c r="M2033" i="23"/>
  <c r="N2033" i="23"/>
  <c r="O2033" i="23"/>
  <c r="P2033" i="23"/>
  <c r="Q2033" i="23"/>
  <c r="R2033" i="23"/>
  <c r="L2032" i="23"/>
  <c r="M2032" i="23"/>
  <c r="N2032" i="23"/>
  <c r="O2032" i="23"/>
  <c r="P2032" i="23"/>
  <c r="Q2032" i="23"/>
  <c r="R2032" i="23"/>
  <c r="L2031" i="23"/>
  <c r="M2031" i="23"/>
  <c r="N2031" i="23"/>
  <c r="O2031" i="23"/>
  <c r="P2031" i="23"/>
  <c r="Q2031" i="23"/>
  <c r="R2031" i="23"/>
  <c r="L2030" i="23"/>
  <c r="M2030" i="23"/>
  <c r="N2030" i="23"/>
  <c r="O2030" i="23"/>
  <c r="P2030" i="23"/>
  <c r="Q2030" i="23"/>
  <c r="R2030" i="23"/>
  <c r="L2029" i="23"/>
  <c r="M2029" i="23"/>
  <c r="N2029" i="23"/>
  <c r="O2029" i="23"/>
  <c r="P2029" i="23"/>
  <c r="Q2029" i="23"/>
  <c r="R2029" i="23"/>
  <c r="L2028" i="23"/>
  <c r="M2028" i="23"/>
  <c r="N2028" i="23"/>
  <c r="O2028" i="23"/>
  <c r="P2028" i="23"/>
  <c r="Q2028" i="23"/>
  <c r="R2028" i="23"/>
  <c r="L2027" i="23"/>
  <c r="M2027" i="23"/>
  <c r="N2027" i="23"/>
  <c r="O2027" i="23"/>
  <c r="P2027" i="23"/>
  <c r="Q2027" i="23"/>
  <c r="R2027" i="23"/>
  <c r="L2026" i="23"/>
  <c r="M2026" i="23"/>
  <c r="N2026" i="23"/>
  <c r="O2026" i="23"/>
  <c r="P2026" i="23"/>
  <c r="Q2026" i="23"/>
  <c r="R2026" i="23"/>
  <c r="L2025" i="23"/>
  <c r="M2025" i="23"/>
  <c r="N2025" i="23"/>
  <c r="O2025" i="23"/>
  <c r="P2025" i="23"/>
  <c r="Q2025" i="23"/>
  <c r="R2025" i="23"/>
  <c r="L2024" i="23"/>
  <c r="M2024" i="23"/>
  <c r="N2024" i="23"/>
  <c r="O2024" i="23"/>
  <c r="P2024" i="23"/>
  <c r="Q2024" i="23"/>
  <c r="R2024" i="23"/>
  <c r="L2023" i="23"/>
  <c r="M2023" i="23"/>
  <c r="N2023" i="23"/>
  <c r="O2023" i="23"/>
  <c r="P2023" i="23"/>
  <c r="Q2023" i="23"/>
  <c r="R2023" i="23"/>
  <c r="L2022" i="23"/>
  <c r="M2022" i="23"/>
  <c r="N2022" i="23"/>
  <c r="O2022" i="23"/>
  <c r="P2022" i="23"/>
  <c r="Q2022" i="23"/>
  <c r="R2022" i="23"/>
  <c r="L2021" i="23"/>
  <c r="M2021" i="23"/>
  <c r="N2021" i="23"/>
  <c r="O2021" i="23"/>
  <c r="P2021" i="23"/>
  <c r="Q2021" i="23"/>
  <c r="R2021" i="23"/>
  <c r="L2020" i="23"/>
  <c r="M2020" i="23"/>
  <c r="N2020" i="23"/>
  <c r="O2020" i="23"/>
  <c r="P2020" i="23"/>
  <c r="Q2020" i="23"/>
  <c r="R2020" i="23"/>
  <c r="L2019" i="23"/>
  <c r="M2019" i="23"/>
  <c r="N2019" i="23"/>
  <c r="O2019" i="23"/>
  <c r="P2019" i="23"/>
  <c r="Q2019" i="23"/>
  <c r="R2019" i="23"/>
  <c r="L2018" i="23"/>
  <c r="M2018" i="23"/>
  <c r="N2018" i="23"/>
  <c r="O2018" i="23"/>
  <c r="P2018" i="23"/>
  <c r="Q2018" i="23"/>
  <c r="R2018" i="23"/>
  <c r="L2017" i="23"/>
  <c r="M2017" i="23"/>
  <c r="N2017" i="23"/>
  <c r="O2017" i="23"/>
  <c r="P2017" i="23"/>
  <c r="Q2017" i="23"/>
  <c r="R2017" i="23"/>
  <c r="L2016" i="23"/>
  <c r="M2016" i="23"/>
  <c r="N2016" i="23"/>
  <c r="O2016" i="23"/>
  <c r="P2016" i="23"/>
  <c r="Q2016" i="23"/>
  <c r="R2016" i="23"/>
  <c r="L2015" i="23"/>
  <c r="M2015" i="23"/>
  <c r="N2015" i="23"/>
  <c r="O2015" i="23"/>
  <c r="P2015" i="23"/>
  <c r="Q2015" i="23"/>
  <c r="R2015" i="23"/>
  <c r="L2014" i="23"/>
  <c r="M2014" i="23"/>
  <c r="N2014" i="23"/>
  <c r="O2014" i="23"/>
  <c r="P2014" i="23"/>
  <c r="Q2014" i="23"/>
  <c r="R2014" i="23"/>
  <c r="L2013" i="23"/>
  <c r="M2013" i="23"/>
  <c r="N2013" i="23"/>
  <c r="O2013" i="23"/>
  <c r="P2013" i="23"/>
  <c r="Q2013" i="23"/>
  <c r="R2013" i="23"/>
  <c r="L2012" i="23"/>
  <c r="M2012" i="23"/>
  <c r="N2012" i="23"/>
  <c r="O2012" i="23"/>
  <c r="P2012" i="23"/>
  <c r="Q2012" i="23"/>
  <c r="R2012" i="23"/>
  <c r="L2011" i="23"/>
  <c r="M2011" i="23"/>
  <c r="N2011" i="23"/>
  <c r="O2011" i="23"/>
  <c r="P2011" i="23"/>
  <c r="Q2011" i="23"/>
  <c r="R2011" i="23"/>
  <c r="L2010" i="23"/>
  <c r="M2010" i="23"/>
  <c r="N2010" i="23"/>
  <c r="O2010" i="23"/>
  <c r="P2010" i="23"/>
  <c r="Q2010" i="23"/>
  <c r="R2010" i="23"/>
  <c r="L2009" i="23"/>
  <c r="M2009" i="23"/>
  <c r="N2009" i="23"/>
  <c r="O2009" i="23"/>
  <c r="P2009" i="23"/>
  <c r="Q2009" i="23"/>
  <c r="R2009" i="23"/>
  <c r="L2008" i="23"/>
  <c r="M2008" i="23"/>
  <c r="N2008" i="23"/>
  <c r="O2008" i="23"/>
  <c r="P2008" i="23"/>
  <c r="Q2008" i="23"/>
  <c r="R2008" i="23"/>
  <c r="L2007" i="23"/>
  <c r="M2007" i="23"/>
  <c r="N2007" i="23"/>
  <c r="O2007" i="23"/>
  <c r="P2007" i="23"/>
  <c r="Q2007" i="23"/>
  <c r="R2007" i="23"/>
  <c r="L2006" i="23"/>
  <c r="M2006" i="23"/>
  <c r="N2006" i="23"/>
  <c r="O2006" i="23"/>
  <c r="P2006" i="23"/>
  <c r="Q2006" i="23"/>
  <c r="R2006" i="23"/>
  <c r="L2005" i="23"/>
  <c r="M2005" i="23"/>
  <c r="N2005" i="23"/>
  <c r="O2005" i="23"/>
  <c r="P2005" i="23"/>
  <c r="Q2005" i="23"/>
  <c r="R2005" i="23"/>
  <c r="L2004" i="23"/>
  <c r="M2004" i="23"/>
  <c r="N2004" i="23"/>
  <c r="O2004" i="23"/>
  <c r="P2004" i="23"/>
  <c r="Q2004" i="23"/>
  <c r="R2004" i="23"/>
  <c r="L2003" i="23"/>
  <c r="M2003" i="23"/>
  <c r="N2003" i="23"/>
  <c r="O2003" i="23"/>
  <c r="P2003" i="23"/>
  <c r="Q2003" i="23"/>
  <c r="R2003" i="23"/>
  <c r="L2002" i="23"/>
  <c r="M2002" i="23"/>
  <c r="N2002" i="23"/>
  <c r="O2002" i="23"/>
  <c r="P2002" i="23"/>
  <c r="Q2002" i="23"/>
  <c r="R2002" i="23"/>
  <c r="L2001" i="23"/>
  <c r="M2001" i="23"/>
  <c r="N2001" i="23"/>
  <c r="O2001" i="23"/>
  <c r="P2001" i="23"/>
  <c r="Q2001" i="23"/>
  <c r="R2001" i="23"/>
  <c r="L2000" i="23"/>
  <c r="M2000" i="23"/>
  <c r="N2000" i="23"/>
  <c r="O2000" i="23"/>
  <c r="P2000" i="23"/>
  <c r="Q2000" i="23"/>
  <c r="R2000" i="23"/>
  <c r="L1999" i="23"/>
  <c r="M1999" i="23"/>
  <c r="N1999" i="23"/>
  <c r="O1999" i="23"/>
  <c r="P1999" i="23"/>
  <c r="Q1999" i="23"/>
  <c r="R1999" i="23"/>
  <c r="L1998" i="23"/>
  <c r="M1998" i="23"/>
  <c r="N1998" i="23"/>
  <c r="O1998" i="23"/>
  <c r="P1998" i="23"/>
  <c r="Q1998" i="23"/>
  <c r="R1998" i="23"/>
  <c r="L1997" i="23"/>
  <c r="M1997" i="23"/>
  <c r="N1997" i="23"/>
  <c r="O1997" i="23"/>
  <c r="P1997" i="23"/>
  <c r="Q1997" i="23"/>
  <c r="R1997" i="23"/>
  <c r="L1996" i="23"/>
  <c r="M1996" i="23"/>
  <c r="N1996" i="23"/>
  <c r="O1996" i="23"/>
  <c r="P1996" i="23"/>
  <c r="Q1996" i="23"/>
  <c r="R1996" i="23"/>
  <c r="L1995" i="23"/>
  <c r="M1995" i="23"/>
  <c r="N1995" i="23"/>
  <c r="O1995" i="23"/>
  <c r="P1995" i="23"/>
  <c r="Q1995" i="23"/>
  <c r="R1995" i="23"/>
  <c r="L1994" i="23"/>
  <c r="M1994" i="23"/>
  <c r="N1994" i="23"/>
  <c r="O1994" i="23"/>
  <c r="P1994" i="23"/>
  <c r="Q1994" i="23"/>
  <c r="R1994" i="23"/>
  <c r="L1993" i="23"/>
  <c r="M1993" i="23"/>
  <c r="N1993" i="23"/>
  <c r="O1993" i="23"/>
  <c r="P1993" i="23"/>
  <c r="Q1993" i="23"/>
  <c r="R1993" i="23"/>
  <c r="L1992" i="23"/>
  <c r="M1992" i="23"/>
  <c r="N1992" i="23"/>
  <c r="O1992" i="23"/>
  <c r="P1992" i="23"/>
  <c r="Q1992" i="23"/>
  <c r="R1992" i="23"/>
  <c r="L1991" i="23"/>
  <c r="M1991" i="23"/>
  <c r="N1991" i="23"/>
  <c r="O1991" i="23"/>
  <c r="P1991" i="23"/>
  <c r="Q1991" i="23"/>
  <c r="R1991" i="23"/>
  <c r="L1990" i="23"/>
  <c r="M1990" i="23"/>
  <c r="N1990" i="23"/>
  <c r="O1990" i="23"/>
  <c r="P1990" i="23"/>
  <c r="Q1990" i="23"/>
  <c r="R1990" i="23"/>
  <c r="L1989" i="23"/>
  <c r="M1989" i="23"/>
  <c r="N1989" i="23"/>
  <c r="O1989" i="23"/>
  <c r="P1989" i="23"/>
  <c r="Q1989" i="23"/>
  <c r="R1989" i="23"/>
  <c r="L1988" i="23"/>
  <c r="M1988" i="23"/>
  <c r="N1988" i="23"/>
  <c r="O1988" i="23"/>
  <c r="P1988" i="23"/>
  <c r="Q1988" i="23"/>
  <c r="R1988" i="23"/>
  <c r="L1987" i="23"/>
  <c r="M1987" i="23"/>
  <c r="N1987" i="23"/>
  <c r="O1987" i="23"/>
  <c r="P1987" i="23"/>
  <c r="Q1987" i="23"/>
  <c r="R1987" i="23"/>
  <c r="L1986" i="23"/>
  <c r="M1986" i="23"/>
  <c r="N1986" i="23"/>
  <c r="O1986" i="23"/>
  <c r="P1986" i="23"/>
  <c r="Q1986" i="23"/>
  <c r="R1986" i="23"/>
  <c r="L1985" i="23"/>
  <c r="M1985" i="23"/>
  <c r="N1985" i="23"/>
  <c r="O1985" i="23"/>
  <c r="P1985" i="23"/>
  <c r="Q1985" i="23"/>
  <c r="R1985" i="23"/>
  <c r="L1984" i="23"/>
  <c r="M1984" i="23"/>
  <c r="N1984" i="23"/>
  <c r="O1984" i="23"/>
  <c r="P1984" i="23"/>
  <c r="Q1984" i="23"/>
  <c r="R1984" i="23"/>
  <c r="L1983" i="23"/>
  <c r="M1983" i="23"/>
  <c r="N1983" i="23"/>
  <c r="O1983" i="23"/>
  <c r="P1983" i="23"/>
  <c r="Q1983" i="23"/>
  <c r="R1983" i="23"/>
  <c r="L1982" i="23"/>
  <c r="M1982" i="23"/>
  <c r="N1982" i="23"/>
  <c r="O1982" i="23"/>
  <c r="P1982" i="23"/>
  <c r="Q1982" i="23"/>
  <c r="R1982" i="23"/>
  <c r="L1981" i="23"/>
  <c r="M1981" i="23"/>
  <c r="N1981" i="23"/>
  <c r="O1981" i="23"/>
  <c r="P1981" i="23"/>
  <c r="Q1981" i="23"/>
  <c r="R1981" i="23"/>
  <c r="L1980" i="23"/>
  <c r="M1980" i="23"/>
  <c r="N1980" i="23"/>
  <c r="O1980" i="23"/>
  <c r="P1980" i="23"/>
  <c r="Q1980" i="23"/>
  <c r="R1980" i="23"/>
  <c r="L1979" i="23"/>
  <c r="M1979" i="23"/>
  <c r="N1979" i="23"/>
  <c r="O1979" i="23"/>
  <c r="P1979" i="23"/>
  <c r="Q1979" i="23"/>
  <c r="R1979" i="23"/>
  <c r="L1978" i="23"/>
  <c r="M1978" i="23"/>
  <c r="N1978" i="23"/>
  <c r="O1978" i="23"/>
  <c r="P1978" i="23"/>
  <c r="Q1978" i="23"/>
  <c r="R1978" i="23"/>
  <c r="L1977" i="23"/>
  <c r="M1977" i="23"/>
  <c r="N1977" i="23"/>
  <c r="O1977" i="23"/>
  <c r="P1977" i="23"/>
  <c r="Q1977" i="23"/>
  <c r="R1977" i="23"/>
  <c r="L1976" i="23"/>
  <c r="M1976" i="23"/>
  <c r="N1976" i="23"/>
  <c r="O1976" i="23"/>
  <c r="P1976" i="23"/>
  <c r="Q1976" i="23"/>
  <c r="R1976" i="23"/>
  <c r="L1975" i="23"/>
  <c r="M1975" i="23"/>
  <c r="N1975" i="23"/>
  <c r="O1975" i="23"/>
  <c r="P1975" i="23"/>
  <c r="Q1975" i="23"/>
  <c r="R1975" i="23"/>
  <c r="L1974" i="23"/>
  <c r="M1974" i="23"/>
  <c r="N1974" i="23"/>
  <c r="O1974" i="23"/>
  <c r="P1974" i="23"/>
  <c r="Q1974" i="23"/>
  <c r="R1974" i="23"/>
  <c r="L1973" i="23"/>
  <c r="M1973" i="23"/>
  <c r="N1973" i="23"/>
  <c r="O1973" i="23"/>
  <c r="P1973" i="23"/>
  <c r="Q1973" i="23"/>
  <c r="R1973" i="23"/>
  <c r="L1972" i="23"/>
  <c r="M1972" i="23"/>
  <c r="N1972" i="23"/>
  <c r="O1972" i="23"/>
  <c r="P1972" i="23"/>
  <c r="Q1972" i="23"/>
  <c r="R1972" i="23"/>
  <c r="L1971" i="23"/>
  <c r="M1971" i="23"/>
  <c r="N1971" i="23"/>
  <c r="O1971" i="23"/>
  <c r="P1971" i="23"/>
  <c r="Q1971" i="23"/>
  <c r="R1971" i="23"/>
  <c r="L1970" i="23"/>
  <c r="M1970" i="23"/>
  <c r="N1970" i="23"/>
  <c r="O1970" i="23"/>
  <c r="P1970" i="23"/>
  <c r="Q1970" i="23"/>
  <c r="R1970" i="23"/>
  <c r="L1969" i="23"/>
  <c r="M1969" i="23"/>
  <c r="N1969" i="23"/>
  <c r="O1969" i="23"/>
  <c r="P1969" i="23"/>
  <c r="Q1969" i="23"/>
  <c r="R1969" i="23"/>
  <c r="L1968" i="23"/>
  <c r="M1968" i="23"/>
  <c r="N1968" i="23"/>
  <c r="O1968" i="23"/>
  <c r="P1968" i="23"/>
  <c r="Q1968" i="23"/>
  <c r="R1968" i="23"/>
  <c r="L1967" i="23"/>
  <c r="M1967" i="23"/>
  <c r="N1967" i="23"/>
  <c r="O1967" i="23"/>
  <c r="P1967" i="23"/>
  <c r="Q1967" i="23"/>
  <c r="R1967" i="23"/>
  <c r="L1966" i="23"/>
  <c r="M1966" i="23"/>
  <c r="N1966" i="23"/>
  <c r="O1966" i="23"/>
  <c r="P1966" i="23"/>
  <c r="Q1966" i="23"/>
  <c r="R1966" i="23"/>
  <c r="L1965" i="23"/>
  <c r="M1965" i="23"/>
  <c r="N1965" i="23"/>
  <c r="O1965" i="23"/>
  <c r="P1965" i="23"/>
  <c r="Q1965" i="23"/>
  <c r="R1965" i="23"/>
  <c r="L1964" i="23"/>
  <c r="M1964" i="23"/>
  <c r="N1964" i="23"/>
  <c r="O1964" i="23"/>
  <c r="P1964" i="23"/>
  <c r="Q1964" i="23"/>
  <c r="R1964" i="23"/>
  <c r="L1963" i="23"/>
  <c r="M1963" i="23"/>
  <c r="N1963" i="23"/>
  <c r="O1963" i="23"/>
  <c r="P1963" i="23"/>
  <c r="Q1963" i="23"/>
  <c r="R1963" i="23"/>
  <c r="L1962" i="23"/>
  <c r="M1962" i="23"/>
  <c r="N1962" i="23"/>
  <c r="O1962" i="23"/>
  <c r="P1962" i="23"/>
  <c r="Q1962" i="23"/>
  <c r="R1962" i="23"/>
  <c r="L1961" i="23"/>
  <c r="M1961" i="23"/>
  <c r="N1961" i="23"/>
  <c r="O1961" i="23"/>
  <c r="P1961" i="23"/>
  <c r="Q1961" i="23"/>
  <c r="R1961" i="23"/>
  <c r="L1960" i="23"/>
  <c r="M1960" i="23"/>
  <c r="N1960" i="23"/>
  <c r="O1960" i="23"/>
  <c r="P1960" i="23"/>
  <c r="Q1960" i="23"/>
  <c r="R1960" i="23"/>
  <c r="L1959" i="23"/>
  <c r="M1959" i="23"/>
  <c r="N1959" i="23"/>
  <c r="O1959" i="23"/>
  <c r="P1959" i="23"/>
  <c r="Q1959" i="23"/>
  <c r="R1959" i="23"/>
  <c r="L1958" i="23"/>
  <c r="M1958" i="23"/>
  <c r="N1958" i="23"/>
  <c r="O1958" i="23"/>
  <c r="P1958" i="23"/>
  <c r="Q1958" i="23"/>
  <c r="R1958" i="23"/>
  <c r="L1957" i="23"/>
  <c r="M1957" i="23"/>
  <c r="N1957" i="23"/>
  <c r="O1957" i="23"/>
  <c r="P1957" i="23"/>
  <c r="Q1957" i="23"/>
  <c r="R1957" i="23"/>
  <c r="L1956" i="23"/>
  <c r="M1956" i="23"/>
  <c r="N1956" i="23"/>
  <c r="O1956" i="23"/>
  <c r="P1956" i="23"/>
  <c r="Q1956" i="23"/>
  <c r="R1956" i="23"/>
  <c r="L1955" i="23"/>
  <c r="M1955" i="23"/>
  <c r="N1955" i="23"/>
  <c r="O1955" i="23"/>
  <c r="P1955" i="23"/>
  <c r="Q1955" i="23"/>
  <c r="R1955" i="23"/>
  <c r="L1954" i="23"/>
  <c r="M1954" i="23"/>
  <c r="N1954" i="23"/>
  <c r="O1954" i="23"/>
  <c r="P1954" i="23"/>
  <c r="Q1954" i="23"/>
  <c r="R1954" i="23"/>
  <c r="L1953" i="23"/>
  <c r="M1953" i="23"/>
  <c r="N1953" i="23"/>
  <c r="O1953" i="23"/>
  <c r="P1953" i="23"/>
  <c r="Q1953" i="23"/>
  <c r="R1953" i="23"/>
  <c r="L1952" i="23"/>
  <c r="M1952" i="23"/>
  <c r="N1952" i="23"/>
  <c r="O1952" i="23"/>
  <c r="P1952" i="23"/>
  <c r="Q1952" i="23"/>
  <c r="R1952" i="23"/>
  <c r="L1951" i="23"/>
  <c r="M1951" i="23"/>
  <c r="N1951" i="23"/>
  <c r="O1951" i="23"/>
  <c r="P1951" i="23"/>
  <c r="Q1951" i="23"/>
  <c r="R1951" i="23"/>
  <c r="L1950" i="23"/>
  <c r="M1950" i="23"/>
  <c r="N1950" i="23"/>
  <c r="O1950" i="23"/>
  <c r="P1950" i="23"/>
  <c r="Q1950" i="23"/>
  <c r="R1950" i="23"/>
  <c r="L1949" i="23"/>
  <c r="M1949" i="23"/>
  <c r="N1949" i="23"/>
  <c r="O1949" i="23"/>
  <c r="P1949" i="23"/>
  <c r="Q1949" i="23"/>
  <c r="R1949" i="23"/>
  <c r="L1948" i="23"/>
  <c r="M1948" i="23"/>
  <c r="N1948" i="23"/>
  <c r="O1948" i="23"/>
  <c r="P1948" i="23"/>
  <c r="Q1948" i="23"/>
  <c r="R1948" i="23"/>
  <c r="L1947" i="23"/>
  <c r="M1947" i="23"/>
  <c r="N1947" i="23"/>
  <c r="O1947" i="23"/>
  <c r="P1947" i="23"/>
  <c r="Q1947" i="23"/>
  <c r="R1947" i="23"/>
  <c r="L1946" i="23"/>
  <c r="M1946" i="23"/>
  <c r="N1946" i="23"/>
  <c r="O1946" i="23"/>
  <c r="P1946" i="23"/>
  <c r="Q1946" i="23"/>
  <c r="R1946" i="23"/>
  <c r="L1945" i="23"/>
  <c r="M1945" i="23"/>
  <c r="N1945" i="23"/>
  <c r="O1945" i="23"/>
  <c r="P1945" i="23"/>
  <c r="Q1945" i="23"/>
  <c r="R1945" i="23"/>
  <c r="L1944" i="23"/>
  <c r="M1944" i="23"/>
  <c r="N1944" i="23"/>
  <c r="O1944" i="23"/>
  <c r="P1944" i="23"/>
  <c r="Q1944" i="23"/>
  <c r="R1944" i="23"/>
  <c r="L1943" i="23"/>
  <c r="M1943" i="23"/>
  <c r="N1943" i="23"/>
  <c r="O1943" i="23"/>
  <c r="P1943" i="23"/>
  <c r="Q1943" i="23"/>
  <c r="R1943" i="23"/>
  <c r="L1942" i="23"/>
  <c r="M1942" i="23"/>
  <c r="N1942" i="23"/>
  <c r="O1942" i="23"/>
  <c r="P1942" i="23"/>
  <c r="Q1942" i="23"/>
  <c r="R1942" i="23"/>
  <c r="L1941" i="23"/>
  <c r="M1941" i="23"/>
  <c r="N1941" i="23"/>
  <c r="O1941" i="23"/>
  <c r="P1941" i="23"/>
  <c r="Q1941" i="23"/>
  <c r="R1941" i="23"/>
  <c r="L1940" i="23"/>
  <c r="M1940" i="23"/>
  <c r="N1940" i="23"/>
  <c r="O1940" i="23"/>
  <c r="P1940" i="23"/>
  <c r="Q1940" i="23"/>
  <c r="R1940" i="23"/>
  <c r="L1939" i="23"/>
  <c r="M1939" i="23"/>
  <c r="N1939" i="23"/>
  <c r="O1939" i="23"/>
  <c r="P1939" i="23"/>
  <c r="Q1939" i="23"/>
  <c r="R1939" i="23"/>
  <c r="L1938" i="23"/>
  <c r="M1938" i="23"/>
  <c r="N1938" i="23"/>
  <c r="O1938" i="23"/>
  <c r="P1938" i="23"/>
  <c r="Q1938" i="23"/>
  <c r="R1938" i="23"/>
  <c r="L1937" i="23"/>
  <c r="M1937" i="23"/>
  <c r="N1937" i="23"/>
  <c r="O1937" i="23"/>
  <c r="P1937" i="23"/>
  <c r="Q1937" i="23"/>
  <c r="R1937" i="23"/>
  <c r="L1936" i="23"/>
  <c r="M1936" i="23"/>
  <c r="N1936" i="23"/>
  <c r="O1936" i="23"/>
  <c r="P1936" i="23"/>
  <c r="Q1936" i="23"/>
  <c r="R1936" i="23"/>
  <c r="L1935" i="23"/>
  <c r="M1935" i="23"/>
  <c r="N1935" i="23"/>
  <c r="O1935" i="23"/>
  <c r="P1935" i="23"/>
  <c r="Q1935" i="23"/>
  <c r="R1935" i="23"/>
  <c r="L1934" i="23"/>
  <c r="M1934" i="23"/>
  <c r="N1934" i="23"/>
  <c r="O1934" i="23"/>
  <c r="P1934" i="23"/>
  <c r="Q1934" i="23"/>
  <c r="R1934" i="23"/>
  <c r="L1933" i="23"/>
  <c r="M1933" i="23"/>
  <c r="N1933" i="23"/>
  <c r="O1933" i="23"/>
  <c r="P1933" i="23"/>
  <c r="Q1933" i="23"/>
  <c r="R1933" i="23"/>
  <c r="L1932" i="23"/>
  <c r="M1932" i="23"/>
  <c r="N1932" i="23"/>
  <c r="O1932" i="23"/>
  <c r="P1932" i="23"/>
  <c r="Q1932" i="23"/>
  <c r="R1932" i="23"/>
  <c r="L1931" i="23"/>
  <c r="M1931" i="23"/>
  <c r="N1931" i="23"/>
  <c r="O1931" i="23"/>
  <c r="P1931" i="23"/>
  <c r="Q1931" i="23"/>
  <c r="R1931" i="23"/>
  <c r="L1930" i="23"/>
  <c r="M1930" i="23"/>
  <c r="N1930" i="23"/>
  <c r="O1930" i="23"/>
  <c r="P1930" i="23"/>
  <c r="Q1930" i="23"/>
  <c r="R1930" i="23"/>
  <c r="L1929" i="23"/>
  <c r="M1929" i="23"/>
  <c r="N1929" i="23"/>
  <c r="O1929" i="23"/>
  <c r="P1929" i="23"/>
  <c r="Q1929" i="23"/>
  <c r="R1929" i="23"/>
  <c r="L1928" i="23"/>
  <c r="M1928" i="23"/>
  <c r="N1928" i="23"/>
  <c r="O1928" i="23"/>
  <c r="P1928" i="23"/>
  <c r="Q1928" i="23"/>
  <c r="R1928" i="23"/>
  <c r="L1927" i="23"/>
  <c r="M1927" i="23"/>
  <c r="N1927" i="23"/>
  <c r="O1927" i="23"/>
  <c r="P1927" i="23"/>
  <c r="Q1927" i="23"/>
  <c r="R1927" i="23"/>
  <c r="L1926" i="23"/>
  <c r="M1926" i="23"/>
  <c r="N1926" i="23"/>
  <c r="O1926" i="23"/>
  <c r="P1926" i="23"/>
  <c r="Q1926" i="23"/>
  <c r="R1926" i="23"/>
  <c r="L1925" i="23"/>
  <c r="M1925" i="23"/>
  <c r="N1925" i="23"/>
  <c r="O1925" i="23"/>
  <c r="P1925" i="23"/>
  <c r="Q1925" i="23"/>
  <c r="R1925" i="23"/>
  <c r="L1924" i="23"/>
  <c r="M1924" i="23"/>
  <c r="N1924" i="23"/>
  <c r="O1924" i="23"/>
  <c r="P1924" i="23"/>
  <c r="Q1924" i="23"/>
  <c r="R1924" i="23"/>
  <c r="L1923" i="23"/>
  <c r="M1923" i="23"/>
  <c r="N1923" i="23"/>
  <c r="O1923" i="23"/>
  <c r="P1923" i="23"/>
  <c r="Q1923" i="23"/>
  <c r="R1923" i="23"/>
  <c r="L1922" i="23"/>
  <c r="M1922" i="23"/>
  <c r="N1922" i="23"/>
  <c r="O1922" i="23"/>
  <c r="P1922" i="23"/>
  <c r="Q1922" i="23"/>
  <c r="R1922" i="23"/>
  <c r="L1921" i="23"/>
  <c r="M1921" i="23"/>
  <c r="N1921" i="23"/>
  <c r="O1921" i="23"/>
  <c r="P1921" i="23"/>
  <c r="Q1921" i="23"/>
  <c r="R1921" i="23"/>
  <c r="L1920" i="23"/>
  <c r="M1920" i="23"/>
  <c r="N1920" i="23"/>
  <c r="O1920" i="23"/>
  <c r="P1920" i="23"/>
  <c r="Q1920" i="23"/>
  <c r="R1920" i="23"/>
  <c r="L1919" i="23"/>
  <c r="M1919" i="23"/>
  <c r="N1919" i="23"/>
  <c r="O1919" i="23"/>
  <c r="P1919" i="23"/>
  <c r="Q1919" i="23"/>
  <c r="R1919" i="23"/>
  <c r="L1918" i="23"/>
  <c r="M1918" i="23"/>
  <c r="N1918" i="23"/>
  <c r="O1918" i="23"/>
  <c r="P1918" i="23"/>
  <c r="Q1918" i="23"/>
  <c r="R1918" i="23"/>
  <c r="L1917" i="23"/>
  <c r="M1917" i="23"/>
  <c r="N1917" i="23"/>
  <c r="O1917" i="23"/>
  <c r="P1917" i="23"/>
  <c r="Q1917" i="23"/>
  <c r="R1917" i="23"/>
  <c r="L1916" i="23"/>
  <c r="M1916" i="23"/>
  <c r="N1916" i="23"/>
  <c r="O1916" i="23"/>
  <c r="P1916" i="23"/>
  <c r="Q1916" i="23"/>
  <c r="R1916" i="23"/>
  <c r="L1915" i="23"/>
  <c r="M1915" i="23"/>
  <c r="N1915" i="23"/>
  <c r="O1915" i="23"/>
  <c r="P1915" i="23"/>
  <c r="Q1915" i="23"/>
  <c r="R1915" i="23"/>
  <c r="L1914" i="23"/>
  <c r="M1914" i="23"/>
  <c r="N1914" i="23"/>
  <c r="O1914" i="23"/>
  <c r="P1914" i="23"/>
  <c r="Q1914" i="23"/>
  <c r="R1914" i="23"/>
  <c r="L1913" i="23"/>
  <c r="M1913" i="23"/>
  <c r="N1913" i="23"/>
  <c r="O1913" i="23"/>
  <c r="P1913" i="23"/>
  <c r="Q1913" i="23"/>
  <c r="R1913" i="23"/>
  <c r="L1912" i="23"/>
  <c r="M1912" i="23"/>
  <c r="N1912" i="23"/>
  <c r="O1912" i="23"/>
  <c r="P1912" i="23"/>
  <c r="Q1912" i="23"/>
  <c r="R1912" i="23"/>
  <c r="L1911" i="23"/>
  <c r="M1911" i="23"/>
  <c r="N1911" i="23"/>
  <c r="O1911" i="23"/>
  <c r="P1911" i="23"/>
  <c r="Q1911" i="23"/>
  <c r="R1911" i="23"/>
  <c r="L1910" i="23"/>
  <c r="M1910" i="23"/>
  <c r="N1910" i="23"/>
  <c r="O1910" i="23"/>
  <c r="P1910" i="23"/>
  <c r="Q1910" i="23"/>
  <c r="R1910" i="23"/>
  <c r="L1909" i="23"/>
  <c r="M1909" i="23"/>
  <c r="N1909" i="23"/>
  <c r="O1909" i="23"/>
  <c r="P1909" i="23"/>
  <c r="Q1909" i="23"/>
  <c r="R1909" i="23"/>
  <c r="L1908" i="23"/>
  <c r="M1908" i="23"/>
  <c r="N1908" i="23"/>
  <c r="O1908" i="23"/>
  <c r="P1908" i="23"/>
  <c r="Q1908" i="23"/>
  <c r="R1908" i="23"/>
  <c r="L1907" i="23"/>
  <c r="M1907" i="23"/>
  <c r="N1907" i="23"/>
  <c r="O1907" i="23"/>
  <c r="P1907" i="23"/>
  <c r="Q1907" i="23"/>
  <c r="R1907" i="23"/>
  <c r="L1906" i="23"/>
  <c r="M1906" i="23"/>
  <c r="N1906" i="23"/>
  <c r="O1906" i="23"/>
  <c r="P1906" i="23"/>
  <c r="Q1906" i="23"/>
  <c r="R1906" i="23"/>
  <c r="L1905" i="23"/>
  <c r="M1905" i="23"/>
  <c r="N1905" i="23"/>
  <c r="O1905" i="23"/>
  <c r="P1905" i="23"/>
  <c r="Q1905" i="23"/>
  <c r="R1905" i="23"/>
  <c r="L1904" i="23"/>
  <c r="M1904" i="23"/>
  <c r="N1904" i="23"/>
  <c r="O1904" i="23"/>
  <c r="P1904" i="23"/>
  <c r="Q1904" i="23"/>
  <c r="R1904" i="23"/>
  <c r="L1903" i="23"/>
  <c r="M1903" i="23"/>
  <c r="N1903" i="23"/>
  <c r="O1903" i="23"/>
  <c r="P1903" i="23"/>
  <c r="Q1903" i="23"/>
  <c r="R1903" i="23"/>
  <c r="L1902" i="23"/>
  <c r="M1902" i="23"/>
  <c r="N1902" i="23"/>
  <c r="O1902" i="23"/>
  <c r="P1902" i="23"/>
  <c r="Q1902" i="23"/>
  <c r="R1902" i="23"/>
  <c r="L1901" i="23"/>
  <c r="M1901" i="23"/>
  <c r="N1901" i="23"/>
  <c r="O1901" i="23"/>
  <c r="P1901" i="23"/>
  <c r="Q1901" i="23"/>
  <c r="R1901" i="23"/>
  <c r="L1900" i="23"/>
  <c r="M1900" i="23"/>
  <c r="N1900" i="23"/>
  <c r="O1900" i="23"/>
  <c r="P1900" i="23"/>
  <c r="Q1900" i="23"/>
  <c r="R1900" i="23"/>
  <c r="L1899" i="23"/>
  <c r="M1899" i="23"/>
  <c r="N1899" i="23"/>
  <c r="O1899" i="23"/>
  <c r="P1899" i="23"/>
  <c r="Q1899" i="23"/>
  <c r="R1899" i="23"/>
  <c r="L1898" i="23"/>
  <c r="M1898" i="23"/>
  <c r="N1898" i="23"/>
  <c r="O1898" i="23"/>
  <c r="P1898" i="23"/>
  <c r="Q1898" i="23"/>
  <c r="R1898" i="23"/>
  <c r="L1897" i="23"/>
  <c r="M1897" i="23"/>
  <c r="N1897" i="23"/>
  <c r="O1897" i="23"/>
  <c r="P1897" i="23"/>
  <c r="Q1897" i="23"/>
  <c r="R1897" i="23"/>
  <c r="L1896" i="23"/>
  <c r="M1896" i="23"/>
  <c r="N1896" i="23"/>
  <c r="O1896" i="23"/>
  <c r="P1896" i="23"/>
  <c r="Q1896" i="23"/>
  <c r="R1896" i="23"/>
  <c r="L1895" i="23"/>
  <c r="M1895" i="23"/>
  <c r="N1895" i="23"/>
  <c r="O1895" i="23"/>
  <c r="P1895" i="23"/>
  <c r="Q1895" i="23"/>
  <c r="R1895" i="23"/>
  <c r="L1894" i="23"/>
  <c r="M1894" i="23"/>
  <c r="N1894" i="23"/>
  <c r="O1894" i="23"/>
  <c r="P1894" i="23"/>
  <c r="Q1894" i="23"/>
  <c r="R1894" i="23"/>
  <c r="L1893" i="23"/>
  <c r="M1893" i="23"/>
  <c r="N1893" i="23"/>
  <c r="O1893" i="23"/>
  <c r="P1893" i="23"/>
  <c r="Q1893" i="23"/>
  <c r="R1893" i="23"/>
  <c r="L1892" i="23"/>
  <c r="M1892" i="23"/>
  <c r="N1892" i="23"/>
  <c r="O1892" i="23"/>
  <c r="P1892" i="23"/>
  <c r="Q1892" i="23"/>
  <c r="R1892" i="23"/>
  <c r="L1891" i="23"/>
  <c r="M1891" i="23"/>
  <c r="N1891" i="23"/>
  <c r="O1891" i="23"/>
  <c r="P1891" i="23"/>
  <c r="Q1891" i="23"/>
  <c r="R1891" i="23"/>
  <c r="L1890" i="23"/>
  <c r="M1890" i="23"/>
  <c r="N1890" i="23"/>
  <c r="O1890" i="23"/>
  <c r="P1890" i="23"/>
  <c r="Q1890" i="23"/>
  <c r="R1890" i="23"/>
  <c r="L1889" i="23"/>
  <c r="M1889" i="23"/>
  <c r="N1889" i="23"/>
  <c r="O1889" i="23"/>
  <c r="P1889" i="23"/>
  <c r="Q1889" i="23"/>
  <c r="R1889" i="23"/>
  <c r="L1888" i="23"/>
  <c r="M1888" i="23"/>
  <c r="N1888" i="23"/>
  <c r="O1888" i="23"/>
  <c r="P1888" i="23"/>
  <c r="Q1888" i="23"/>
  <c r="R1888" i="23"/>
  <c r="L1887" i="23"/>
  <c r="M1887" i="23"/>
  <c r="N1887" i="23"/>
  <c r="O1887" i="23"/>
  <c r="P1887" i="23"/>
  <c r="Q1887" i="23"/>
  <c r="R1887" i="23"/>
  <c r="L1886" i="23"/>
  <c r="M1886" i="23"/>
  <c r="N1886" i="23"/>
  <c r="O1886" i="23"/>
  <c r="P1886" i="23"/>
  <c r="Q1886" i="23"/>
  <c r="R1886" i="23"/>
  <c r="L1885" i="23"/>
  <c r="M1885" i="23"/>
  <c r="N1885" i="23"/>
  <c r="O1885" i="23"/>
  <c r="P1885" i="23"/>
  <c r="Q1885" i="23"/>
  <c r="R1885" i="23"/>
  <c r="L1884" i="23"/>
  <c r="M1884" i="23"/>
  <c r="N1884" i="23"/>
  <c r="O1884" i="23"/>
  <c r="P1884" i="23"/>
  <c r="Q1884" i="23"/>
  <c r="R1884" i="23"/>
  <c r="L1883" i="23"/>
  <c r="M1883" i="23"/>
  <c r="N1883" i="23"/>
  <c r="O1883" i="23"/>
  <c r="P1883" i="23"/>
  <c r="Q1883" i="23"/>
  <c r="R1883" i="23"/>
  <c r="L1882" i="23"/>
  <c r="M1882" i="23"/>
  <c r="N1882" i="23"/>
  <c r="O1882" i="23"/>
  <c r="P1882" i="23"/>
  <c r="Q1882" i="23"/>
  <c r="R1882" i="23"/>
  <c r="L1881" i="23"/>
  <c r="M1881" i="23"/>
  <c r="N1881" i="23"/>
  <c r="O1881" i="23"/>
  <c r="P1881" i="23"/>
  <c r="Q1881" i="23"/>
  <c r="R1881" i="23"/>
  <c r="L1880" i="23"/>
  <c r="M1880" i="23"/>
  <c r="N1880" i="23"/>
  <c r="O1880" i="23"/>
  <c r="P1880" i="23"/>
  <c r="Q1880" i="23"/>
  <c r="R1880" i="23"/>
  <c r="L1879" i="23"/>
  <c r="M1879" i="23"/>
  <c r="N1879" i="23"/>
  <c r="O1879" i="23"/>
  <c r="P1879" i="23"/>
  <c r="Q1879" i="23"/>
  <c r="R1879" i="23"/>
  <c r="L1878" i="23"/>
  <c r="M1878" i="23"/>
  <c r="N1878" i="23"/>
  <c r="O1878" i="23"/>
  <c r="P1878" i="23"/>
  <c r="Q1878" i="23"/>
  <c r="R1878" i="23"/>
  <c r="L1877" i="23"/>
  <c r="M1877" i="23"/>
  <c r="N1877" i="23"/>
  <c r="O1877" i="23"/>
  <c r="P1877" i="23"/>
  <c r="Q1877" i="23"/>
  <c r="R1877" i="23"/>
  <c r="L1876" i="23"/>
  <c r="M1876" i="23"/>
  <c r="N1876" i="23"/>
  <c r="O1876" i="23"/>
  <c r="P1876" i="23"/>
  <c r="Q1876" i="23"/>
  <c r="R1876" i="23"/>
  <c r="L1875" i="23"/>
  <c r="M1875" i="23"/>
  <c r="N1875" i="23"/>
  <c r="O1875" i="23"/>
  <c r="P1875" i="23"/>
  <c r="Q1875" i="23"/>
  <c r="R1875" i="23"/>
  <c r="L1874" i="23"/>
  <c r="M1874" i="23"/>
  <c r="N1874" i="23"/>
  <c r="O1874" i="23"/>
  <c r="P1874" i="23"/>
  <c r="Q1874" i="23"/>
  <c r="R1874" i="23"/>
  <c r="L1873" i="23"/>
  <c r="M1873" i="23"/>
  <c r="N1873" i="23"/>
  <c r="O1873" i="23"/>
  <c r="P1873" i="23"/>
  <c r="Q1873" i="23"/>
  <c r="R1873" i="23"/>
  <c r="L1872" i="23"/>
  <c r="M1872" i="23"/>
  <c r="N1872" i="23"/>
  <c r="O1872" i="23"/>
  <c r="P1872" i="23"/>
  <c r="Q1872" i="23"/>
  <c r="R1872" i="23"/>
  <c r="L1871" i="23"/>
  <c r="M1871" i="23"/>
  <c r="N1871" i="23"/>
  <c r="O1871" i="23"/>
  <c r="P1871" i="23"/>
  <c r="Q1871" i="23"/>
  <c r="R1871" i="23"/>
  <c r="L1870" i="23"/>
  <c r="M1870" i="23"/>
  <c r="N1870" i="23"/>
  <c r="O1870" i="23"/>
  <c r="P1870" i="23"/>
  <c r="Q1870" i="23"/>
  <c r="R1870" i="23"/>
  <c r="L1869" i="23"/>
  <c r="M1869" i="23"/>
  <c r="N1869" i="23"/>
  <c r="O1869" i="23"/>
  <c r="P1869" i="23"/>
  <c r="Q1869" i="23"/>
  <c r="R1869" i="23"/>
  <c r="L1868" i="23"/>
  <c r="M1868" i="23"/>
  <c r="N1868" i="23"/>
  <c r="O1868" i="23"/>
  <c r="P1868" i="23"/>
  <c r="Q1868" i="23"/>
  <c r="R1868" i="23"/>
  <c r="L1867" i="23"/>
  <c r="M1867" i="23"/>
  <c r="N1867" i="23"/>
  <c r="O1867" i="23"/>
  <c r="P1867" i="23"/>
  <c r="Q1867" i="23"/>
  <c r="R1867" i="23"/>
  <c r="L1866" i="23"/>
  <c r="M1866" i="23"/>
  <c r="N1866" i="23"/>
  <c r="O1866" i="23"/>
  <c r="P1866" i="23"/>
  <c r="Q1866" i="23"/>
  <c r="R1866" i="23"/>
  <c r="L1865" i="23"/>
  <c r="M1865" i="23"/>
  <c r="N1865" i="23"/>
  <c r="O1865" i="23"/>
  <c r="P1865" i="23"/>
  <c r="Q1865" i="23"/>
  <c r="R1865" i="23"/>
  <c r="L1864" i="23"/>
  <c r="M1864" i="23"/>
  <c r="N1864" i="23"/>
  <c r="O1864" i="23"/>
  <c r="P1864" i="23"/>
  <c r="Q1864" i="23"/>
  <c r="R1864" i="23"/>
  <c r="L1863" i="23"/>
  <c r="M1863" i="23"/>
  <c r="N1863" i="23"/>
  <c r="O1863" i="23"/>
  <c r="P1863" i="23"/>
  <c r="Q1863" i="23"/>
  <c r="R1863" i="23"/>
  <c r="L1862" i="23"/>
  <c r="M1862" i="23"/>
  <c r="N1862" i="23"/>
  <c r="O1862" i="23"/>
  <c r="P1862" i="23"/>
  <c r="Q1862" i="23"/>
  <c r="R1862" i="23"/>
  <c r="L1861" i="23"/>
  <c r="M1861" i="23"/>
  <c r="N1861" i="23"/>
  <c r="O1861" i="23"/>
  <c r="P1861" i="23"/>
  <c r="Q1861" i="23"/>
  <c r="R1861" i="23"/>
  <c r="L1860" i="23"/>
  <c r="M1860" i="23"/>
  <c r="N1860" i="23"/>
  <c r="O1860" i="23"/>
  <c r="P1860" i="23"/>
  <c r="Q1860" i="23"/>
  <c r="R1860" i="23"/>
  <c r="L1859" i="23"/>
  <c r="M1859" i="23"/>
  <c r="N1859" i="23"/>
  <c r="O1859" i="23"/>
  <c r="P1859" i="23"/>
  <c r="Q1859" i="23"/>
  <c r="R1859" i="23"/>
  <c r="L1858" i="23"/>
  <c r="M1858" i="23"/>
  <c r="N1858" i="23"/>
  <c r="O1858" i="23"/>
  <c r="P1858" i="23"/>
  <c r="Q1858" i="23"/>
  <c r="R1858" i="23"/>
  <c r="L1857" i="23"/>
  <c r="M1857" i="23"/>
  <c r="N1857" i="23"/>
  <c r="O1857" i="23"/>
  <c r="P1857" i="23"/>
  <c r="Q1857" i="23"/>
  <c r="R1857" i="23"/>
  <c r="L1856" i="23"/>
  <c r="M1856" i="23"/>
  <c r="N1856" i="23"/>
  <c r="O1856" i="23"/>
  <c r="P1856" i="23"/>
  <c r="Q1856" i="23"/>
  <c r="R1856" i="23"/>
  <c r="L1855" i="23"/>
  <c r="M1855" i="23"/>
  <c r="N1855" i="23"/>
  <c r="O1855" i="23"/>
  <c r="P1855" i="23"/>
  <c r="Q1855" i="23"/>
  <c r="R1855" i="23"/>
  <c r="L1854" i="23"/>
  <c r="M1854" i="23"/>
  <c r="N1854" i="23"/>
  <c r="O1854" i="23"/>
  <c r="P1854" i="23"/>
  <c r="Q1854" i="23"/>
  <c r="R1854" i="23"/>
  <c r="L1853" i="23"/>
  <c r="M1853" i="23"/>
  <c r="N1853" i="23"/>
  <c r="O1853" i="23"/>
  <c r="P1853" i="23"/>
  <c r="Q1853" i="23"/>
  <c r="R1853" i="23"/>
  <c r="L1852" i="23"/>
  <c r="M1852" i="23"/>
  <c r="N1852" i="23"/>
  <c r="O1852" i="23"/>
  <c r="P1852" i="23"/>
  <c r="Q1852" i="23"/>
  <c r="R1852" i="23"/>
  <c r="L1851" i="23"/>
  <c r="M1851" i="23"/>
  <c r="N1851" i="23"/>
  <c r="O1851" i="23"/>
  <c r="P1851" i="23"/>
  <c r="Q1851" i="23"/>
  <c r="R1851" i="23"/>
  <c r="L1850" i="23"/>
  <c r="M1850" i="23"/>
  <c r="N1850" i="23"/>
  <c r="O1850" i="23"/>
  <c r="P1850" i="23"/>
  <c r="Q1850" i="23"/>
  <c r="R1850" i="23"/>
  <c r="L1849" i="23"/>
  <c r="M1849" i="23"/>
  <c r="N1849" i="23"/>
  <c r="O1849" i="23"/>
  <c r="P1849" i="23"/>
  <c r="Q1849" i="23"/>
  <c r="R1849" i="23"/>
  <c r="L1848" i="23"/>
  <c r="M1848" i="23"/>
  <c r="N1848" i="23"/>
  <c r="O1848" i="23"/>
  <c r="P1848" i="23"/>
  <c r="Q1848" i="23"/>
  <c r="R1848" i="23"/>
  <c r="L1847" i="23"/>
  <c r="M1847" i="23"/>
  <c r="N1847" i="23"/>
  <c r="O1847" i="23"/>
  <c r="P1847" i="23"/>
  <c r="Q1847" i="23"/>
  <c r="R1847" i="23"/>
  <c r="L1846" i="23"/>
  <c r="M1846" i="23"/>
  <c r="N1846" i="23"/>
  <c r="O1846" i="23"/>
  <c r="P1846" i="23"/>
  <c r="Q1846" i="23"/>
  <c r="R1846" i="23"/>
  <c r="L1845" i="23"/>
  <c r="M1845" i="23"/>
  <c r="N1845" i="23"/>
  <c r="O1845" i="23"/>
  <c r="P1845" i="23"/>
  <c r="Q1845" i="23"/>
  <c r="R1845" i="23"/>
  <c r="L1844" i="23"/>
  <c r="M1844" i="23"/>
  <c r="N1844" i="23"/>
  <c r="O1844" i="23"/>
  <c r="P1844" i="23"/>
  <c r="Q1844" i="23"/>
  <c r="R1844" i="23"/>
  <c r="L1843" i="23"/>
  <c r="M1843" i="23"/>
  <c r="N1843" i="23"/>
  <c r="O1843" i="23"/>
  <c r="P1843" i="23"/>
  <c r="Q1843" i="23"/>
  <c r="R1843" i="23"/>
  <c r="L1842" i="23"/>
  <c r="M1842" i="23"/>
  <c r="N1842" i="23"/>
  <c r="O1842" i="23"/>
  <c r="P1842" i="23"/>
  <c r="Q1842" i="23"/>
  <c r="R1842" i="23"/>
  <c r="L1841" i="23"/>
  <c r="M1841" i="23"/>
  <c r="N1841" i="23"/>
  <c r="O1841" i="23"/>
  <c r="P1841" i="23"/>
  <c r="Q1841" i="23"/>
  <c r="R1841" i="23"/>
  <c r="L1840" i="23"/>
  <c r="M1840" i="23"/>
  <c r="N1840" i="23"/>
  <c r="O1840" i="23"/>
  <c r="P1840" i="23"/>
  <c r="Q1840" i="23"/>
  <c r="R1840" i="23"/>
  <c r="L1839" i="23"/>
  <c r="M1839" i="23"/>
  <c r="N1839" i="23"/>
  <c r="O1839" i="23"/>
  <c r="P1839" i="23"/>
  <c r="Q1839" i="23"/>
  <c r="R1839" i="23"/>
  <c r="L1838" i="23"/>
  <c r="M1838" i="23"/>
  <c r="N1838" i="23"/>
  <c r="O1838" i="23"/>
  <c r="P1838" i="23"/>
  <c r="Q1838" i="23"/>
  <c r="R1838" i="23"/>
  <c r="L1837" i="23"/>
  <c r="M1837" i="23"/>
  <c r="N1837" i="23"/>
  <c r="O1837" i="23"/>
  <c r="P1837" i="23"/>
  <c r="Q1837" i="23"/>
  <c r="R1837" i="23"/>
  <c r="L1836" i="23"/>
  <c r="M1836" i="23"/>
  <c r="N1836" i="23"/>
  <c r="O1836" i="23"/>
  <c r="P1836" i="23"/>
  <c r="Q1836" i="23"/>
  <c r="R1836" i="23"/>
  <c r="L1835" i="23"/>
  <c r="M1835" i="23"/>
  <c r="N1835" i="23"/>
  <c r="O1835" i="23"/>
  <c r="P1835" i="23"/>
  <c r="Q1835" i="23"/>
  <c r="R1835" i="23"/>
  <c r="L1834" i="23"/>
  <c r="M1834" i="23"/>
  <c r="N1834" i="23"/>
  <c r="O1834" i="23"/>
  <c r="P1834" i="23"/>
  <c r="Q1834" i="23"/>
  <c r="R1834" i="23"/>
  <c r="L1833" i="23"/>
  <c r="M1833" i="23"/>
  <c r="N1833" i="23"/>
  <c r="O1833" i="23"/>
  <c r="P1833" i="23"/>
  <c r="Q1833" i="23"/>
  <c r="R1833" i="23"/>
  <c r="L1832" i="23"/>
  <c r="M1832" i="23"/>
  <c r="N1832" i="23"/>
  <c r="O1832" i="23"/>
  <c r="P1832" i="23"/>
  <c r="Q1832" i="23"/>
  <c r="R1832" i="23"/>
  <c r="L1831" i="23"/>
  <c r="M1831" i="23"/>
  <c r="N1831" i="23"/>
  <c r="O1831" i="23"/>
  <c r="P1831" i="23"/>
  <c r="Q1831" i="23"/>
  <c r="R1831" i="23"/>
  <c r="L1830" i="23"/>
  <c r="M1830" i="23"/>
  <c r="N1830" i="23"/>
  <c r="O1830" i="23"/>
  <c r="P1830" i="23"/>
  <c r="Q1830" i="23"/>
  <c r="R1830" i="23"/>
  <c r="L1829" i="23"/>
  <c r="M1829" i="23"/>
  <c r="N1829" i="23"/>
  <c r="O1829" i="23"/>
  <c r="P1829" i="23"/>
  <c r="Q1829" i="23"/>
  <c r="R1829" i="23"/>
  <c r="L1828" i="23"/>
  <c r="M1828" i="23"/>
  <c r="N1828" i="23"/>
  <c r="O1828" i="23"/>
  <c r="P1828" i="23"/>
  <c r="Q1828" i="23"/>
  <c r="R1828" i="23"/>
  <c r="L1827" i="23"/>
  <c r="M1827" i="23"/>
  <c r="N1827" i="23"/>
  <c r="O1827" i="23"/>
  <c r="P1827" i="23"/>
  <c r="Q1827" i="23"/>
  <c r="R1827" i="23"/>
  <c r="L1826" i="23"/>
  <c r="M1826" i="23"/>
  <c r="N1826" i="23"/>
  <c r="O1826" i="23"/>
  <c r="P1826" i="23"/>
  <c r="Q1826" i="23"/>
  <c r="R1826" i="23"/>
  <c r="L1825" i="23"/>
  <c r="M1825" i="23"/>
  <c r="N1825" i="23"/>
  <c r="O1825" i="23"/>
  <c r="P1825" i="23"/>
  <c r="Q1825" i="23"/>
  <c r="R1825" i="23"/>
  <c r="L1824" i="23"/>
  <c r="M1824" i="23"/>
  <c r="N1824" i="23"/>
  <c r="O1824" i="23"/>
  <c r="P1824" i="23"/>
  <c r="Q1824" i="23"/>
  <c r="R1824" i="23"/>
  <c r="L1823" i="23"/>
  <c r="M1823" i="23"/>
  <c r="N1823" i="23"/>
  <c r="O1823" i="23"/>
  <c r="P1823" i="23"/>
  <c r="Q1823" i="23"/>
  <c r="R1823" i="23"/>
  <c r="L1822" i="23"/>
  <c r="M1822" i="23"/>
  <c r="N1822" i="23"/>
  <c r="O1822" i="23"/>
  <c r="P1822" i="23"/>
  <c r="Q1822" i="23"/>
  <c r="R1822" i="23"/>
  <c r="L1821" i="23"/>
  <c r="M1821" i="23"/>
  <c r="N1821" i="23"/>
  <c r="O1821" i="23"/>
  <c r="P1821" i="23"/>
  <c r="Q1821" i="23"/>
  <c r="R1821" i="23"/>
  <c r="L1820" i="23"/>
  <c r="M1820" i="23"/>
  <c r="N1820" i="23"/>
  <c r="O1820" i="23"/>
  <c r="P1820" i="23"/>
  <c r="Q1820" i="23"/>
  <c r="R1820" i="23"/>
  <c r="L1819" i="23"/>
  <c r="M1819" i="23"/>
  <c r="N1819" i="23"/>
  <c r="O1819" i="23"/>
  <c r="P1819" i="23"/>
  <c r="Q1819" i="23"/>
  <c r="R1819" i="23"/>
  <c r="L1818" i="23"/>
  <c r="M1818" i="23"/>
  <c r="N1818" i="23"/>
  <c r="O1818" i="23"/>
  <c r="P1818" i="23"/>
  <c r="Q1818" i="23"/>
  <c r="R1818" i="23"/>
  <c r="L1817" i="23"/>
  <c r="M1817" i="23"/>
  <c r="N1817" i="23"/>
  <c r="O1817" i="23"/>
  <c r="P1817" i="23"/>
  <c r="Q1817" i="23"/>
  <c r="R1817" i="23"/>
  <c r="L1816" i="23"/>
  <c r="M1816" i="23"/>
  <c r="N1816" i="23"/>
  <c r="O1816" i="23"/>
  <c r="P1816" i="23"/>
  <c r="Q1816" i="23"/>
  <c r="R1816" i="23"/>
  <c r="L1815" i="23"/>
  <c r="M1815" i="23"/>
  <c r="N1815" i="23"/>
  <c r="O1815" i="23"/>
  <c r="P1815" i="23"/>
  <c r="Q1815" i="23"/>
  <c r="R1815" i="23"/>
  <c r="L1814" i="23"/>
  <c r="M1814" i="23"/>
  <c r="N1814" i="23"/>
  <c r="O1814" i="23"/>
  <c r="P1814" i="23"/>
  <c r="Q1814" i="23"/>
  <c r="R1814" i="23"/>
  <c r="L1813" i="23"/>
  <c r="M1813" i="23"/>
  <c r="N1813" i="23"/>
  <c r="O1813" i="23"/>
  <c r="P1813" i="23"/>
  <c r="Q1813" i="23"/>
  <c r="R1813" i="23"/>
  <c r="L1812" i="23"/>
  <c r="M1812" i="23"/>
  <c r="N1812" i="23"/>
  <c r="O1812" i="23"/>
  <c r="P1812" i="23"/>
  <c r="Q1812" i="23"/>
  <c r="R1812" i="23"/>
  <c r="L1811" i="23"/>
  <c r="M1811" i="23"/>
  <c r="N1811" i="23"/>
  <c r="O1811" i="23"/>
  <c r="P1811" i="23"/>
  <c r="Q1811" i="23"/>
  <c r="R1811" i="23"/>
  <c r="L1810" i="23"/>
  <c r="M1810" i="23"/>
  <c r="N1810" i="23"/>
  <c r="O1810" i="23"/>
  <c r="P1810" i="23"/>
  <c r="Q1810" i="23"/>
  <c r="R1810" i="23"/>
  <c r="L1809" i="23"/>
  <c r="M1809" i="23"/>
  <c r="N1809" i="23"/>
  <c r="O1809" i="23"/>
  <c r="P1809" i="23"/>
  <c r="Q1809" i="23"/>
  <c r="R1809" i="23"/>
  <c r="L1808" i="23"/>
  <c r="M1808" i="23"/>
  <c r="N1808" i="23"/>
  <c r="O1808" i="23"/>
  <c r="P1808" i="23"/>
  <c r="Q1808" i="23"/>
  <c r="R1808" i="23"/>
  <c r="L1807" i="23"/>
  <c r="M1807" i="23"/>
  <c r="N1807" i="23"/>
  <c r="O1807" i="23"/>
  <c r="P1807" i="23"/>
  <c r="Q1807" i="23"/>
  <c r="R1807" i="23"/>
  <c r="L1806" i="23"/>
  <c r="M1806" i="23"/>
  <c r="N1806" i="23"/>
  <c r="O1806" i="23"/>
  <c r="P1806" i="23"/>
  <c r="Q1806" i="23"/>
  <c r="R1806" i="23"/>
  <c r="L1805" i="23"/>
  <c r="M1805" i="23"/>
  <c r="N1805" i="23"/>
  <c r="O1805" i="23"/>
  <c r="P1805" i="23"/>
  <c r="Q1805" i="23"/>
  <c r="R1805" i="23"/>
  <c r="L1804" i="23"/>
  <c r="M1804" i="23"/>
  <c r="N1804" i="23"/>
  <c r="O1804" i="23"/>
  <c r="P1804" i="23"/>
  <c r="Q1804" i="23"/>
  <c r="R1804" i="23"/>
  <c r="L1803" i="23"/>
  <c r="M1803" i="23"/>
  <c r="N1803" i="23"/>
  <c r="O1803" i="23"/>
  <c r="P1803" i="23"/>
  <c r="Q1803" i="23"/>
  <c r="R1803" i="23"/>
  <c r="L1802" i="23"/>
  <c r="M1802" i="23"/>
  <c r="N1802" i="23"/>
  <c r="O1802" i="23"/>
  <c r="P1802" i="23"/>
  <c r="Q1802" i="23"/>
  <c r="R1802" i="23"/>
  <c r="L1801" i="23"/>
  <c r="M1801" i="23"/>
  <c r="N1801" i="23"/>
  <c r="O1801" i="23"/>
  <c r="P1801" i="23"/>
  <c r="Q1801" i="23"/>
  <c r="R1801" i="23"/>
  <c r="L1800" i="23"/>
  <c r="M1800" i="23"/>
  <c r="N1800" i="23"/>
  <c r="O1800" i="23"/>
  <c r="P1800" i="23"/>
  <c r="Q1800" i="23"/>
  <c r="R1800" i="23"/>
  <c r="L1799" i="23"/>
  <c r="M1799" i="23"/>
  <c r="N1799" i="23"/>
  <c r="O1799" i="23"/>
  <c r="P1799" i="23"/>
  <c r="Q1799" i="23"/>
  <c r="R1799" i="23"/>
  <c r="L1798" i="23"/>
  <c r="M1798" i="23"/>
  <c r="N1798" i="23"/>
  <c r="O1798" i="23"/>
  <c r="P1798" i="23"/>
  <c r="Q1798" i="23"/>
  <c r="R1798" i="23"/>
  <c r="L1797" i="23"/>
  <c r="M1797" i="23"/>
  <c r="N1797" i="23"/>
  <c r="O1797" i="23"/>
  <c r="P1797" i="23"/>
  <c r="Q1797" i="23"/>
  <c r="R1797" i="23"/>
  <c r="L1796" i="23"/>
  <c r="M1796" i="23"/>
  <c r="N1796" i="23"/>
  <c r="O1796" i="23"/>
  <c r="P1796" i="23"/>
  <c r="Q1796" i="23"/>
  <c r="R1796" i="23"/>
  <c r="L1795" i="23"/>
  <c r="M1795" i="23"/>
  <c r="N1795" i="23"/>
  <c r="O1795" i="23"/>
  <c r="P1795" i="23"/>
  <c r="Q1795" i="23"/>
  <c r="R1795" i="23"/>
  <c r="L1794" i="23"/>
  <c r="M1794" i="23"/>
  <c r="N1794" i="23"/>
  <c r="O1794" i="23"/>
  <c r="P1794" i="23"/>
  <c r="Q1794" i="23"/>
  <c r="R1794" i="23"/>
  <c r="L1793" i="23"/>
  <c r="M1793" i="23"/>
  <c r="N1793" i="23"/>
  <c r="O1793" i="23"/>
  <c r="P1793" i="23"/>
  <c r="Q1793" i="23"/>
  <c r="R1793" i="23"/>
  <c r="L1792" i="23"/>
  <c r="M1792" i="23"/>
  <c r="N1792" i="23"/>
  <c r="O1792" i="23"/>
  <c r="P1792" i="23"/>
  <c r="Q1792" i="23"/>
  <c r="R1792" i="23"/>
  <c r="L1791" i="23"/>
  <c r="M1791" i="23"/>
  <c r="N1791" i="23"/>
  <c r="O1791" i="23"/>
  <c r="P1791" i="23"/>
  <c r="Q1791" i="23"/>
  <c r="R1791" i="23"/>
  <c r="L1790" i="23"/>
  <c r="M1790" i="23"/>
  <c r="N1790" i="23"/>
  <c r="O1790" i="23"/>
  <c r="P1790" i="23"/>
  <c r="Q1790" i="23"/>
  <c r="R1790" i="23"/>
  <c r="L1789" i="23"/>
  <c r="M1789" i="23"/>
  <c r="N1789" i="23"/>
  <c r="O1789" i="23"/>
  <c r="P1789" i="23"/>
  <c r="Q1789" i="23"/>
  <c r="R1789" i="23"/>
  <c r="L1788" i="23"/>
  <c r="M1788" i="23"/>
  <c r="N1788" i="23"/>
  <c r="O1788" i="23"/>
  <c r="P1788" i="23"/>
  <c r="Q1788" i="23"/>
  <c r="R1788" i="23"/>
  <c r="L1787" i="23"/>
  <c r="M1787" i="23"/>
  <c r="N1787" i="23"/>
  <c r="O1787" i="23"/>
  <c r="P1787" i="23"/>
  <c r="Q1787" i="23"/>
  <c r="R1787" i="23"/>
  <c r="L1786" i="23"/>
  <c r="M1786" i="23"/>
  <c r="N1786" i="23"/>
  <c r="O1786" i="23"/>
  <c r="P1786" i="23"/>
  <c r="Q1786" i="23"/>
  <c r="R1786" i="23"/>
  <c r="L1785" i="23"/>
  <c r="M1785" i="23"/>
  <c r="N1785" i="23"/>
  <c r="O1785" i="23"/>
  <c r="P1785" i="23"/>
  <c r="Q1785" i="23"/>
  <c r="R1785" i="23"/>
  <c r="L1784" i="23"/>
  <c r="M1784" i="23"/>
  <c r="N1784" i="23"/>
  <c r="O1784" i="23"/>
  <c r="P1784" i="23"/>
  <c r="Q1784" i="23"/>
  <c r="R1784" i="23"/>
  <c r="L1783" i="23"/>
  <c r="M1783" i="23"/>
  <c r="N1783" i="23"/>
  <c r="O1783" i="23"/>
  <c r="P1783" i="23"/>
  <c r="Q1783" i="23"/>
  <c r="R1783" i="23"/>
  <c r="L1782" i="23"/>
  <c r="M1782" i="23"/>
  <c r="N1782" i="23"/>
  <c r="O1782" i="23"/>
  <c r="P1782" i="23"/>
  <c r="Q1782" i="23"/>
  <c r="R1782" i="23"/>
  <c r="L1781" i="23"/>
  <c r="M1781" i="23"/>
  <c r="N1781" i="23"/>
  <c r="O1781" i="23"/>
  <c r="P1781" i="23"/>
  <c r="Q1781" i="23"/>
  <c r="R1781" i="23"/>
  <c r="L1780" i="23"/>
  <c r="M1780" i="23"/>
  <c r="N1780" i="23"/>
  <c r="O1780" i="23"/>
  <c r="P1780" i="23"/>
  <c r="Q1780" i="23"/>
  <c r="R1780" i="23"/>
  <c r="L1779" i="23"/>
  <c r="M1779" i="23"/>
  <c r="N1779" i="23"/>
  <c r="O1779" i="23"/>
  <c r="P1779" i="23"/>
  <c r="Q1779" i="23"/>
  <c r="R1779" i="23"/>
  <c r="L1778" i="23"/>
  <c r="M1778" i="23"/>
  <c r="N1778" i="23"/>
  <c r="O1778" i="23"/>
  <c r="P1778" i="23"/>
  <c r="Q1778" i="23"/>
  <c r="R1778" i="23"/>
  <c r="L1777" i="23"/>
  <c r="M1777" i="23"/>
  <c r="N1777" i="23"/>
  <c r="O1777" i="23"/>
  <c r="P1777" i="23"/>
  <c r="Q1777" i="23"/>
  <c r="R1777" i="23"/>
  <c r="L1776" i="23"/>
  <c r="M1776" i="23"/>
  <c r="N1776" i="23"/>
  <c r="O1776" i="23"/>
  <c r="P1776" i="23"/>
  <c r="Q1776" i="23"/>
  <c r="R1776" i="23"/>
  <c r="L1775" i="23"/>
  <c r="M1775" i="23"/>
  <c r="N1775" i="23"/>
  <c r="O1775" i="23"/>
  <c r="P1775" i="23"/>
  <c r="Q1775" i="23"/>
  <c r="R1775" i="23"/>
  <c r="L1774" i="23"/>
  <c r="M1774" i="23"/>
  <c r="N1774" i="23"/>
  <c r="O1774" i="23"/>
  <c r="P1774" i="23"/>
  <c r="Q1774" i="23"/>
  <c r="R1774" i="23"/>
  <c r="L1773" i="23"/>
  <c r="M1773" i="23"/>
  <c r="N1773" i="23"/>
  <c r="O1773" i="23"/>
  <c r="P1773" i="23"/>
  <c r="Q1773" i="23"/>
  <c r="R1773" i="23"/>
  <c r="L1772" i="23"/>
  <c r="M1772" i="23"/>
  <c r="N1772" i="23"/>
  <c r="O1772" i="23"/>
  <c r="P1772" i="23"/>
  <c r="Q1772" i="23"/>
  <c r="R1772" i="23"/>
  <c r="L1771" i="23"/>
  <c r="M1771" i="23"/>
  <c r="N1771" i="23"/>
  <c r="O1771" i="23"/>
  <c r="P1771" i="23"/>
  <c r="Q1771" i="23"/>
  <c r="R1771" i="23"/>
  <c r="L1770" i="23"/>
  <c r="M1770" i="23"/>
  <c r="N1770" i="23"/>
  <c r="O1770" i="23"/>
  <c r="P1770" i="23"/>
  <c r="Q1770" i="23"/>
  <c r="R1770" i="23"/>
  <c r="L1769" i="23"/>
  <c r="M1769" i="23"/>
  <c r="N1769" i="23"/>
  <c r="O1769" i="23"/>
  <c r="P1769" i="23"/>
  <c r="Q1769" i="23"/>
  <c r="R1769" i="23"/>
  <c r="L1768" i="23"/>
  <c r="M1768" i="23"/>
  <c r="N1768" i="23"/>
  <c r="O1768" i="23"/>
  <c r="P1768" i="23"/>
  <c r="Q1768" i="23"/>
  <c r="R1768" i="23"/>
  <c r="L1767" i="23"/>
  <c r="M1767" i="23"/>
  <c r="N1767" i="23"/>
  <c r="O1767" i="23"/>
  <c r="P1767" i="23"/>
  <c r="Q1767" i="23"/>
  <c r="R1767" i="23"/>
  <c r="L1766" i="23"/>
  <c r="M1766" i="23"/>
  <c r="N1766" i="23"/>
  <c r="O1766" i="23"/>
  <c r="P1766" i="23"/>
  <c r="Q1766" i="23"/>
  <c r="R1766" i="23"/>
  <c r="L1765" i="23"/>
  <c r="M1765" i="23"/>
  <c r="N1765" i="23"/>
  <c r="O1765" i="23"/>
  <c r="P1765" i="23"/>
  <c r="Q1765" i="23"/>
  <c r="R1765" i="23"/>
  <c r="L1764" i="23"/>
  <c r="M1764" i="23"/>
  <c r="N1764" i="23"/>
  <c r="O1764" i="23"/>
  <c r="P1764" i="23"/>
  <c r="Q1764" i="23"/>
  <c r="R1764" i="23"/>
  <c r="L1763" i="23"/>
  <c r="M1763" i="23"/>
  <c r="N1763" i="23"/>
  <c r="O1763" i="23"/>
  <c r="P1763" i="23"/>
  <c r="Q1763" i="23"/>
  <c r="R1763" i="23"/>
  <c r="L1762" i="23"/>
  <c r="M1762" i="23"/>
  <c r="N1762" i="23"/>
  <c r="O1762" i="23"/>
  <c r="P1762" i="23"/>
  <c r="Q1762" i="23"/>
  <c r="R1762" i="23"/>
  <c r="L1761" i="23"/>
  <c r="M1761" i="23"/>
  <c r="N1761" i="23"/>
  <c r="O1761" i="23"/>
  <c r="P1761" i="23"/>
  <c r="Q1761" i="23"/>
  <c r="R1761" i="23"/>
  <c r="L1760" i="23"/>
  <c r="M1760" i="23"/>
  <c r="N1760" i="23"/>
  <c r="O1760" i="23"/>
  <c r="P1760" i="23"/>
  <c r="Q1760" i="23"/>
  <c r="R1760" i="23"/>
  <c r="L1759" i="23"/>
  <c r="M1759" i="23"/>
  <c r="N1759" i="23"/>
  <c r="O1759" i="23"/>
  <c r="P1759" i="23"/>
  <c r="Q1759" i="23"/>
  <c r="R1759" i="23"/>
  <c r="L1758" i="23"/>
  <c r="M1758" i="23"/>
  <c r="N1758" i="23"/>
  <c r="O1758" i="23"/>
  <c r="P1758" i="23"/>
  <c r="Q1758" i="23"/>
  <c r="R1758" i="23"/>
  <c r="L1757" i="23"/>
  <c r="M1757" i="23"/>
  <c r="N1757" i="23"/>
  <c r="O1757" i="23"/>
  <c r="P1757" i="23"/>
  <c r="Q1757" i="23"/>
  <c r="R1757" i="23"/>
  <c r="L1756" i="23"/>
  <c r="M1756" i="23"/>
  <c r="N1756" i="23"/>
  <c r="O1756" i="23"/>
  <c r="P1756" i="23"/>
  <c r="Q1756" i="23"/>
  <c r="R1756" i="23"/>
  <c r="L1755" i="23"/>
  <c r="M1755" i="23"/>
  <c r="N1755" i="23"/>
  <c r="O1755" i="23"/>
  <c r="P1755" i="23"/>
  <c r="Q1755" i="23"/>
  <c r="R1755" i="23"/>
  <c r="L1754" i="23"/>
  <c r="M1754" i="23"/>
  <c r="N1754" i="23"/>
  <c r="O1754" i="23"/>
  <c r="P1754" i="23"/>
  <c r="Q1754" i="23"/>
  <c r="R1754" i="23"/>
  <c r="L1753" i="23"/>
  <c r="M1753" i="23"/>
  <c r="N1753" i="23"/>
  <c r="O1753" i="23"/>
  <c r="P1753" i="23"/>
  <c r="Q1753" i="23"/>
  <c r="R1753" i="23"/>
  <c r="L1752" i="23"/>
  <c r="M1752" i="23"/>
  <c r="N1752" i="23"/>
  <c r="O1752" i="23"/>
  <c r="P1752" i="23"/>
  <c r="Q1752" i="23"/>
  <c r="R1752" i="23"/>
  <c r="L1751" i="23"/>
  <c r="M1751" i="23"/>
  <c r="N1751" i="23"/>
  <c r="O1751" i="23"/>
  <c r="P1751" i="23"/>
  <c r="Q1751" i="23"/>
  <c r="R1751" i="23"/>
  <c r="L1750" i="23"/>
  <c r="M1750" i="23"/>
  <c r="N1750" i="23"/>
  <c r="O1750" i="23"/>
  <c r="P1750" i="23"/>
  <c r="Q1750" i="23"/>
  <c r="R1750" i="23"/>
  <c r="L1749" i="23"/>
  <c r="M1749" i="23"/>
  <c r="N1749" i="23"/>
  <c r="O1749" i="23"/>
  <c r="P1749" i="23"/>
  <c r="Q1749" i="23"/>
  <c r="R1749" i="23"/>
  <c r="L1748" i="23"/>
  <c r="M1748" i="23"/>
  <c r="N1748" i="23"/>
  <c r="O1748" i="23"/>
  <c r="P1748" i="23"/>
  <c r="Q1748" i="23"/>
  <c r="R1748" i="23"/>
  <c r="L1747" i="23"/>
  <c r="M1747" i="23"/>
  <c r="N1747" i="23"/>
  <c r="O1747" i="23"/>
  <c r="P1747" i="23"/>
  <c r="Q1747" i="23"/>
  <c r="R1747" i="23"/>
  <c r="L1746" i="23"/>
  <c r="M1746" i="23"/>
  <c r="N1746" i="23"/>
  <c r="O1746" i="23"/>
  <c r="P1746" i="23"/>
  <c r="Q1746" i="23"/>
  <c r="R1746" i="23"/>
  <c r="L1745" i="23"/>
  <c r="M1745" i="23"/>
  <c r="N1745" i="23"/>
  <c r="O1745" i="23"/>
  <c r="P1745" i="23"/>
  <c r="Q1745" i="23"/>
  <c r="R1745" i="23"/>
  <c r="L1744" i="23"/>
  <c r="M1744" i="23"/>
  <c r="N1744" i="23"/>
  <c r="O1744" i="23"/>
  <c r="P1744" i="23"/>
  <c r="Q1744" i="23"/>
  <c r="R1744" i="23"/>
  <c r="L1743" i="23"/>
  <c r="M1743" i="23"/>
  <c r="N1743" i="23"/>
  <c r="O1743" i="23"/>
  <c r="P1743" i="23"/>
  <c r="Q1743" i="23"/>
  <c r="R1743" i="23"/>
  <c r="L1742" i="23"/>
  <c r="M1742" i="23"/>
  <c r="N1742" i="23"/>
  <c r="O1742" i="23"/>
  <c r="P1742" i="23"/>
  <c r="Q1742" i="23"/>
  <c r="R1742" i="23"/>
  <c r="L1741" i="23"/>
  <c r="M1741" i="23"/>
  <c r="N1741" i="23"/>
  <c r="O1741" i="23"/>
  <c r="P1741" i="23"/>
  <c r="Q1741" i="23"/>
  <c r="R1741" i="23"/>
  <c r="L1740" i="23"/>
  <c r="M1740" i="23"/>
  <c r="N1740" i="23"/>
  <c r="O1740" i="23"/>
  <c r="P1740" i="23"/>
  <c r="Q1740" i="23"/>
  <c r="R1740" i="23"/>
  <c r="L1739" i="23"/>
  <c r="M1739" i="23"/>
  <c r="N1739" i="23"/>
  <c r="O1739" i="23"/>
  <c r="P1739" i="23"/>
  <c r="Q1739" i="23"/>
  <c r="R1739" i="23"/>
  <c r="L1738" i="23"/>
  <c r="M1738" i="23"/>
  <c r="N1738" i="23"/>
  <c r="O1738" i="23"/>
  <c r="P1738" i="23"/>
  <c r="Q1738" i="23"/>
  <c r="R1738" i="23"/>
  <c r="L1737" i="23"/>
  <c r="M1737" i="23"/>
  <c r="N1737" i="23"/>
  <c r="O1737" i="23"/>
  <c r="P1737" i="23"/>
  <c r="Q1737" i="23"/>
  <c r="R1737" i="23"/>
  <c r="L1736" i="23"/>
  <c r="M1736" i="23"/>
  <c r="N1736" i="23"/>
  <c r="O1736" i="23"/>
  <c r="P1736" i="23"/>
  <c r="Q1736" i="23"/>
  <c r="R1736" i="23"/>
  <c r="L1735" i="23"/>
  <c r="M1735" i="23"/>
  <c r="N1735" i="23"/>
  <c r="O1735" i="23"/>
  <c r="P1735" i="23"/>
  <c r="Q1735" i="23"/>
  <c r="R1735" i="23"/>
  <c r="L1734" i="23"/>
  <c r="M1734" i="23"/>
  <c r="N1734" i="23"/>
  <c r="O1734" i="23"/>
  <c r="P1734" i="23"/>
  <c r="Q1734" i="23"/>
  <c r="R1734" i="23"/>
  <c r="L1733" i="23"/>
  <c r="M1733" i="23"/>
  <c r="N1733" i="23"/>
  <c r="O1733" i="23"/>
  <c r="P1733" i="23"/>
  <c r="Q1733" i="23"/>
  <c r="R1733" i="23"/>
  <c r="L1732" i="23"/>
  <c r="M1732" i="23"/>
  <c r="N1732" i="23"/>
  <c r="O1732" i="23"/>
  <c r="P1732" i="23"/>
  <c r="Q1732" i="23"/>
  <c r="R1732" i="23"/>
  <c r="L1731" i="23"/>
  <c r="M1731" i="23"/>
  <c r="N1731" i="23"/>
  <c r="O1731" i="23"/>
  <c r="P1731" i="23"/>
  <c r="Q1731" i="23"/>
  <c r="R1731" i="23"/>
  <c r="L1730" i="23"/>
  <c r="M1730" i="23"/>
  <c r="N1730" i="23"/>
  <c r="O1730" i="23"/>
  <c r="P1730" i="23"/>
  <c r="Q1730" i="23"/>
  <c r="R1730" i="23"/>
  <c r="L1729" i="23"/>
  <c r="M1729" i="23"/>
  <c r="N1729" i="23"/>
  <c r="O1729" i="23"/>
  <c r="P1729" i="23"/>
  <c r="Q1729" i="23"/>
  <c r="R1729" i="23"/>
  <c r="L1728" i="23"/>
  <c r="M1728" i="23"/>
  <c r="N1728" i="23"/>
  <c r="O1728" i="23"/>
  <c r="P1728" i="23"/>
  <c r="Q1728" i="23"/>
  <c r="R1728" i="23"/>
  <c r="L1727" i="23"/>
  <c r="M1727" i="23"/>
  <c r="N1727" i="23"/>
  <c r="O1727" i="23"/>
  <c r="P1727" i="23"/>
  <c r="Q1727" i="23"/>
  <c r="R1727" i="23"/>
  <c r="L1726" i="23"/>
  <c r="M1726" i="23"/>
  <c r="N1726" i="23"/>
  <c r="O1726" i="23"/>
  <c r="P1726" i="23"/>
  <c r="Q1726" i="23"/>
  <c r="R1726" i="23"/>
  <c r="L1725" i="23"/>
  <c r="M1725" i="23"/>
  <c r="N1725" i="23"/>
  <c r="O1725" i="23"/>
  <c r="P1725" i="23"/>
  <c r="Q1725" i="23"/>
  <c r="R1725" i="23"/>
  <c r="L1724" i="23"/>
  <c r="M1724" i="23"/>
  <c r="N1724" i="23"/>
  <c r="O1724" i="23"/>
  <c r="P1724" i="23"/>
  <c r="Q1724" i="23"/>
  <c r="R1724" i="23"/>
  <c r="L1723" i="23"/>
  <c r="M1723" i="23"/>
  <c r="N1723" i="23"/>
  <c r="O1723" i="23"/>
  <c r="P1723" i="23"/>
  <c r="Q1723" i="23"/>
  <c r="R1723" i="23"/>
  <c r="L1722" i="23"/>
  <c r="M1722" i="23"/>
  <c r="N1722" i="23"/>
  <c r="O1722" i="23"/>
  <c r="P1722" i="23"/>
  <c r="Q1722" i="23"/>
  <c r="R1722" i="23"/>
  <c r="L1721" i="23"/>
  <c r="M1721" i="23"/>
  <c r="N1721" i="23"/>
  <c r="O1721" i="23"/>
  <c r="P1721" i="23"/>
  <c r="Q1721" i="23"/>
  <c r="R1721" i="23"/>
  <c r="L1720" i="23"/>
  <c r="M1720" i="23"/>
  <c r="N1720" i="23"/>
  <c r="O1720" i="23"/>
  <c r="P1720" i="23"/>
  <c r="Q1720" i="23"/>
  <c r="R1720" i="23"/>
  <c r="L1719" i="23"/>
  <c r="M1719" i="23"/>
  <c r="N1719" i="23"/>
  <c r="O1719" i="23"/>
  <c r="P1719" i="23"/>
  <c r="Q1719" i="23"/>
  <c r="R1719" i="23"/>
  <c r="L1718" i="23"/>
  <c r="M1718" i="23"/>
  <c r="N1718" i="23"/>
  <c r="O1718" i="23"/>
  <c r="P1718" i="23"/>
  <c r="Q1718" i="23"/>
  <c r="R1718" i="23"/>
  <c r="L1717" i="23"/>
  <c r="M1717" i="23"/>
  <c r="N1717" i="23"/>
  <c r="O1717" i="23"/>
  <c r="P1717" i="23"/>
  <c r="Q1717" i="23"/>
  <c r="R1717" i="23"/>
  <c r="L1716" i="23"/>
  <c r="M1716" i="23"/>
  <c r="N1716" i="23"/>
  <c r="O1716" i="23"/>
  <c r="P1716" i="23"/>
  <c r="Q1716" i="23"/>
  <c r="R1716" i="23"/>
  <c r="L1715" i="23"/>
  <c r="M1715" i="23"/>
  <c r="N1715" i="23"/>
  <c r="O1715" i="23"/>
  <c r="P1715" i="23"/>
  <c r="Q1715" i="23"/>
  <c r="R1715" i="23"/>
  <c r="L1714" i="23"/>
  <c r="M1714" i="23"/>
  <c r="N1714" i="23"/>
  <c r="O1714" i="23"/>
  <c r="P1714" i="23"/>
  <c r="Q1714" i="23"/>
  <c r="R1714" i="23"/>
  <c r="L1713" i="23"/>
  <c r="M1713" i="23"/>
  <c r="N1713" i="23"/>
  <c r="O1713" i="23"/>
  <c r="P1713" i="23"/>
  <c r="Q1713" i="23"/>
  <c r="R1713" i="23"/>
  <c r="L1712" i="23"/>
  <c r="M1712" i="23"/>
  <c r="N1712" i="23"/>
  <c r="O1712" i="23"/>
  <c r="P1712" i="23"/>
  <c r="Q1712" i="23"/>
  <c r="R1712" i="23"/>
  <c r="L1711" i="23"/>
  <c r="M1711" i="23"/>
  <c r="N1711" i="23"/>
  <c r="O1711" i="23"/>
  <c r="P1711" i="23"/>
  <c r="Q1711" i="23"/>
  <c r="R1711" i="23"/>
  <c r="L1710" i="23"/>
  <c r="M1710" i="23"/>
  <c r="N1710" i="23"/>
  <c r="O1710" i="23"/>
  <c r="P1710" i="23"/>
  <c r="Q1710" i="23"/>
  <c r="R1710" i="23"/>
  <c r="L1709" i="23"/>
  <c r="M1709" i="23"/>
  <c r="N1709" i="23"/>
  <c r="O1709" i="23"/>
  <c r="P1709" i="23"/>
  <c r="Q1709" i="23"/>
  <c r="R1709" i="23"/>
  <c r="L1708" i="23"/>
  <c r="M1708" i="23"/>
  <c r="N1708" i="23"/>
  <c r="O1708" i="23"/>
  <c r="P1708" i="23"/>
  <c r="Q1708" i="23"/>
  <c r="R1708" i="23"/>
  <c r="L1707" i="23"/>
  <c r="M1707" i="23"/>
  <c r="N1707" i="23"/>
  <c r="O1707" i="23"/>
  <c r="P1707" i="23"/>
  <c r="Q1707" i="23"/>
  <c r="R1707" i="23"/>
  <c r="L1706" i="23"/>
  <c r="M1706" i="23"/>
  <c r="N1706" i="23"/>
  <c r="O1706" i="23"/>
  <c r="P1706" i="23"/>
  <c r="Q1706" i="23"/>
  <c r="R1706" i="23"/>
  <c r="L1705" i="23"/>
  <c r="M1705" i="23"/>
  <c r="N1705" i="23"/>
  <c r="O1705" i="23"/>
  <c r="P1705" i="23"/>
  <c r="Q1705" i="23"/>
  <c r="R1705" i="23"/>
  <c r="L1704" i="23"/>
  <c r="M1704" i="23"/>
  <c r="N1704" i="23"/>
  <c r="O1704" i="23"/>
  <c r="P1704" i="23"/>
  <c r="Q1704" i="23"/>
  <c r="R1704" i="23"/>
  <c r="L1703" i="23"/>
  <c r="M1703" i="23"/>
  <c r="N1703" i="23"/>
  <c r="O1703" i="23"/>
  <c r="P1703" i="23"/>
  <c r="Q1703" i="23"/>
  <c r="R1703" i="23"/>
  <c r="L1702" i="23"/>
  <c r="M1702" i="23"/>
  <c r="N1702" i="23"/>
  <c r="O1702" i="23"/>
  <c r="P1702" i="23"/>
  <c r="Q1702" i="23"/>
  <c r="R1702" i="23"/>
  <c r="L1701" i="23"/>
  <c r="M1701" i="23"/>
  <c r="N1701" i="23"/>
  <c r="O1701" i="23"/>
  <c r="P1701" i="23"/>
  <c r="Q1701" i="23"/>
  <c r="R1701" i="23"/>
  <c r="L1700" i="23"/>
  <c r="M1700" i="23"/>
  <c r="N1700" i="23"/>
  <c r="O1700" i="23"/>
  <c r="P1700" i="23"/>
  <c r="Q1700" i="23"/>
  <c r="R1700" i="23"/>
  <c r="L1699" i="23"/>
  <c r="M1699" i="23"/>
  <c r="N1699" i="23"/>
  <c r="O1699" i="23"/>
  <c r="P1699" i="23"/>
  <c r="Q1699" i="23"/>
  <c r="R1699" i="23"/>
  <c r="L1698" i="23"/>
  <c r="M1698" i="23"/>
  <c r="N1698" i="23"/>
  <c r="O1698" i="23"/>
  <c r="P1698" i="23"/>
  <c r="Q1698" i="23"/>
  <c r="R1698" i="23"/>
  <c r="L1697" i="23"/>
  <c r="M1697" i="23"/>
  <c r="N1697" i="23"/>
  <c r="O1697" i="23"/>
  <c r="P1697" i="23"/>
  <c r="Q1697" i="23"/>
  <c r="R1697" i="23"/>
  <c r="L1696" i="23"/>
  <c r="M1696" i="23"/>
  <c r="N1696" i="23"/>
  <c r="O1696" i="23"/>
  <c r="P1696" i="23"/>
  <c r="Q1696" i="23"/>
  <c r="R1696" i="23"/>
  <c r="L1695" i="23"/>
  <c r="M1695" i="23"/>
  <c r="N1695" i="23"/>
  <c r="O1695" i="23"/>
  <c r="P1695" i="23"/>
  <c r="Q1695" i="23"/>
  <c r="R1695" i="23"/>
  <c r="L1694" i="23"/>
  <c r="M1694" i="23"/>
  <c r="N1694" i="23"/>
  <c r="O1694" i="23"/>
  <c r="P1694" i="23"/>
  <c r="Q1694" i="23"/>
  <c r="R1694" i="23"/>
  <c r="L1693" i="23"/>
  <c r="M1693" i="23"/>
  <c r="N1693" i="23"/>
  <c r="O1693" i="23"/>
  <c r="P1693" i="23"/>
  <c r="Q1693" i="23"/>
  <c r="R1693" i="23"/>
  <c r="L1692" i="23"/>
  <c r="M1692" i="23"/>
  <c r="N1692" i="23"/>
  <c r="O1692" i="23"/>
  <c r="P1692" i="23"/>
  <c r="Q1692" i="23"/>
  <c r="R1692" i="23"/>
  <c r="L1691" i="23"/>
  <c r="M1691" i="23"/>
  <c r="N1691" i="23"/>
  <c r="O1691" i="23"/>
  <c r="P1691" i="23"/>
  <c r="Q1691" i="23"/>
  <c r="R1691" i="23"/>
  <c r="L1690" i="23"/>
  <c r="M1690" i="23"/>
  <c r="N1690" i="23"/>
  <c r="O1690" i="23"/>
  <c r="P1690" i="23"/>
  <c r="Q1690" i="23"/>
  <c r="R1690" i="23"/>
  <c r="L1689" i="23"/>
  <c r="M1689" i="23"/>
  <c r="N1689" i="23"/>
  <c r="O1689" i="23"/>
  <c r="P1689" i="23"/>
  <c r="Q1689" i="23"/>
  <c r="R1689" i="23"/>
  <c r="L1688" i="23"/>
  <c r="M1688" i="23"/>
  <c r="N1688" i="23"/>
  <c r="O1688" i="23"/>
  <c r="P1688" i="23"/>
  <c r="Q1688" i="23"/>
  <c r="R1688" i="23"/>
  <c r="L1687" i="23"/>
  <c r="M1687" i="23"/>
  <c r="N1687" i="23"/>
  <c r="O1687" i="23"/>
  <c r="P1687" i="23"/>
  <c r="Q1687" i="23"/>
  <c r="R1687" i="23"/>
  <c r="L1686" i="23"/>
  <c r="M1686" i="23"/>
  <c r="N1686" i="23"/>
  <c r="O1686" i="23"/>
  <c r="P1686" i="23"/>
  <c r="Q1686" i="23"/>
  <c r="R1686" i="23"/>
  <c r="L1685" i="23"/>
  <c r="M1685" i="23"/>
  <c r="N1685" i="23"/>
  <c r="O1685" i="23"/>
  <c r="P1685" i="23"/>
  <c r="Q1685" i="23"/>
  <c r="R1685" i="23"/>
  <c r="L1684" i="23"/>
  <c r="M1684" i="23"/>
  <c r="N1684" i="23"/>
  <c r="O1684" i="23"/>
  <c r="P1684" i="23"/>
  <c r="Q1684" i="23"/>
  <c r="R1684" i="23"/>
  <c r="L1683" i="23"/>
  <c r="M1683" i="23"/>
  <c r="N1683" i="23"/>
  <c r="O1683" i="23"/>
  <c r="P1683" i="23"/>
  <c r="Q1683" i="23"/>
  <c r="R1683" i="23"/>
  <c r="L1682" i="23"/>
  <c r="M1682" i="23"/>
  <c r="N1682" i="23"/>
  <c r="O1682" i="23"/>
  <c r="P1682" i="23"/>
  <c r="Q1682" i="23"/>
  <c r="R1682" i="23"/>
  <c r="L1681" i="23"/>
  <c r="M1681" i="23"/>
  <c r="N1681" i="23"/>
  <c r="O1681" i="23"/>
  <c r="P1681" i="23"/>
  <c r="Q1681" i="23"/>
  <c r="R1681" i="23"/>
  <c r="L1680" i="23"/>
  <c r="M1680" i="23"/>
  <c r="N1680" i="23"/>
  <c r="O1680" i="23"/>
  <c r="P1680" i="23"/>
  <c r="Q1680" i="23"/>
  <c r="R1680" i="23"/>
  <c r="L1679" i="23"/>
  <c r="M1679" i="23"/>
  <c r="N1679" i="23"/>
  <c r="O1679" i="23"/>
  <c r="P1679" i="23"/>
  <c r="Q1679" i="23"/>
  <c r="R1679" i="23"/>
  <c r="L1678" i="23"/>
  <c r="M1678" i="23"/>
  <c r="N1678" i="23"/>
  <c r="O1678" i="23"/>
  <c r="P1678" i="23"/>
  <c r="Q1678" i="23"/>
  <c r="R1678" i="23"/>
  <c r="L1677" i="23"/>
  <c r="M1677" i="23"/>
  <c r="N1677" i="23"/>
  <c r="O1677" i="23"/>
  <c r="P1677" i="23"/>
  <c r="Q1677" i="23"/>
  <c r="R1677" i="23"/>
  <c r="L1676" i="23"/>
  <c r="M1676" i="23"/>
  <c r="N1676" i="23"/>
  <c r="O1676" i="23"/>
  <c r="P1676" i="23"/>
  <c r="Q1676" i="23"/>
  <c r="R1676" i="23"/>
  <c r="L1675" i="23"/>
  <c r="M1675" i="23"/>
  <c r="N1675" i="23"/>
  <c r="O1675" i="23"/>
  <c r="P1675" i="23"/>
  <c r="Q1675" i="23"/>
  <c r="R1675" i="23"/>
  <c r="L1674" i="23"/>
  <c r="M1674" i="23"/>
  <c r="N1674" i="23"/>
  <c r="O1674" i="23"/>
  <c r="P1674" i="23"/>
  <c r="Q1674" i="23"/>
  <c r="R1674" i="23"/>
  <c r="L1673" i="23"/>
  <c r="M1673" i="23"/>
  <c r="N1673" i="23"/>
  <c r="O1673" i="23"/>
  <c r="P1673" i="23"/>
  <c r="Q1673" i="23"/>
  <c r="R1673" i="23"/>
  <c r="L1672" i="23"/>
  <c r="M1672" i="23"/>
  <c r="N1672" i="23"/>
  <c r="O1672" i="23"/>
  <c r="P1672" i="23"/>
  <c r="Q1672" i="23"/>
  <c r="R1672" i="23"/>
  <c r="L1671" i="23"/>
  <c r="M1671" i="23"/>
  <c r="N1671" i="23"/>
  <c r="O1671" i="23"/>
  <c r="P1671" i="23"/>
  <c r="Q1671" i="23"/>
  <c r="R1671" i="23"/>
  <c r="L1670" i="23"/>
  <c r="M1670" i="23"/>
  <c r="N1670" i="23"/>
  <c r="O1670" i="23"/>
  <c r="P1670" i="23"/>
  <c r="Q1670" i="23"/>
  <c r="R1670" i="23"/>
  <c r="L1669" i="23"/>
  <c r="M1669" i="23"/>
  <c r="N1669" i="23"/>
  <c r="O1669" i="23"/>
  <c r="P1669" i="23"/>
  <c r="Q1669" i="23"/>
  <c r="R1669" i="23"/>
  <c r="L1668" i="23"/>
  <c r="M1668" i="23"/>
  <c r="N1668" i="23"/>
  <c r="O1668" i="23"/>
  <c r="P1668" i="23"/>
  <c r="Q1668" i="23"/>
  <c r="R1668" i="23"/>
  <c r="L1667" i="23"/>
  <c r="M1667" i="23"/>
  <c r="N1667" i="23"/>
  <c r="O1667" i="23"/>
  <c r="P1667" i="23"/>
  <c r="Q1667" i="23"/>
  <c r="R1667" i="23"/>
  <c r="L1666" i="23"/>
  <c r="M1666" i="23"/>
  <c r="N1666" i="23"/>
  <c r="O1666" i="23"/>
  <c r="P1666" i="23"/>
  <c r="Q1666" i="23"/>
  <c r="R1666" i="23"/>
  <c r="L1665" i="23"/>
  <c r="M1665" i="23"/>
  <c r="N1665" i="23"/>
  <c r="O1665" i="23"/>
  <c r="P1665" i="23"/>
  <c r="Q1665" i="23"/>
  <c r="R1665" i="23"/>
  <c r="L1664" i="23"/>
  <c r="M1664" i="23"/>
  <c r="N1664" i="23"/>
  <c r="O1664" i="23"/>
  <c r="P1664" i="23"/>
  <c r="Q1664" i="23"/>
  <c r="R1664" i="23"/>
  <c r="L1663" i="23"/>
  <c r="M1663" i="23"/>
  <c r="N1663" i="23"/>
  <c r="O1663" i="23"/>
  <c r="P1663" i="23"/>
  <c r="Q1663" i="23"/>
  <c r="R1663" i="23"/>
  <c r="L1662" i="23"/>
  <c r="M1662" i="23"/>
  <c r="N1662" i="23"/>
  <c r="O1662" i="23"/>
  <c r="P1662" i="23"/>
  <c r="Q1662" i="23"/>
  <c r="R1662" i="23"/>
  <c r="L1661" i="23"/>
  <c r="M1661" i="23"/>
  <c r="N1661" i="23"/>
  <c r="O1661" i="23"/>
  <c r="P1661" i="23"/>
  <c r="Q1661" i="23"/>
  <c r="R1661" i="23"/>
  <c r="L1660" i="23"/>
  <c r="M1660" i="23"/>
  <c r="N1660" i="23"/>
  <c r="O1660" i="23"/>
  <c r="P1660" i="23"/>
  <c r="Q1660" i="23"/>
  <c r="R1660" i="23"/>
  <c r="L1659" i="23"/>
  <c r="M1659" i="23"/>
  <c r="N1659" i="23"/>
  <c r="O1659" i="23"/>
  <c r="P1659" i="23"/>
  <c r="Q1659" i="23"/>
  <c r="R1659" i="23"/>
  <c r="L1658" i="23"/>
  <c r="M1658" i="23"/>
  <c r="N1658" i="23"/>
  <c r="O1658" i="23"/>
  <c r="P1658" i="23"/>
  <c r="Q1658" i="23"/>
  <c r="R1658" i="23"/>
  <c r="L1657" i="23"/>
  <c r="M1657" i="23"/>
  <c r="N1657" i="23"/>
  <c r="O1657" i="23"/>
  <c r="P1657" i="23"/>
  <c r="Q1657" i="23"/>
  <c r="R1657" i="23"/>
  <c r="L1656" i="23"/>
  <c r="M1656" i="23"/>
  <c r="N1656" i="23"/>
  <c r="O1656" i="23"/>
  <c r="P1656" i="23"/>
  <c r="Q1656" i="23"/>
  <c r="R1656" i="23"/>
  <c r="L1655" i="23"/>
  <c r="M1655" i="23"/>
  <c r="N1655" i="23"/>
  <c r="O1655" i="23"/>
  <c r="P1655" i="23"/>
  <c r="Q1655" i="23"/>
  <c r="R1655" i="23"/>
  <c r="L1654" i="23"/>
  <c r="M1654" i="23"/>
  <c r="N1654" i="23"/>
  <c r="O1654" i="23"/>
  <c r="P1654" i="23"/>
  <c r="Q1654" i="23"/>
  <c r="R1654" i="23"/>
  <c r="L1653" i="23"/>
  <c r="M1653" i="23"/>
  <c r="N1653" i="23"/>
  <c r="O1653" i="23"/>
  <c r="P1653" i="23"/>
  <c r="Q1653" i="23"/>
  <c r="R1653" i="23"/>
  <c r="L1652" i="23"/>
  <c r="M1652" i="23"/>
  <c r="N1652" i="23"/>
  <c r="O1652" i="23"/>
  <c r="P1652" i="23"/>
  <c r="Q1652" i="23"/>
  <c r="R1652" i="23"/>
  <c r="L1651" i="23"/>
  <c r="M1651" i="23"/>
  <c r="N1651" i="23"/>
  <c r="O1651" i="23"/>
  <c r="P1651" i="23"/>
  <c r="Q1651" i="23"/>
  <c r="R1651" i="23"/>
  <c r="L1650" i="23"/>
  <c r="M1650" i="23"/>
  <c r="N1650" i="23"/>
  <c r="O1650" i="23"/>
  <c r="P1650" i="23"/>
  <c r="Q1650" i="23"/>
  <c r="R1650" i="23"/>
  <c r="L1649" i="23"/>
  <c r="M1649" i="23"/>
  <c r="N1649" i="23"/>
  <c r="O1649" i="23"/>
  <c r="P1649" i="23"/>
  <c r="Q1649" i="23"/>
  <c r="R1649" i="23"/>
  <c r="L1648" i="23"/>
  <c r="M1648" i="23"/>
  <c r="N1648" i="23"/>
  <c r="O1648" i="23"/>
  <c r="P1648" i="23"/>
  <c r="Q1648" i="23"/>
  <c r="R1648" i="23"/>
  <c r="L1647" i="23"/>
  <c r="M1647" i="23"/>
  <c r="N1647" i="23"/>
  <c r="O1647" i="23"/>
  <c r="P1647" i="23"/>
  <c r="Q1647" i="23"/>
  <c r="R1647" i="23"/>
  <c r="L1646" i="23"/>
  <c r="M1646" i="23"/>
  <c r="N1646" i="23"/>
  <c r="O1646" i="23"/>
  <c r="P1646" i="23"/>
  <c r="Q1646" i="23"/>
  <c r="R1646" i="23"/>
  <c r="L1645" i="23"/>
  <c r="M1645" i="23"/>
  <c r="N1645" i="23"/>
  <c r="O1645" i="23"/>
  <c r="P1645" i="23"/>
  <c r="Q1645" i="23"/>
  <c r="R1645" i="23"/>
  <c r="L1644" i="23"/>
  <c r="M1644" i="23"/>
  <c r="N1644" i="23"/>
  <c r="O1644" i="23"/>
  <c r="P1644" i="23"/>
  <c r="Q1644" i="23"/>
  <c r="R1644" i="23"/>
  <c r="L1643" i="23"/>
  <c r="M1643" i="23"/>
  <c r="N1643" i="23"/>
  <c r="O1643" i="23"/>
  <c r="P1643" i="23"/>
  <c r="Q1643" i="23"/>
  <c r="R1643" i="23"/>
  <c r="L1642" i="23"/>
  <c r="M1642" i="23"/>
  <c r="N1642" i="23"/>
  <c r="O1642" i="23"/>
  <c r="P1642" i="23"/>
  <c r="Q1642" i="23"/>
  <c r="R1642" i="23"/>
  <c r="L1641" i="23"/>
  <c r="M1641" i="23"/>
  <c r="N1641" i="23"/>
  <c r="O1641" i="23"/>
  <c r="P1641" i="23"/>
  <c r="Q1641" i="23"/>
  <c r="R1641" i="23"/>
  <c r="L1640" i="23"/>
  <c r="M1640" i="23"/>
  <c r="N1640" i="23"/>
  <c r="O1640" i="23"/>
  <c r="P1640" i="23"/>
  <c r="Q1640" i="23"/>
  <c r="R1640" i="23"/>
  <c r="L1639" i="23"/>
  <c r="M1639" i="23"/>
  <c r="N1639" i="23"/>
  <c r="O1639" i="23"/>
  <c r="P1639" i="23"/>
  <c r="Q1639" i="23"/>
  <c r="R1639" i="23"/>
  <c r="L1638" i="23"/>
  <c r="M1638" i="23"/>
  <c r="N1638" i="23"/>
  <c r="O1638" i="23"/>
  <c r="P1638" i="23"/>
  <c r="Q1638" i="23"/>
  <c r="R1638" i="23"/>
  <c r="L1637" i="23"/>
  <c r="M1637" i="23"/>
  <c r="N1637" i="23"/>
  <c r="O1637" i="23"/>
  <c r="P1637" i="23"/>
  <c r="Q1637" i="23"/>
  <c r="R1637" i="23"/>
  <c r="L1636" i="23"/>
  <c r="M1636" i="23"/>
  <c r="N1636" i="23"/>
  <c r="O1636" i="23"/>
  <c r="P1636" i="23"/>
  <c r="Q1636" i="23"/>
  <c r="R1636" i="23"/>
  <c r="L1635" i="23"/>
  <c r="M1635" i="23"/>
  <c r="N1635" i="23"/>
  <c r="O1635" i="23"/>
  <c r="P1635" i="23"/>
  <c r="Q1635" i="23"/>
  <c r="R1635" i="23"/>
  <c r="L1634" i="23"/>
  <c r="M1634" i="23"/>
  <c r="N1634" i="23"/>
  <c r="O1634" i="23"/>
  <c r="P1634" i="23"/>
  <c r="Q1634" i="23"/>
  <c r="R1634" i="23"/>
  <c r="L1633" i="23"/>
  <c r="M1633" i="23"/>
  <c r="N1633" i="23"/>
  <c r="O1633" i="23"/>
  <c r="P1633" i="23"/>
  <c r="Q1633" i="23"/>
  <c r="R1633" i="23"/>
  <c r="L1632" i="23"/>
  <c r="M1632" i="23"/>
  <c r="N1632" i="23"/>
  <c r="O1632" i="23"/>
  <c r="P1632" i="23"/>
  <c r="Q1632" i="23"/>
  <c r="R1632" i="23"/>
  <c r="L1631" i="23"/>
  <c r="M1631" i="23"/>
  <c r="N1631" i="23"/>
  <c r="O1631" i="23"/>
  <c r="P1631" i="23"/>
  <c r="Q1631" i="23"/>
  <c r="R1631" i="23"/>
  <c r="L1630" i="23"/>
  <c r="M1630" i="23"/>
  <c r="N1630" i="23"/>
  <c r="O1630" i="23"/>
  <c r="P1630" i="23"/>
  <c r="Q1630" i="23"/>
  <c r="R1630" i="23"/>
  <c r="L1629" i="23"/>
  <c r="M1629" i="23"/>
  <c r="N1629" i="23"/>
  <c r="O1629" i="23"/>
  <c r="P1629" i="23"/>
  <c r="Q1629" i="23"/>
  <c r="R1629" i="23"/>
  <c r="L1628" i="23"/>
  <c r="M1628" i="23"/>
  <c r="N1628" i="23"/>
  <c r="O1628" i="23"/>
  <c r="P1628" i="23"/>
  <c r="Q1628" i="23"/>
  <c r="R1628" i="23"/>
  <c r="L1627" i="23"/>
  <c r="M1627" i="23"/>
  <c r="N1627" i="23"/>
  <c r="O1627" i="23"/>
  <c r="P1627" i="23"/>
  <c r="Q1627" i="23"/>
  <c r="R1627" i="23"/>
  <c r="L1626" i="23"/>
  <c r="M1626" i="23"/>
  <c r="N1626" i="23"/>
  <c r="O1626" i="23"/>
  <c r="P1626" i="23"/>
  <c r="Q1626" i="23"/>
  <c r="R1626" i="23"/>
  <c r="L1625" i="23"/>
  <c r="M1625" i="23"/>
  <c r="N1625" i="23"/>
  <c r="O1625" i="23"/>
  <c r="P1625" i="23"/>
  <c r="Q1625" i="23"/>
  <c r="R1625" i="23"/>
  <c r="L1624" i="23"/>
  <c r="M1624" i="23"/>
  <c r="N1624" i="23"/>
  <c r="O1624" i="23"/>
  <c r="P1624" i="23"/>
  <c r="Q1624" i="23"/>
  <c r="R1624" i="23"/>
  <c r="L1623" i="23"/>
  <c r="M1623" i="23"/>
  <c r="N1623" i="23"/>
  <c r="O1623" i="23"/>
  <c r="P1623" i="23"/>
  <c r="Q1623" i="23"/>
  <c r="R1623" i="23"/>
  <c r="L1622" i="23"/>
  <c r="M1622" i="23"/>
  <c r="N1622" i="23"/>
  <c r="O1622" i="23"/>
  <c r="P1622" i="23"/>
  <c r="Q1622" i="23"/>
  <c r="R1622" i="23"/>
  <c r="L1621" i="23"/>
  <c r="M1621" i="23"/>
  <c r="N1621" i="23"/>
  <c r="O1621" i="23"/>
  <c r="P1621" i="23"/>
  <c r="Q1621" i="23"/>
  <c r="R1621" i="23"/>
  <c r="L1620" i="23"/>
  <c r="M1620" i="23"/>
  <c r="N1620" i="23"/>
  <c r="O1620" i="23"/>
  <c r="P1620" i="23"/>
  <c r="Q1620" i="23"/>
  <c r="R1620" i="23"/>
  <c r="L1619" i="23"/>
  <c r="M1619" i="23"/>
  <c r="N1619" i="23"/>
  <c r="O1619" i="23"/>
  <c r="P1619" i="23"/>
  <c r="Q1619" i="23"/>
  <c r="R1619" i="23"/>
  <c r="L1618" i="23"/>
  <c r="M1618" i="23"/>
  <c r="N1618" i="23"/>
  <c r="O1618" i="23"/>
  <c r="P1618" i="23"/>
  <c r="Q1618" i="23"/>
  <c r="R1618" i="23"/>
  <c r="L1617" i="23"/>
  <c r="M1617" i="23"/>
  <c r="N1617" i="23"/>
  <c r="O1617" i="23"/>
  <c r="P1617" i="23"/>
  <c r="Q1617" i="23"/>
  <c r="R1617" i="23"/>
  <c r="L1616" i="23"/>
  <c r="M1616" i="23"/>
  <c r="N1616" i="23"/>
  <c r="O1616" i="23"/>
  <c r="P1616" i="23"/>
  <c r="Q1616" i="23"/>
  <c r="R1616" i="23"/>
  <c r="L1615" i="23"/>
  <c r="M1615" i="23"/>
  <c r="N1615" i="23"/>
  <c r="O1615" i="23"/>
  <c r="P1615" i="23"/>
  <c r="Q1615" i="23"/>
  <c r="R1615" i="23"/>
  <c r="L1614" i="23"/>
  <c r="M1614" i="23"/>
  <c r="N1614" i="23"/>
  <c r="O1614" i="23"/>
  <c r="P1614" i="23"/>
  <c r="Q1614" i="23"/>
  <c r="R1614" i="23"/>
  <c r="L1613" i="23"/>
  <c r="M1613" i="23"/>
  <c r="N1613" i="23"/>
  <c r="O1613" i="23"/>
  <c r="P1613" i="23"/>
  <c r="Q1613" i="23"/>
  <c r="R1613" i="23"/>
  <c r="L1612" i="23"/>
  <c r="M1612" i="23"/>
  <c r="N1612" i="23"/>
  <c r="O1612" i="23"/>
  <c r="P1612" i="23"/>
  <c r="Q1612" i="23"/>
  <c r="R1612" i="23"/>
  <c r="L1611" i="23"/>
  <c r="M1611" i="23"/>
  <c r="N1611" i="23"/>
  <c r="O1611" i="23"/>
  <c r="P1611" i="23"/>
  <c r="Q1611" i="23"/>
  <c r="R1611" i="23"/>
  <c r="L1610" i="23"/>
  <c r="M1610" i="23"/>
  <c r="N1610" i="23"/>
  <c r="O1610" i="23"/>
  <c r="P1610" i="23"/>
  <c r="Q1610" i="23"/>
  <c r="R1610" i="23"/>
  <c r="L1609" i="23"/>
  <c r="M1609" i="23"/>
  <c r="N1609" i="23"/>
  <c r="O1609" i="23"/>
  <c r="P1609" i="23"/>
  <c r="Q1609" i="23"/>
  <c r="R1609" i="23"/>
  <c r="L1608" i="23"/>
  <c r="M1608" i="23"/>
  <c r="N1608" i="23"/>
  <c r="O1608" i="23"/>
  <c r="P1608" i="23"/>
  <c r="Q1608" i="23"/>
  <c r="R1608" i="23"/>
  <c r="L1607" i="23"/>
  <c r="M1607" i="23"/>
  <c r="N1607" i="23"/>
  <c r="O1607" i="23"/>
  <c r="P1607" i="23"/>
  <c r="Q1607" i="23"/>
  <c r="R1607" i="23"/>
  <c r="L1606" i="23"/>
  <c r="M1606" i="23"/>
  <c r="N1606" i="23"/>
  <c r="O1606" i="23"/>
  <c r="P1606" i="23"/>
  <c r="Q1606" i="23"/>
  <c r="R1606" i="23"/>
  <c r="L1605" i="23"/>
  <c r="M1605" i="23"/>
  <c r="N1605" i="23"/>
  <c r="O1605" i="23"/>
  <c r="P1605" i="23"/>
  <c r="Q1605" i="23"/>
  <c r="R1605" i="23"/>
  <c r="L1604" i="23"/>
  <c r="M1604" i="23"/>
  <c r="N1604" i="23"/>
  <c r="O1604" i="23"/>
  <c r="P1604" i="23"/>
  <c r="Q1604" i="23"/>
  <c r="R1604" i="23"/>
  <c r="L1603" i="23"/>
  <c r="M1603" i="23"/>
  <c r="N1603" i="23"/>
  <c r="O1603" i="23"/>
  <c r="P1603" i="23"/>
  <c r="Q1603" i="23"/>
  <c r="R1603" i="23"/>
  <c r="L1602" i="23"/>
  <c r="M1602" i="23"/>
  <c r="N1602" i="23"/>
  <c r="O1602" i="23"/>
  <c r="P1602" i="23"/>
  <c r="Q1602" i="23"/>
  <c r="R1602" i="23"/>
  <c r="L1601" i="23"/>
  <c r="M1601" i="23"/>
  <c r="N1601" i="23"/>
  <c r="O1601" i="23"/>
  <c r="P1601" i="23"/>
  <c r="Q1601" i="23"/>
  <c r="R1601" i="23"/>
  <c r="L1600" i="23"/>
  <c r="M1600" i="23"/>
  <c r="N1600" i="23"/>
  <c r="O1600" i="23"/>
  <c r="P1600" i="23"/>
  <c r="Q1600" i="23"/>
  <c r="R1600" i="23"/>
  <c r="L1599" i="23"/>
  <c r="M1599" i="23"/>
  <c r="N1599" i="23"/>
  <c r="O1599" i="23"/>
  <c r="P1599" i="23"/>
  <c r="Q1599" i="23"/>
  <c r="R1599" i="23"/>
  <c r="L1598" i="23"/>
  <c r="M1598" i="23"/>
  <c r="N1598" i="23"/>
  <c r="O1598" i="23"/>
  <c r="P1598" i="23"/>
  <c r="Q1598" i="23"/>
  <c r="R1598" i="23"/>
  <c r="L1597" i="23"/>
  <c r="M1597" i="23"/>
  <c r="N1597" i="23"/>
  <c r="O1597" i="23"/>
  <c r="P1597" i="23"/>
  <c r="Q1597" i="23"/>
  <c r="R1597" i="23"/>
  <c r="L1596" i="23"/>
  <c r="M1596" i="23"/>
  <c r="N1596" i="23"/>
  <c r="O1596" i="23"/>
  <c r="P1596" i="23"/>
  <c r="Q1596" i="23"/>
  <c r="R1596" i="23"/>
  <c r="L1595" i="23"/>
  <c r="M1595" i="23"/>
  <c r="N1595" i="23"/>
  <c r="O1595" i="23"/>
  <c r="P1595" i="23"/>
  <c r="Q1595" i="23"/>
  <c r="R1595" i="23"/>
  <c r="L1594" i="23"/>
  <c r="M1594" i="23"/>
  <c r="N1594" i="23"/>
  <c r="O1594" i="23"/>
  <c r="P1594" i="23"/>
  <c r="Q1594" i="23"/>
  <c r="R1594" i="23"/>
  <c r="L1593" i="23"/>
  <c r="M1593" i="23"/>
  <c r="N1593" i="23"/>
  <c r="O1593" i="23"/>
  <c r="P1593" i="23"/>
  <c r="Q1593" i="23"/>
  <c r="R1593" i="23"/>
  <c r="L1592" i="23"/>
  <c r="M1592" i="23"/>
  <c r="N1592" i="23"/>
  <c r="O1592" i="23"/>
  <c r="P1592" i="23"/>
  <c r="Q1592" i="23"/>
  <c r="R1592" i="23"/>
  <c r="L1591" i="23"/>
  <c r="M1591" i="23"/>
  <c r="N1591" i="23"/>
  <c r="O1591" i="23"/>
  <c r="P1591" i="23"/>
  <c r="Q1591" i="23"/>
  <c r="R1591" i="23"/>
  <c r="L1590" i="23"/>
  <c r="M1590" i="23"/>
  <c r="N1590" i="23"/>
  <c r="O1590" i="23"/>
  <c r="P1590" i="23"/>
  <c r="Q1590" i="23"/>
  <c r="R1590" i="23"/>
  <c r="L1589" i="23"/>
  <c r="M1589" i="23"/>
  <c r="N1589" i="23"/>
  <c r="O1589" i="23"/>
  <c r="P1589" i="23"/>
  <c r="Q1589" i="23"/>
  <c r="R1589" i="23"/>
  <c r="L1588" i="23"/>
  <c r="M1588" i="23"/>
  <c r="N1588" i="23"/>
  <c r="O1588" i="23"/>
  <c r="P1588" i="23"/>
  <c r="Q1588" i="23"/>
  <c r="R1588" i="23"/>
  <c r="L1587" i="23"/>
  <c r="M1587" i="23"/>
  <c r="N1587" i="23"/>
  <c r="O1587" i="23"/>
  <c r="P1587" i="23"/>
  <c r="Q1587" i="23"/>
  <c r="R1587" i="23"/>
  <c r="L1586" i="23"/>
  <c r="M1586" i="23"/>
  <c r="N1586" i="23"/>
  <c r="O1586" i="23"/>
  <c r="P1586" i="23"/>
  <c r="Q1586" i="23"/>
  <c r="R1586" i="23"/>
  <c r="L1585" i="23"/>
  <c r="M1585" i="23"/>
  <c r="N1585" i="23"/>
  <c r="O1585" i="23"/>
  <c r="P1585" i="23"/>
  <c r="Q1585" i="23"/>
  <c r="R1585" i="23"/>
  <c r="L1584" i="23"/>
  <c r="M1584" i="23"/>
  <c r="N1584" i="23"/>
  <c r="O1584" i="23"/>
  <c r="P1584" i="23"/>
  <c r="Q1584" i="23"/>
  <c r="R1584" i="23"/>
  <c r="L1583" i="23"/>
  <c r="M1583" i="23"/>
  <c r="N1583" i="23"/>
  <c r="O1583" i="23"/>
  <c r="P1583" i="23"/>
  <c r="Q1583" i="23"/>
  <c r="R1583" i="23"/>
  <c r="L1582" i="23"/>
  <c r="M1582" i="23"/>
  <c r="N1582" i="23"/>
  <c r="O1582" i="23"/>
  <c r="P1582" i="23"/>
  <c r="Q1582" i="23"/>
  <c r="R1582" i="23"/>
  <c r="L1581" i="23"/>
  <c r="M1581" i="23"/>
  <c r="N1581" i="23"/>
  <c r="O1581" i="23"/>
  <c r="P1581" i="23"/>
  <c r="Q1581" i="23"/>
  <c r="R1581" i="23"/>
  <c r="L1580" i="23"/>
  <c r="M1580" i="23"/>
  <c r="N1580" i="23"/>
  <c r="O1580" i="23"/>
  <c r="P1580" i="23"/>
  <c r="Q1580" i="23"/>
  <c r="R1580" i="23"/>
  <c r="L1579" i="23"/>
  <c r="M1579" i="23"/>
  <c r="N1579" i="23"/>
  <c r="O1579" i="23"/>
  <c r="P1579" i="23"/>
  <c r="Q1579" i="23"/>
  <c r="R1579" i="23"/>
  <c r="L1578" i="23"/>
  <c r="M1578" i="23"/>
  <c r="N1578" i="23"/>
  <c r="O1578" i="23"/>
  <c r="P1578" i="23"/>
  <c r="Q1578" i="23"/>
  <c r="R1578" i="23"/>
  <c r="L1577" i="23"/>
  <c r="M1577" i="23"/>
  <c r="N1577" i="23"/>
  <c r="O1577" i="23"/>
  <c r="P1577" i="23"/>
  <c r="Q1577" i="23"/>
  <c r="R1577" i="23"/>
  <c r="L1576" i="23"/>
  <c r="M1576" i="23"/>
  <c r="N1576" i="23"/>
  <c r="O1576" i="23"/>
  <c r="P1576" i="23"/>
  <c r="Q1576" i="23"/>
  <c r="R1576" i="23"/>
  <c r="L1575" i="23"/>
  <c r="M1575" i="23"/>
  <c r="N1575" i="23"/>
  <c r="O1575" i="23"/>
  <c r="P1575" i="23"/>
  <c r="Q1575" i="23"/>
  <c r="R1575" i="23"/>
  <c r="L1574" i="23"/>
  <c r="M1574" i="23"/>
  <c r="N1574" i="23"/>
  <c r="O1574" i="23"/>
  <c r="P1574" i="23"/>
  <c r="Q1574" i="23"/>
  <c r="R1574" i="23"/>
  <c r="L1573" i="23"/>
  <c r="M1573" i="23"/>
  <c r="N1573" i="23"/>
  <c r="O1573" i="23"/>
  <c r="P1573" i="23"/>
  <c r="Q1573" i="23"/>
  <c r="R1573" i="23"/>
  <c r="L1572" i="23"/>
  <c r="M1572" i="23"/>
  <c r="N1572" i="23"/>
  <c r="O1572" i="23"/>
  <c r="P1572" i="23"/>
  <c r="Q1572" i="23"/>
  <c r="R1572" i="23"/>
  <c r="L1571" i="23"/>
  <c r="M1571" i="23"/>
  <c r="N1571" i="23"/>
  <c r="O1571" i="23"/>
  <c r="P1571" i="23"/>
  <c r="Q1571" i="23"/>
  <c r="R1571" i="23"/>
  <c r="L1570" i="23"/>
  <c r="M1570" i="23"/>
  <c r="N1570" i="23"/>
  <c r="O1570" i="23"/>
  <c r="P1570" i="23"/>
  <c r="Q1570" i="23"/>
  <c r="R1570" i="23"/>
  <c r="L1569" i="23"/>
  <c r="M1569" i="23"/>
  <c r="N1569" i="23"/>
  <c r="O1569" i="23"/>
  <c r="P1569" i="23"/>
  <c r="Q1569" i="23"/>
  <c r="R1569" i="23"/>
  <c r="L1568" i="23"/>
  <c r="M1568" i="23"/>
  <c r="N1568" i="23"/>
  <c r="O1568" i="23"/>
  <c r="P1568" i="23"/>
  <c r="Q1568" i="23"/>
  <c r="R1568" i="23"/>
  <c r="L1567" i="23"/>
  <c r="M1567" i="23"/>
  <c r="N1567" i="23"/>
  <c r="O1567" i="23"/>
  <c r="P1567" i="23"/>
  <c r="Q1567" i="23"/>
  <c r="R1567" i="23"/>
  <c r="L1566" i="23"/>
  <c r="M1566" i="23"/>
  <c r="N1566" i="23"/>
  <c r="O1566" i="23"/>
  <c r="P1566" i="23"/>
  <c r="Q1566" i="23"/>
  <c r="R1566" i="23"/>
  <c r="L1565" i="23"/>
  <c r="M1565" i="23"/>
  <c r="N1565" i="23"/>
  <c r="O1565" i="23"/>
  <c r="P1565" i="23"/>
  <c r="Q1565" i="23"/>
  <c r="R1565" i="23"/>
  <c r="L1564" i="23"/>
  <c r="M1564" i="23"/>
  <c r="N1564" i="23"/>
  <c r="O1564" i="23"/>
  <c r="P1564" i="23"/>
  <c r="Q1564" i="23"/>
  <c r="R1564" i="23"/>
  <c r="L1563" i="23"/>
  <c r="M1563" i="23"/>
  <c r="N1563" i="23"/>
  <c r="O1563" i="23"/>
  <c r="P1563" i="23"/>
  <c r="Q1563" i="23"/>
  <c r="R1563" i="23"/>
  <c r="L1562" i="23"/>
  <c r="M1562" i="23"/>
  <c r="N1562" i="23"/>
  <c r="O1562" i="23"/>
  <c r="P1562" i="23"/>
  <c r="Q1562" i="23"/>
  <c r="R1562" i="23"/>
  <c r="L1561" i="23"/>
  <c r="M1561" i="23"/>
  <c r="N1561" i="23"/>
  <c r="O1561" i="23"/>
  <c r="P1561" i="23"/>
  <c r="Q1561" i="23"/>
  <c r="R1561" i="23"/>
  <c r="L1560" i="23"/>
  <c r="M1560" i="23"/>
  <c r="N1560" i="23"/>
  <c r="O1560" i="23"/>
  <c r="P1560" i="23"/>
  <c r="Q1560" i="23"/>
  <c r="R1560" i="23"/>
  <c r="L1559" i="23"/>
  <c r="M1559" i="23"/>
  <c r="N1559" i="23"/>
  <c r="O1559" i="23"/>
  <c r="P1559" i="23"/>
  <c r="Q1559" i="23"/>
  <c r="R1559" i="23"/>
  <c r="L1558" i="23"/>
  <c r="M1558" i="23"/>
  <c r="N1558" i="23"/>
  <c r="O1558" i="23"/>
  <c r="P1558" i="23"/>
  <c r="Q1558" i="23"/>
  <c r="R1558" i="23"/>
  <c r="L1557" i="23"/>
  <c r="M1557" i="23"/>
  <c r="N1557" i="23"/>
  <c r="O1557" i="23"/>
  <c r="P1557" i="23"/>
  <c r="Q1557" i="23"/>
  <c r="R1557" i="23"/>
  <c r="L1556" i="23"/>
  <c r="M1556" i="23"/>
  <c r="N1556" i="23"/>
  <c r="O1556" i="23"/>
  <c r="P1556" i="23"/>
  <c r="Q1556" i="23"/>
  <c r="R1556" i="23"/>
  <c r="L1555" i="23"/>
  <c r="M1555" i="23"/>
  <c r="N1555" i="23"/>
  <c r="O1555" i="23"/>
  <c r="P1555" i="23"/>
  <c r="Q1555" i="23"/>
  <c r="R1555" i="23"/>
  <c r="L1554" i="23"/>
  <c r="M1554" i="23"/>
  <c r="N1554" i="23"/>
  <c r="O1554" i="23"/>
  <c r="P1554" i="23"/>
  <c r="Q1554" i="23"/>
  <c r="R1554" i="23"/>
  <c r="L1553" i="23"/>
  <c r="M1553" i="23"/>
  <c r="N1553" i="23"/>
  <c r="O1553" i="23"/>
  <c r="P1553" i="23"/>
  <c r="Q1553" i="23"/>
  <c r="R1553" i="23"/>
  <c r="L1552" i="23"/>
  <c r="M1552" i="23"/>
  <c r="N1552" i="23"/>
  <c r="O1552" i="23"/>
  <c r="P1552" i="23"/>
  <c r="Q1552" i="23"/>
  <c r="R1552" i="23"/>
  <c r="L1551" i="23"/>
  <c r="M1551" i="23"/>
  <c r="N1551" i="23"/>
  <c r="O1551" i="23"/>
  <c r="P1551" i="23"/>
  <c r="Q1551" i="23"/>
  <c r="R1551" i="23"/>
  <c r="L1550" i="23"/>
  <c r="M1550" i="23"/>
  <c r="N1550" i="23"/>
  <c r="O1550" i="23"/>
  <c r="P1550" i="23"/>
  <c r="Q1550" i="23"/>
  <c r="R1550" i="23"/>
  <c r="L1549" i="23"/>
  <c r="M1549" i="23"/>
  <c r="N1549" i="23"/>
  <c r="O1549" i="23"/>
  <c r="P1549" i="23"/>
  <c r="Q1549" i="23"/>
  <c r="R1549" i="23"/>
  <c r="L1548" i="23"/>
  <c r="M1548" i="23"/>
  <c r="N1548" i="23"/>
  <c r="O1548" i="23"/>
  <c r="P1548" i="23"/>
  <c r="Q1548" i="23"/>
  <c r="R1548" i="23"/>
  <c r="L1547" i="23"/>
  <c r="M1547" i="23"/>
  <c r="N1547" i="23"/>
  <c r="O1547" i="23"/>
  <c r="P1547" i="23"/>
  <c r="Q1547" i="23"/>
  <c r="R1547" i="23"/>
  <c r="L1546" i="23"/>
  <c r="M1546" i="23"/>
  <c r="N1546" i="23"/>
  <c r="O1546" i="23"/>
  <c r="P1546" i="23"/>
  <c r="Q1546" i="23"/>
  <c r="R1546" i="23"/>
  <c r="L1545" i="23"/>
  <c r="M1545" i="23"/>
  <c r="N1545" i="23"/>
  <c r="O1545" i="23"/>
  <c r="P1545" i="23"/>
  <c r="Q1545" i="23"/>
  <c r="R1545" i="23"/>
  <c r="L1544" i="23"/>
  <c r="M1544" i="23"/>
  <c r="N1544" i="23"/>
  <c r="O1544" i="23"/>
  <c r="P1544" i="23"/>
  <c r="Q1544" i="23"/>
  <c r="R1544" i="23"/>
  <c r="L1543" i="23"/>
  <c r="M1543" i="23"/>
  <c r="N1543" i="23"/>
  <c r="O1543" i="23"/>
  <c r="P1543" i="23"/>
  <c r="Q1543" i="23"/>
  <c r="R1543" i="23"/>
  <c r="L1542" i="23"/>
  <c r="M1542" i="23"/>
  <c r="N1542" i="23"/>
  <c r="O1542" i="23"/>
  <c r="P1542" i="23"/>
  <c r="Q1542" i="23"/>
  <c r="R1542" i="23"/>
  <c r="L1541" i="23"/>
  <c r="M1541" i="23"/>
  <c r="N1541" i="23"/>
  <c r="O1541" i="23"/>
  <c r="P1541" i="23"/>
  <c r="Q1541" i="23"/>
  <c r="R1541" i="23"/>
  <c r="L1540" i="23"/>
  <c r="M1540" i="23"/>
  <c r="N1540" i="23"/>
  <c r="O1540" i="23"/>
  <c r="P1540" i="23"/>
  <c r="Q1540" i="23"/>
  <c r="R1540" i="23"/>
  <c r="L1539" i="23"/>
  <c r="M1539" i="23"/>
  <c r="N1539" i="23"/>
  <c r="O1539" i="23"/>
  <c r="P1539" i="23"/>
  <c r="Q1539" i="23"/>
  <c r="R1539" i="23"/>
  <c r="L1538" i="23"/>
  <c r="M1538" i="23"/>
  <c r="N1538" i="23"/>
  <c r="O1538" i="23"/>
  <c r="P1538" i="23"/>
  <c r="Q1538" i="23"/>
  <c r="R1538" i="23"/>
  <c r="L1537" i="23"/>
  <c r="M1537" i="23"/>
  <c r="N1537" i="23"/>
  <c r="O1537" i="23"/>
  <c r="P1537" i="23"/>
  <c r="Q1537" i="23"/>
  <c r="R1537" i="23"/>
  <c r="L1536" i="23"/>
  <c r="M1536" i="23"/>
  <c r="N1536" i="23"/>
  <c r="O1536" i="23"/>
  <c r="P1536" i="23"/>
  <c r="Q1536" i="23"/>
  <c r="R1536" i="23"/>
  <c r="L1535" i="23"/>
  <c r="M1535" i="23"/>
  <c r="N1535" i="23"/>
  <c r="O1535" i="23"/>
  <c r="P1535" i="23"/>
  <c r="Q1535" i="23"/>
  <c r="R1535" i="23"/>
  <c r="L1534" i="23"/>
  <c r="M1534" i="23"/>
  <c r="N1534" i="23"/>
  <c r="O1534" i="23"/>
  <c r="P1534" i="23"/>
  <c r="Q1534" i="23"/>
  <c r="R1534" i="23"/>
  <c r="L1533" i="23"/>
  <c r="M1533" i="23"/>
  <c r="N1533" i="23"/>
  <c r="O1533" i="23"/>
  <c r="P1533" i="23"/>
  <c r="Q1533" i="23"/>
  <c r="R1533" i="23"/>
  <c r="L1532" i="23"/>
  <c r="M1532" i="23"/>
  <c r="N1532" i="23"/>
  <c r="O1532" i="23"/>
  <c r="P1532" i="23"/>
  <c r="Q1532" i="23"/>
  <c r="R1532" i="23"/>
  <c r="L1531" i="23"/>
  <c r="M1531" i="23"/>
  <c r="N1531" i="23"/>
  <c r="O1531" i="23"/>
  <c r="P1531" i="23"/>
  <c r="Q1531" i="23"/>
  <c r="R1531" i="23"/>
  <c r="L1530" i="23"/>
  <c r="M1530" i="23"/>
  <c r="N1530" i="23"/>
  <c r="O1530" i="23"/>
  <c r="P1530" i="23"/>
  <c r="Q1530" i="23"/>
  <c r="R1530" i="23"/>
  <c r="L1529" i="23"/>
  <c r="M1529" i="23"/>
  <c r="N1529" i="23"/>
  <c r="O1529" i="23"/>
  <c r="P1529" i="23"/>
  <c r="Q1529" i="23"/>
  <c r="R1529" i="23"/>
  <c r="L1528" i="23"/>
  <c r="M1528" i="23"/>
  <c r="N1528" i="23"/>
  <c r="O1528" i="23"/>
  <c r="P1528" i="23"/>
  <c r="Q1528" i="23"/>
  <c r="R1528" i="23"/>
  <c r="L1527" i="23"/>
  <c r="M1527" i="23"/>
  <c r="N1527" i="23"/>
  <c r="O1527" i="23"/>
  <c r="P1527" i="23"/>
  <c r="Q1527" i="23"/>
  <c r="R1527" i="23"/>
  <c r="L1526" i="23"/>
  <c r="M1526" i="23"/>
  <c r="N1526" i="23"/>
  <c r="O1526" i="23"/>
  <c r="P1526" i="23"/>
  <c r="Q1526" i="23"/>
  <c r="R1526" i="23"/>
  <c r="L1525" i="23"/>
  <c r="M1525" i="23"/>
  <c r="N1525" i="23"/>
  <c r="O1525" i="23"/>
  <c r="P1525" i="23"/>
  <c r="Q1525" i="23"/>
  <c r="R1525" i="23"/>
  <c r="L1524" i="23"/>
  <c r="M1524" i="23"/>
  <c r="N1524" i="23"/>
  <c r="O1524" i="23"/>
  <c r="P1524" i="23"/>
  <c r="Q1524" i="23"/>
  <c r="R1524" i="23"/>
  <c r="L1523" i="23"/>
  <c r="M1523" i="23"/>
  <c r="N1523" i="23"/>
  <c r="O1523" i="23"/>
  <c r="P1523" i="23"/>
  <c r="Q1523" i="23"/>
  <c r="R1523" i="23"/>
  <c r="L1522" i="23"/>
  <c r="M1522" i="23"/>
  <c r="N1522" i="23"/>
  <c r="O1522" i="23"/>
  <c r="P1522" i="23"/>
  <c r="Q1522" i="23"/>
  <c r="R1522" i="23"/>
  <c r="L1521" i="23"/>
  <c r="M1521" i="23"/>
  <c r="N1521" i="23"/>
  <c r="O1521" i="23"/>
  <c r="P1521" i="23"/>
  <c r="Q1521" i="23"/>
  <c r="R1521" i="23"/>
  <c r="L1520" i="23"/>
  <c r="M1520" i="23"/>
  <c r="N1520" i="23"/>
  <c r="O1520" i="23"/>
  <c r="P1520" i="23"/>
  <c r="Q1520" i="23"/>
  <c r="R1520" i="23"/>
  <c r="L1519" i="23"/>
  <c r="M1519" i="23"/>
  <c r="N1519" i="23"/>
  <c r="O1519" i="23"/>
  <c r="P1519" i="23"/>
  <c r="Q1519" i="23"/>
  <c r="R1519" i="23"/>
  <c r="L1518" i="23"/>
  <c r="M1518" i="23"/>
  <c r="N1518" i="23"/>
  <c r="O1518" i="23"/>
  <c r="P1518" i="23"/>
  <c r="Q1518" i="23"/>
  <c r="R1518" i="23"/>
  <c r="L1517" i="23"/>
  <c r="M1517" i="23"/>
  <c r="N1517" i="23"/>
  <c r="O1517" i="23"/>
  <c r="P1517" i="23"/>
  <c r="Q1517" i="23"/>
  <c r="R1517" i="23"/>
  <c r="L1516" i="23"/>
  <c r="M1516" i="23"/>
  <c r="N1516" i="23"/>
  <c r="O1516" i="23"/>
  <c r="P1516" i="23"/>
  <c r="Q1516" i="23"/>
  <c r="R1516" i="23"/>
  <c r="L1515" i="23"/>
  <c r="M1515" i="23"/>
  <c r="N1515" i="23"/>
  <c r="O1515" i="23"/>
  <c r="P1515" i="23"/>
  <c r="Q1515" i="23"/>
  <c r="R1515" i="23"/>
  <c r="L1514" i="23"/>
  <c r="M1514" i="23"/>
  <c r="N1514" i="23"/>
  <c r="O1514" i="23"/>
  <c r="P1514" i="23"/>
  <c r="Q1514" i="23"/>
  <c r="R1514" i="23"/>
  <c r="L1513" i="23"/>
  <c r="M1513" i="23"/>
  <c r="N1513" i="23"/>
  <c r="O1513" i="23"/>
  <c r="P1513" i="23"/>
  <c r="Q1513" i="23"/>
  <c r="R1513" i="23"/>
  <c r="L1512" i="23"/>
  <c r="M1512" i="23"/>
  <c r="N1512" i="23"/>
  <c r="O1512" i="23"/>
  <c r="P1512" i="23"/>
  <c r="Q1512" i="23"/>
  <c r="R1512" i="23"/>
  <c r="L1511" i="23"/>
  <c r="M1511" i="23"/>
  <c r="N1511" i="23"/>
  <c r="O1511" i="23"/>
  <c r="P1511" i="23"/>
  <c r="Q1511" i="23"/>
  <c r="R1511" i="23"/>
  <c r="L1510" i="23"/>
  <c r="M1510" i="23"/>
  <c r="N1510" i="23"/>
  <c r="O1510" i="23"/>
  <c r="P1510" i="23"/>
  <c r="Q1510" i="23"/>
  <c r="R1510" i="23"/>
  <c r="L1509" i="23"/>
  <c r="M1509" i="23"/>
  <c r="N1509" i="23"/>
  <c r="O1509" i="23"/>
  <c r="P1509" i="23"/>
  <c r="Q1509" i="23"/>
  <c r="R1509" i="23"/>
  <c r="L1508" i="23"/>
  <c r="M1508" i="23"/>
  <c r="N1508" i="23"/>
  <c r="O1508" i="23"/>
  <c r="P1508" i="23"/>
  <c r="Q1508" i="23"/>
  <c r="R1508" i="23"/>
  <c r="L1507" i="23"/>
  <c r="M1507" i="23"/>
  <c r="N1507" i="23"/>
  <c r="O1507" i="23"/>
  <c r="P1507" i="23"/>
  <c r="Q1507" i="23"/>
  <c r="R1507" i="23"/>
  <c r="L1506" i="23"/>
  <c r="M1506" i="23"/>
  <c r="N1506" i="23"/>
  <c r="O1506" i="23"/>
  <c r="P1506" i="23"/>
  <c r="Q1506" i="23"/>
  <c r="R1506" i="23"/>
  <c r="L1505" i="23"/>
  <c r="M1505" i="23"/>
  <c r="N1505" i="23"/>
  <c r="O1505" i="23"/>
  <c r="P1505" i="23"/>
  <c r="Q1505" i="23"/>
  <c r="R1505" i="23"/>
  <c r="L1504" i="23"/>
  <c r="M1504" i="23"/>
  <c r="N1504" i="23"/>
  <c r="O1504" i="23"/>
  <c r="P1504" i="23"/>
  <c r="Q1504" i="23"/>
  <c r="R1504" i="23"/>
  <c r="L1503" i="23"/>
  <c r="M1503" i="23"/>
  <c r="N1503" i="23"/>
  <c r="O1503" i="23"/>
  <c r="P1503" i="23"/>
  <c r="Q1503" i="23"/>
  <c r="R1503" i="23"/>
  <c r="L1502" i="23"/>
  <c r="M1502" i="23"/>
  <c r="N1502" i="23"/>
  <c r="O1502" i="23"/>
  <c r="P1502" i="23"/>
  <c r="Q1502" i="23"/>
  <c r="R1502" i="23"/>
  <c r="L1501" i="23"/>
  <c r="M1501" i="23"/>
  <c r="N1501" i="23"/>
  <c r="O1501" i="23"/>
  <c r="P1501" i="23"/>
  <c r="Q1501" i="23"/>
  <c r="R1501" i="23"/>
  <c r="L1500" i="23"/>
  <c r="M1500" i="23"/>
  <c r="N1500" i="23"/>
  <c r="O1500" i="23"/>
  <c r="P1500" i="23"/>
  <c r="Q1500" i="23"/>
  <c r="R1500" i="23"/>
  <c r="L1499" i="23"/>
  <c r="M1499" i="23"/>
  <c r="N1499" i="23"/>
  <c r="O1499" i="23"/>
  <c r="P1499" i="23"/>
  <c r="Q1499" i="23"/>
  <c r="R1499" i="23"/>
  <c r="L1498" i="23"/>
  <c r="M1498" i="23"/>
  <c r="N1498" i="23"/>
  <c r="O1498" i="23"/>
  <c r="P1498" i="23"/>
  <c r="Q1498" i="23"/>
  <c r="R1498" i="23"/>
  <c r="L1497" i="23"/>
  <c r="M1497" i="23"/>
  <c r="N1497" i="23"/>
  <c r="O1497" i="23"/>
  <c r="P1497" i="23"/>
  <c r="Q1497" i="23"/>
  <c r="R1497" i="23"/>
  <c r="L1496" i="23"/>
  <c r="M1496" i="23"/>
  <c r="N1496" i="23"/>
  <c r="O1496" i="23"/>
  <c r="P1496" i="23"/>
  <c r="Q1496" i="23"/>
  <c r="R1496" i="23"/>
  <c r="L1495" i="23"/>
  <c r="M1495" i="23"/>
  <c r="N1495" i="23"/>
  <c r="O1495" i="23"/>
  <c r="P1495" i="23"/>
  <c r="Q1495" i="23"/>
  <c r="R1495" i="23"/>
  <c r="L1494" i="23"/>
  <c r="M1494" i="23"/>
  <c r="N1494" i="23"/>
  <c r="O1494" i="23"/>
  <c r="P1494" i="23"/>
  <c r="Q1494" i="23"/>
  <c r="R1494" i="23"/>
  <c r="L1493" i="23"/>
  <c r="M1493" i="23"/>
  <c r="N1493" i="23"/>
  <c r="O1493" i="23"/>
  <c r="P1493" i="23"/>
  <c r="Q1493" i="23"/>
  <c r="R1493" i="23"/>
  <c r="L1492" i="23"/>
  <c r="M1492" i="23"/>
  <c r="N1492" i="23"/>
  <c r="O1492" i="23"/>
  <c r="P1492" i="23"/>
  <c r="Q1492" i="23"/>
  <c r="R1492" i="23"/>
  <c r="L1491" i="23"/>
  <c r="M1491" i="23"/>
  <c r="N1491" i="23"/>
  <c r="O1491" i="23"/>
  <c r="P1491" i="23"/>
  <c r="Q1491" i="23"/>
  <c r="R1491" i="23"/>
  <c r="L1490" i="23"/>
  <c r="M1490" i="23"/>
  <c r="N1490" i="23"/>
  <c r="O1490" i="23"/>
  <c r="P1490" i="23"/>
  <c r="Q1490" i="23"/>
  <c r="R1490" i="23"/>
  <c r="L1489" i="23"/>
  <c r="M1489" i="23"/>
  <c r="N1489" i="23"/>
  <c r="O1489" i="23"/>
  <c r="P1489" i="23"/>
  <c r="Q1489" i="23"/>
  <c r="R1489" i="23"/>
  <c r="L1488" i="23"/>
  <c r="M1488" i="23"/>
  <c r="N1488" i="23"/>
  <c r="O1488" i="23"/>
  <c r="P1488" i="23"/>
  <c r="Q1488" i="23"/>
  <c r="R1488" i="23"/>
  <c r="L1487" i="23"/>
  <c r="M1487" i="23"/>
  <c r="N1487" i="23"/>
  <c r="O1487" i="23"/>
  <c r="P1487" i="23"/>
  <c r="Q1487" i="23"/>
  <c r="R1487" i="23"/>
  <c r="L1486" i="23"/>
  <c r="M1486" i="23"/>
  <c r="N1486" i="23"/>
  <c r="O1486" i="23"/>
  <c r="P1486" i="23"/>
  <c r="Q1486" i="23"/>
  <c r="R1486" i="23"/>
  <c r="L1485" i="23"/>
  <c r="M1485" i="23"/>
  <c r="N1485" i="23"/>
  <c r="O1485" i="23"/>
  <c r="P1485" i="23"/>
  <c r="Q1485" i="23"/>
  <c r="R1485" i="23"/>
  <c r="L1484" i="23"/>
  <c r="M1484" i="23"/>
  <c r="N1484" i="23"/>
  <c r="O1484" i="23"/>
  <c r="P1484" i="23"/>
  <c r="Q1484" i="23"/>
  <c r="R1484" i="23"/>
  <c r="L1483" i="23"/>
  <c r="M1483" i="23"/>
  <c r="N1483" i="23"/>
  <c r="O1483" i="23"/>
  <c r="P1483" i="23"/>
  <c r="Q1483" i="23"/>
  <c r="R1483" i="23"/>
  <c r="L1482" i="23"/>
  <c r="M1482" i="23"/>
  <c r="N1482" i="23"/>
  <c r="O1482" i="23"/>
  <c r="P1482" i="23"/>
  <c r="Q1482" i="23"/>
  <c r="R1482" i="23"/>
  <c r="L1481" i="23"/>
  <c r="M1481" i="23"/>
  <c r="N1481" i="23"/>
  <c r="O1481" i="23"/>
  <c r="P1481" i="23"/>
  <c r="Q1481" i="23"/>
  <c r="R1481" i="23"/>
  <c r="L1480" i="23"/>
  <c r="M1480" i="23"/>
  <c r="N1480" i="23"/>
  <c r="O1480" i="23"/>
  <c r="P1480" i="23"/>
  <c r="Q1480" i="23"/>
  <c r="R1480" i="23"/>
  <c r="L1479" i="23"/>
  <c r="M1479" i="23"/>
  <c r="N1479" i="23"/>
  <c r="O1479" i="23"/>
  <c r="P1479" i="23"/>
  <c r="Q1479" i="23"/>
  <c r="R1479" i="23"/>
  <c r="L1478" i="23"/>
  <c r="M1478" i="23"/>
  <c r="N1478" i="23"/>
  <c r="O1478" i="23"/>
  <c r="P1478" i="23"/>
  <c r="Q1478" i="23"/>
  <c r="R1478" i="23"/>
  <c r="L1477" i="23"/>
  <c r="M1477" i="23"/>
  <c r="N1477" i="23"/>
  <c r="O1477" i="23"/>
  <c r="P1477" i="23"/>
  <c r="Q1477" i="23"/>
  <c r="R1477" i="23"/>
  <c r="L1476" i="23"/>
  <c r="M1476" i="23"/>
  <c r="N1476" i="23"/>
  <c r="O1476" i="23"/>
  <c r="P1476" i="23"/>
  <c r="Q1476" i="23"/>
  <c r="R1476" i="23"/>
  <c r="L1475" i="23"/>
  <c r="M1475" i="23"/>
  <c r="N1475" i="23"/>
  <c r="O1475" i="23"/>
  <c r="P1475" i="23"/>
  <c r="Q1475" i="23"/>
  <c r="R1475" i="23"/>
  <c r="L1474" i="23"/>
  <c r="M1474" i="23"/>
  <c r="N1474" i="23"/>
  <c r="O1474" i="23"/>
  <c r="P1474" i="23"/>
  <c r="Q1474" i="23"/>
  <c r="R1474" i="23"/>
  <c r="L1473" i="23"/>
  <c r="M1473" i="23"/>
  <c r="N1473" i="23"/>
  <c r="O1473" i="23"/>
  <c r="P1473" i="23"/>
  <c r="Q1473" i="23"/>
  <c r="R1473" i="23"/>
  <c r="L1472" i="23"/>
  <c r="M1472" i="23"/>
  <c r="N1472" i="23"/>
  <c r="O1472" i="23"/>
  <c r="P1472" i="23"/>
  <c r="Q1472" i="23"/>
  <c r="R1472" i="23"/>
  <c r="L1471" i="23"/>
  <c r="M1471" i="23"/>
  <c r="N1471" i="23"/>
  <c r="O1471" i="23"/>
  <c r="P1471" i="23"/>
  <c r="Q1471" i="23"/>
  <c r="R1471" i="23"/>
  <c r="L1470" i="23"/>
  <c r="M1470" i="23"/>
  <c r="N1470" i="23"/>
  <c r="O1470" i="23"/>
  <c r="P1470" i="23"/>
  <c r="Q1470" i="23"/>
  <c r="R1470" i="23"/>
  <c r="L1469" i="23"/>
  <c r="M1469" i="23"/>
  <c r="N1469" i="23"/>
  <c r="O1469" i="23"/>
  <c r="P1469" i="23"/>
  <c r="Q1469" i="23"/>
  <c r="R1469" i="23"/>
  <c r="L1468" i="23"/>
  <c r="M1468" i="23"/>
  <c r="N1468" i="23"/>
  <c r="O1468" i="23"/>
  <c r="P1468" i="23"/>
  <c r="Q1468" i="23"/>
  <c r="R1468" i="23"/>
  <c r="L1467" i="23"/>
  <c r="M1467" i="23"/>
  <c r="N1467" i="23"/>
  <c r="O1467" i="23"/>
  <c r="P1467" i="23"/>
  <c r="Q1467" i="23"/>
  <c r="R1467" i="23"/>
  <c r="L1466" i="23"/>
  <c r="M1466" i="23"/>
  <c r="N1466" i="23"/>
  <c r="O1466" i="23"/>
  <c r="P1466" i="23"/>
  <c r="Q1466" i="23"/>
  <c r="R1466" i="23"/>
  <c r="L1465" i="23"/>
  <c r="M1465" i="23"/>
  <c r="N1465" i="23"/>
  <c r="O1465" i="23"/>
  <c r="P1465" i="23"/>
  <c r="Q1465" i="23"/>
  <c r="R1465" i="23"/>
  <c r="L1464" i="23"/>
  <c r="M1464" i="23"/>
  <c r="N1464" i="23"/>
  <c r="O1464" i="23"/>
  <c r="P1464" i="23"/>
  <c r="Q1464" i="23"/>
  <c r="R1464" i="23"/>
  <c r="L1463" i="23"/>
  <c r="M1463" i="23"/>
  <c r="N1463" i="23"/>
  <c r="O1463" i="23"/>
  <c r="P1463" i="23"/>
  <c r="Q1463" i="23"/>
  <c r="R1463" i="23"/>
  <c r="L1462" i="23"/>
  <c r="M1462" i="23"/>
  <c r="N1462" i="23"/>
  <c r="O1462" i="23"/>
  <c r="P1462" i="23"/>
  <c r="Q1462" i="23"/>
  <c r="R1462" i="23"/>
  <c r="L1461" i="23"/>
  <c r="M1461" i="23"/>
  <c r="N1461" i="23"/>
  <c r="O1461" i="23"/>
  <c r="P1461" i="23"/>
  <c r="Q1461" i="23"/>
  <c r="R1461" i="23"/>
  <c r="L1460" i="23"/>
  <c r="M1460" i="23"/>
  <c r="N1460" i="23"/>
  <c r="O1460" i="23"/>
  <c r="P1460" i="23"/>
  <c r="Q1460" i="23"/>
  <c r="R1460" i="23"/>
  <c r="L1459" i="23"/>
  <c r="M1459" i="23"/>
  <c r="N1459" i="23"/>
  <c r="O1459" i="23"/>
  <c r="P1459" i="23"/>
  <c r="Q1459" i="23"/>
  <c r="R1459" i="23"/>
  <c r="L1458" i="23"/>
  <c r="M1458" i="23"/>
  <c r="N1458" i="23"/>
  <c r="O1458" i="23"/>
  <c r="P1458" i="23"/>
  <c r="Q1458" i="23"/>
  <c r="R1458" i="23"/>
  <c r="L1457" i="23"/>
  <c r="M1457" i="23"/>
  <c r="N1457" i="23"/>
  <c r="O1457" i="23"/>
  <c r="P1457" i="23"/>
  <c r="Q1457" i="23"/>
  <c r="R1457" i="23"/>
  <c r="L1456" i="23"/>
  <c r="M1456" i="23"/>
  <c r="N1456" i="23"/>
  <c r="O1456" i="23"/>
  <c r="P1456" i="23"/>
  <c r="Q1456" i="23"/>
  <c r="R1456" i="23"/>
  <c r="L1455" i="23"/>
  <c r="M1455" i="23"/>
  <c r="N1455" i="23"/>
  <c r="O1455" i="23"/>
  <c r="P1455" i="23"/>
  <c r="Q1455" i="23"/>
  <c r="R1455" i="23"/>
  <c r="L1454" i="23"/>
  <c r="M1454" i="23"/>
  <c r="N1454" i="23"/>
  <c r="O1454" i="23"/>
  <c r="P1454" i="23"/>
  <c r="Q1454" i="23"/>
  <c r="R1454" i="23"/>
  <c r="L1453" i="23"/>
  <c r="M1453" i="23"/>
  <c r="N1453" i="23"/>
  <c r="O1453" i="23"/>
  <c r="P1453" i="23"/>
  <c r="Q1453" i="23"/>
  <c r="R1453" i="23"/>
  <c r="L1452" i="23"/>
  <c r="M1452" i="23"/>
  <c r="N1452" i="23"/>
  <c r="O1452" i="23"/>
  <c r="P1452" i="23"/>
  <c r="Q1452" i="23"/>
  <c r="R1452" i="23"/>
  <c r="L1451" i="23"/>
  <c r="M1451" i="23"/>
  <c r="N1451" i="23"/>
  <c r="O1451" i="23"/>
  <c r="P1451" i="23"/>
  <c r="Q1451" i="23"/>
  <c r="R1451" i="23"/>
  <c r="L1450" i="23"/>
  <c r="M1450" i="23"/>
  <c r="N1450" i="23"/>
  <c r="O1450" i="23"/>
  <c r="P1450" i="23"/>
  <c r="Q1450" i="23"/>
  <c r="R1450" i="23"/>
  <c r="L1449" i="23"/>
  <c r="M1449" i="23"/>
  <c r="N1449" i="23"/>
  <c r="O1449" i="23"/>
  <c r="P1449" i="23"/>
  <c r="Q1449" i="23"/>
  <c r="R1449" i="23"/>
  <c r="L1448" i="23"/>
  <c r="M1448" i="23"/>
  <c r="N1448" i="23"/>
  <c r="O1448" i="23"/>
  <c r="P1448" i="23"/>
  <c r="Q1448" i="23"/>
  <c r="R1448" i="23"/>
  <c r="L1447" i="23"/>
  <c r="M1447" i="23"/>
  <c r="N1447" i="23"/>
  <c r="O1447" i="23"/>
  <c r="P1447" i="23"/>
  <c r="Q1447" i="23"/>
  <c r="R1447" i="23"/>
  <c r="L1446" i="23"/>
  <c r="M1446" i="23"/>
  <c r="N1446" i="23"/>
  <c r="O1446" i="23"/>
  <c r="P1446" i="23"/>
  <c r="Q1446" i="23"/>
  <c r="R1446" i="23"/>
  <c r="L1445" i="23"/>
  <c r="M1445" i="23"/>
  <c r="N1445" i="23"/>
  <c r="O1445" i="23"/>
  <c r="P1445" i="23"/>
  <c r="Q1445" i="23"/>
  <c r="R1445" i="23"/>
  <c r="L1444" i="23"/>
  <c r="M1444" i="23"/>
  <c r="N1444" i="23"/>
  <c r="O1444" i="23"/>
  <c r="P1444" i="23"/>
  <c r="Q1444" i="23"/>
  <c r="R1444" i="23"/>
  <c r="L1443" i="23"/>
  <c r="M1443" i="23"/>
  <c r="N1443" i="23"/>
  <c r="O1443" i="23"/>
  <c r="P1443" i="23"/>
  <c r="Q1443" i="23"/>
  <c r="R1443" i="23"/>
  <c r="L1442" i="23"/>
  <c r="M1442" i="23"/>
  <c r="N1442" i="23"/>
  <c r="O1442" i="23"/>
  <c r="P1442" i="23"/>
  <c r="Q1442" i="23"/>
  <c r="R1442" i="23"/>
  <c r="L1441" i="23"/>
  <c r="M1441" i="23"/>
  <c r="N1441" i="23"/>
  <c r="O1441" i="23"/>
  <c r="P1441" i="23"/>
  <c r="Q1441" i="23"/>
  <c r="R1441" i="23"/>
  <c r="L1440" i="23"/>
  <c r="M1440" i="23"/>
  <c r="N1440" i="23"/>
  <c r="O1440" i="23"/>
  <c r="P1440" i="23"/>
  <c r="Q1440" i="23"/>
  <c r="R1440" i="23"/>
  <c r="L1439" i="23"/>
  <c r="M1439" i="23"/>
  <c r="N1439" i="23"/>
  <c r="O1439" i="23"/>
  <c r="P1439" i="23"/>
  <c r="Q1439" i="23"/>
  <c r="R1439" i="23"/>
  <c r="L1438" i="23"/>
  <c r="M1438" i="23"/>
  <c r="N1438" i="23"/>
  <c r="O1438" i="23"/>
  <c r="P1438" i="23"/>
  <c r="Q1438" i="23"/>
  <c r="R1438" i="23"/>
  <c r="L1437" i="23"/>
  <c r="M1437" i="23"/>
  <c r="N1437" i="23"/>
  <c r="O1437" i="23"/>
  <c r="P1437" i="23"/>
  <c r="Q1437" i="23"/>
  <c r="R1437" i="23"/>
  <c r="L1436" i="23"/>
  <c r="M1436" i="23"/>
  <c r="N1436" i="23"/>
  <c r="O1436" i="23"/>
  <c r="P1436" i="23"/>
  <c r="Q1436" i="23"/>
  <c r="R1436" i="23"/>
  <c r="L1435" i="23"/>
  <c r="M1435" i="23"/>
  <c r="N1435" i="23"/>
  <c r="O1435" i="23"/>
  <c r="P1435" i="23"/>
  <c r="Q1435" i="23"/>
  <c r="R1435" i="23"/>
  <c r="L1434" i="23"/>
  <c r="M1434" i="23"/>
  <c r="N1434" i="23"/>
  <c r="O1434" i="23"/>
  <c r="P1434" i="23"/>
  <c r="Q1434" i="23"/>
  <c r="R1434" i="23"/>
  <c r="L1433" i="23"/>
  <c r="M1433" i="23"/>
  <c r="N1433" i="23"/>
  <c r="O1433" i="23"/>
  <c r="P1433" i="23"/>
  <c r="Q1433" i="23"/>
  <c r="R1433" i="23"/>
  <c r="L1432" i="23"/>
  <c r="M1432" i="23"/>
  <c r="N1432" i="23"/>
  <c r="O1432" i="23"/>
  <c r="P1432" i="23"/>
  <c r="Q1432" i="23"/>
  <c r="R1432" i="23"/>
  <c r="L1431" i="23"/>
  <c r="M1431" i="23"/>
  <c r="N1431" i="23"/>
  <c r="O1431" i="23"/>
  <c r="P1431" i="23"/>
  <c r="Q1431" i="23"/>
  <c r="R1431" i="23"/>
  <c r="L1430" i="23"/>
  <c r="M1430" i="23"/>
  <c r="N1430" i="23"/>
  <c r="O1430" i="23"/>
  <c r="P1430" i="23"/>
  <c r="Q1430" i="23"/>
  <c r="R1430" i="23"/>
  <c r="L1429" i="23"/>
  <c r="M1429" i="23"/>
  <c r="N1429" i="23"/>
  <c r="O1429" i="23"/>
  <c r="P1429" i="23"/>
  <c r="Q1429" i="23"/>
  <c r="R1429" i="23"/>
  <c r="L1428" i="23"/>
  <c r="M1428" i="23"/>
  <c r="N1428" i="23"/>
  <c r="O1428" i="23"/>
  <c r="P1428" i="23"/>
  <c r="Q1428" i="23"/>
  <c r="R1428" i="23"/>
  <c r="L1427" i="23"/>
  <c r="M1427" i="23"/>
  <c r="N1427" i="23"/>
  <c r="O1427" i="23"/>
  <c r="P1427" i="23"/>
  <c r="Q1427" i="23"/>
  <c r="R1427" i="23"/>
  <c r="L1426" i="23"/>
  <c r="M1426" i="23"/>
  <c r="N1426" i="23"/>
  <c r="O1426" i="23"/>
  <c r="P1426" i="23"/>
  <c r="Q1426" i="23"/>
  <c r="R1426" i="23"/>
  <c r="L1425" i="23"/>
  <c r="M1425" i="23"/>
  <c r="N1425" i="23"/>
  <c r="O1425" i="23"/>
  <c r="P1425" i="23"/>
  <c r="Q1425" i="23"/>
  <c r="R1425" i="23"/>
  <c r="L1424" i="23"/>
  <c r="M1424" i="23"/>
  <c r="N1424" i="23"/>
  <c r="O1424" i="23"/>
  <c r="P1424" i="23"/>
  <c r="Q1424" i="23"/>
  <c r="R1424" i="23"/>
  <c r="L1423" i="23"/>
  <c r="M1423" i="23"/>
  <c r="N1423" i="23"/>
  <c r="O1423" i="23"/>
  <c r="P1423" i="23"/>
  <c r="Q1423" i="23"/>
  <c r="R1423" i="23"/>
  <c r="L1422" i="23"/>
  <c r="M1422" i="23"/>
  <c r="N1422" i="23"/>
  <c r="O1422" i="23"/>
  <c r="P1422" i="23"/>
  <c r="Q1422" i="23"/>
  <c r="R1422" i="23"/>
  <c r="L1421" i="23"/>
  <c r="M1421" i="23"/>
  <c r="N1421" i="23"/>
  <c r="O1421" i="23"/>
  <c r="P1421" i="23"/>
  <c r="Q1421" i="23"/>
  <c r="R1421" i="23"/>
  <c r="L1420" i="23"/>
  <c r="M1420" i="23"/>
  <c r="N1420" i="23"/>
  <c r="O1420" i="23"/>
  <c r="P1420" i="23"/>
  <c r="Q1420" i="23"/>
  <c r="R1420" i="23"/>
  <c r="L1419" i="23"/>
  <c r="M1419" i="23"/>
  <c r="N1419" i="23"/>
  <c r="O1419" i="23"/>
  <c r="P1419" i="23"/>
  <c r="Q1419" i="23"/>
  <c r="R1419" i="23"/>
  <c r="L1418" i="23"/>
  <c r="M1418" i="23"/>
  <c r="N1418" i="23"/>
  <c r="O1418" i="23"/>
  <c r="P1418" i="23"/>
  <c r="Q1418" i="23"/>
  <c r="R1418" i="23"/>
  <c r="L1417" i="23"/>
  <c r="M1417" i="23"/>
  <c r="N1417" i="23"/>
  <c r="O1417" i="23"/>
  <c r="P1417" i="23"/>
  <c r="Q1417" i="23"/>
  <c r="R1417" i="23"/>
  <c r="L1416" i="23"/>
  <c r="M1416" i="23"/>
  <c r="N1416" i="23"/>
  <c r="O1416" i="23"/>
  <c r="P1416" i="23"/>
  <c r="Q1416" i="23"/>
  <c r="R1416" i="23"/>
  <c r="L1415" i="23"/>
  <c r="M1415" i="23"/>
  <c r="N1415" i="23"/>
  <c r="O1415" i="23"/>
  <c r="P1415" i="23"/>
  <c r="Q1415" i="23"/>
  <c r="R1415" i="23"/>
  <c r="L1414" i="23"/>
  <c r="M1414" i="23"/>
  <c r="N1414" i="23"/>
  <c r="O1414" i="23"/>
  <c r="P1414" i="23"/>
  <c r="Q1414" i="23"/>
  <c r="R1414" i="23"/>
  <c r="L1413" i="23"/>
  <c r="M1413" i="23"/>
  <c r="N1413" i="23"/>
  <c r="O1413" i="23"/>
  <c r="P1413" i="23"/>
  <c r="Q1413" i="23"/>
  <c r="R1413" i="23"/>
  <c r="L1412" i="23"/>
  <c r="M1412" i="23"/>
  <c r="N1412" i="23"/>
  <c r="O1412" i="23"/>
  <c r="P1412" i="23"/>
  <c r="Q1412" i="23"/>
  <c r="R1412" i="23"/>
  <c r="L1411" i="23"/>
  <c r="M1411" i="23"/>
  <c r="N1411" i="23"/>
  <c r="O1411" i="23"/>
  <c r="P1411" i="23"/>
  <c r="Q1411" i="23"/>
  <c r="R1411" i="23"/>
  <c r="L1410" i="23"/>
  <c r="M1410" i="23"/>
  <c r="N1410" i="23"/>
  <c r="O1410" i="23"/>
  <c r="P1410" i="23"/>
  <c r="Q1410" i="23"/>
  <c r="R1410" i="23"/>
  <c r="L1409" i="23"/>
  <c r="M1409" i="23"/>
  <c r="N1409" i="23"/>
  <c r="O1409" i="23"/>
  <c r="P1409" i="23"/>
  <c r="Q1409" i="23"/>
  <c r="R1409" i="23"/>
  <c r="L1408" i="23"/>
  <c r="M1408" i="23"/>
  <c r="N1408" i="23"/>
  <c r="O1408" i="23"/>
  <c r="P1408" i="23"/>
  <c r="Q1408" i="23"/>
  <c r="R1408" i="23"/>
  <c r="L1407" i="23"/>
  <c r="M1407" i="23"/>
  <c r="N1407" i="23"/>
  <c r="O1407" i="23"/>
  <c r="P1407" i="23"/>
  <c r="Q1407" i="23"/>
  <c r="R1407" i="23"/>
  <c r="L1406" i="23"/>
  <c r="M1406" i="23"/>
  <c r="N1406" i="23"/>
  <c r="O1406" i="23"/>
  <c r="P1406" i="23"/>
  <c r="Q1406" i="23"/>
  <c r="R1406" i="23"/>
  <c r="L1405" i="23"/>
  <c r="M1405" i="23"/>
  <c r="N1405" i="23"/>
  <c r="O1405" i="23"/>
  <c r="P1405" i="23"/>
  <c r="Q1405" i="23"/>
  <c r="R1405" i="23"/>
  <c r="L1404" i="23"/>
  <c r="M1404" i="23"/>
  <c r="N1404" i="23"/>
  <c r="O1404" i="23"/>
  <c r="P1404" i="23"/>
  <c r="Q1404" i="23"/>
  <c r="R1404" i="23"/>
  <c r="L1403" i="23"/>
  <c r="M1403" i="23"/>
  <c r="N1403" i="23"/>
  <c r="O1403" i="23"/>
  <c r="P1403" i="23"/>
  <c r="Q1403" i="23"/>
  <c r="R1403" i="23"/>
  <c r="L1402" i="23"/>
  <c r="M1402" i="23"/>
  <c r="N1402" i="23"/>
  <c r="O1402" i="23"/>
  <c r="P1402" i="23"/>
  <c r="Q1402" i="23"/>
  <c r="R1402" i="23"/>
  <c r="L1401" i="23"/>
  <c r="M1401" i="23"/>
  <c r="N1401" i="23"/>
  <c r="O1401" i="23"/>
  <c r="P1401" i="23"/>
  <c r="Q1401" i="23"/>
  <c r="R1401" i="23"/>
  <c r="L1400" i="23"/>
  <c r="M1400" i="23"/>
  <c r="N1400" i="23"/>
  <c r="O1400" i="23"/>
  <c r="P1400" i="23"/>
  <c r="Q1400" i="23"/>
  <c r="R1400" i="23"/>
  <c r="L1399" i="23"/>
  <c r="M1399" i="23"/>
  <c r="N1399" i="23"/>
  <c r="O1399" i="23"/>
  <c r="P1399" i="23"/>
  <c r="Q1399" i="23"/>
  <c r="R1399" i="23"/>
  <c r="L1398" i="23"/>
  <c r="M1398" i="23"/>
  <c r="N1398" i="23"/>
  <c r="O1398" i="23"/>
  <c r="P1398" i="23"/>
  <c r="Q1398" i="23"/>
  <c r="R1398" i="23"/>
  <c r="L1397" i="23"/>
  <c r="M1397" i="23"/>
  <c r="N1397" i="23"/>
  <c r="O1397" i="23"/>
  <c r="P1397" i="23"/>
  <c r="Q1397" i="23"/>
  <c r="R1397" i="23"/>
  <c r="L1396" i="23"/>
  <c r="M1396" i="23"/>
  <c r="N1396" i="23"/>
  <c r="O1396" i="23"/>
  <c r="P1396" i="23"/>
  <c r="Q1396" i="23"/>
  <c r="R1396" i="23"/>
  <c r="L1395" i="23"/>
  <c r="M1395" i="23"/>
  <c r="N1395" i="23"/>
  <c r="O1395" i="23"/>
  <c r="P1395" i="23"/>
  <c r="Q1395" i="23"/>
  <c r="R1395" i="23"/>
  <c r="L1394" i="23"/>
  <c r="M1394" i="23"/>
  <c r="N1394" i="23"/>
  <c r="O1394" i="23"/>
  <c r="P1394" i="23"/>
  <c r="Q1394" i="23"/>
  <c r="R1394" i="23"/>
  <c r="L1393" i="23"/>
  <c r="M1393" i="23"/>
  <c r="N1393" i="23"/>
  <c r="O1393" i="23"/>
  <c r="P1393" i="23"/>
  <c r="Q1393" i="23"/>
  <c r="R1393" i="23"/>
  <c r="L1392" i="23"/>
  <c r="M1392" i="23"/>
  <c r="N1392" i="23"/>
  <c r="O1392" i="23"/>
  <c r="P1392" i="23"/>
  <c r="Q1392" i="23"/>
  <c r="R1392" i="23"/>
  <c r="L1391" i="23"/>
  <c r="M1391" i="23"/>
  <c r="N1391" i="23"/>
  <c r="O1391" i="23"/>
  <c r="P1391" i="23"/>
  <c r="Q1391" i="23"/>
  <c r="R1391" i="23"/>
  <c r="L1390" i="23"/>
  <c r="M1390" i="23"/>
  <c r="N1390" i="23"/>
  <c r="O1390" i="23"/>
  <c r="P1390" i="23"/>
  <c r="Q1390" i="23"/>
  <c r="R1390" i="23"/>
  <c r="L1389" i="23"/>
  <c r="M1389" i="23"/>
  <c r="N1389" i="23"/>
  <c r="O1389" i="23"/>
  <c r="P1389" i="23"/>
  <c r="Q1389" i="23"/>
  <c r="R1389" i="23"/>
  <c r="L1388" i="23"/>
  <c r="M1388" i="23"/>
  <c r="N1388" i="23"/>
  <c r="O1388" i="23"/>
  <c r="P1388" i="23"/>
  <c r="Q1388" i="23"/>
  <c r="R1388" i="23"/>
  <c r="L1387" i="23"/>
  <c r="M1387" i="23"/>
  <c r="N1387" i="23"/>
  <c r="O1387" i="23"/>
  <c r="P1387" i="23"/>
  <c r="Q1387" i="23"/>
  <c r="R1387" i="23"/>
  <c r="L1386" i="23"/>
  <c r="M1386" i="23"/>
  <c r="N1386" i="23"/>
  <c r="O1386" i="23"/>
  <c r="P1386" i="23"/>
  <c r="Q1386" i="23"/>
  <c r="R1386" i="23"/>
  <c r="L1385" i="23"/>
  <c r="M1385" i="23"/>
  <c r="N1385" i="23"/>
  <c r="O1385" i="23"/>
  <c r="P1385" i="23"/>
  <c r="Q1385" i="23"/>
  <c r="R1385" i="23"/>
  <c r="L1384" i="23"/>
  <c r="M1384" i="23"/>
  <c r="N1384" i="23"/>
  <c r="O1384" i="23"/>
  <c r="P1384" i="23"/>
  <c r="Q1384" i="23"/>
  <c r="R1384" i="23"/>
  <c r="L1383" i="23"/>
  <c r="M1383" i="23"/>
  <c r="N1383" i="23"/>
  <c r="O1383" i="23"/>
  <c r="P1383" i="23"/>
  <c r="Q1383" i="23"/>
  <c r="R1383" i="23"/>
  <c r="L1382" i="23"/>
  <c r="M1382" i="23"/>
  <c r="N1382" i="23"/>
  <c r="O1382" i="23"/>
  <c r="P1382" i="23"/>
  <c r="Q1382" i="23"/>
  <c r="R1382" i="23"/>
  <c r="L1381" i="23"/>
  <c r="M1381" i="23"/>
  <c r="N1381" i="23"/>
  <c r="O1381" i="23"/>
  <c r="P1381" i="23"/>
  <c r="Q1381" i="23"/>
  <c r="R1381" i="23"/>
  <c r="L1380" i="23"/>
  <c r="M1380" i="23"/>
  <c r="N1380" i="23"/>
  <c r="O1380" i="23"/>
  <c r="P1380" i="23"/>
  <c r="Q1380" i="23"/>
  <c r="R1380" i="23"/>
  <c r="L1379" i="23"/>
  <c r="M1379" i="23"/>
  <c r="N1379" i="23"/>
  <c r="O1379" i="23"/>
  <c r="P1379" i="23"/>
  <c r="Q1379" i="23"/>
  <c r="R1379" i="23"/>
  <c r="L1378" i="23"/>
  <c r="M1378" i="23"/>
  <c r="N1378" i="23"/>
  <c r="O1378" i="23"/>
  <c r="P1378" i="23"/>
  <c r="Q1378" i="23"/>
  <c r="R1378" i="23"/>
  <c r="L1377" i="23"/>
  <c r="M1377" i="23"/>
  <c r="N1377" i="23"/>
  <c r="O1377" i="23"/>
  <c r="P1377" i="23"/>
  <c r="Q1377" i="23"/>
  <c r="R1377" i="23"/>
  <c r="L1376" i="23"/>
  <c r="M1376" i="23"/>
  <c r="N1376" i="23"/>
  <c r="O1376" i="23"/>
  <c r="P1376" i="23"/>
  <c r="Q1376" i="23"/>
  <c r="R1376" i="23"/>
  <c r="L1375" i="23"/>
  <c r="M1375" i="23"/>
  <c r="N1375" i="23"/>
  <c r="O1375" i="23"/>
  <c r="P1375" i="23"/>
  <c r="Q1375" i="23"/>
  <c r="R1375" i="23"/>
  <c r="L1374" i="23"/>
  <c r="M1374" i="23"/>
  <c r="N1374" i="23"/>
  <c r="O1374" i="23"/>
  <c r="P1374" i="23"/>
  <c r="Q1374" i="23"/>
  <c r="R1374" i="23"/>
  <c r="L1373" i="23"/>
  <c r="M1373" i="23"/>
  <c r="N1373" i="23"/>
  <c r="O1373" i="23"/>
  <c r="P1373" i="23"/>
  <c r="Q1373" i="23"/>
  <c r="R1373" i="23"/>
  <c r="L1372" i="23"/>
  <c r="M1372" i="23"/>
  <c r="N1372" i="23"/>
  <c r="O1372" i="23"/>
  <c r="P1372" i="23"/>
  <c r="Q1372" i="23"/>
  <c r="R1372" i="23"/>
  <c r="L1371" i="23"/>
  <c r="M1371" i="23"/>
  <c r="N1371" i="23"/>
  <c r="O1371" i="23"/>
  <c r="P1371" i="23"/>
  <c r="Q1371" i="23"/>
  <c r="R1371" i="23"/>
  <c r="L1370" i="23"/>
  <c r="M1370" i="23"/>
  <c r="N1370" i="23"/>
  <c r="O1370" i="23"/>
  <c r="P1370" i="23"/>
  <c r="Q1370" i="23"/>
  <c r="R1370" i="23"/>
  <c r="L1369" i="23"/>
  <c r="M1369" i="23"/>
  <c r="N1369" i="23"/>
  <c r="O1369" i="23"/>
  <c r="P1369" i="23"/>
  <c r="Q1369" i="23"/>
  <c r="R1369" i="23"/>
  <c r="L1368" i="23"/>
  <c r="M1368" i="23"/>
  <c r="N1368" i="23"/>
  <c r="O1368" i="23"/>
  <c r="P1368" i="23"/>
  <c r="Q1368" i="23"/>
  <c r="R1368" i="23"/>
  <c r="L1367" i="23"/>
  <c r="M1367" i="23"/>
  <c r="N1367" i="23"/>
  <c r="O1367" i="23"/>
  <c r="P1367" i="23"/>
  <c r="Q1367" i="23"/>
  <c r="R1367" i="23"/>
  <c r="L1366" i="23"/>
  <c r="M1366" i="23"/>
  <c r="N1366" i="23"/>
  <c r="O1366" i="23"/>
  <c r="P1366" i="23"/>
  <c r="Q1366" i="23"/>
  <c r="R1366" i="23"/>
  <c r="L1365" i="23"/>
  <c r="M1365" i="23"/>
  <c r="N1365" i="23"/>
  <c r="O1365" i="23"/>
  <c r="P1365" i="23"/>
  <c r="Q1365" i="23"/>
  <c r="R1365" i="23"/>
  <c r="L1364" i="23"/>
  <c r="M1364" i="23"/>
  <c r="N1364" i="23"/>
  <c r="O1364" i="23"/>
  <c r="P1364" i="23"/>
  <c r="Q1364" i="23"/>
  <c r="R1364" i="23"/>
  <c r="L1363" i="23"/>
  <c r="M1363" i="23"/>
  <c r="N1363" i="23"/>
  <c r="O1363" i="23"/>
  <c r="P1363" i="23"/>
  <c r="Q1363" i="23"/>
  <c r="R1363" i="23"/>
  <c r="L1362" i="23"/>
  <c r="M1362" i="23"/>
  <c r="N1362" i="23"/>
  <c r="O1362" i="23"/>
  <c r="P1362" i="23"/>
  <c r="Q1362" i="23"/>
  <c r="R1362" i="23"/>
  <c r="L1361" i="23"/>
  <c r="M1361" i="23"/>
  <c r="N1361" i="23"/>
  <c r="O1361" i="23"/>
  <c r="P1361" i="23"/>
  <c r="Q1361" i="23"/>
  <c r="R1361" i="23"/>
  <c r="L1360" i="23"/>
  <c r="M1360" i="23"/>
  <c r="N1360" i="23"/>
  <c r="O1360" i="23"/>
  <c r="P1360" i="23"/>
  <c r="Q1360" i="23"/>
  <c r="R1360" i="23"/>
  <c r="L1359" i="23"/>
  <c r="M1359" i="23"/>
  <c r="N1359" i="23"/>
  <c r="O1359" i="23"/>
  <c r="P1359" i="23"/>
  <c r="Q1359" i="23"/>
  <c r="R1359" i="23"/>
  <c r="L1358" i="23"/>
  <c r="M1358" i="23"/>
  <c r="N1358" i="23"/>
  <c r="O1358" i="23"/>
  <c r="P1358" i="23"/>
  <c r="Q1358" i="23"/>
  <c r="R1358" i="23"/>
  <c r="L1357" i="23"/>
  <c r="M1357" i="23"/>
  <c r="N1357" i="23"/>
  <c r="O1357" i="23"/>
  <c r="P1357" i="23"/>
  <c r="Q1357" i="23"/>
  <c r="R1357" i="23"/>
  <c r="L1356" i="23"/>
  <c r="M1356" i="23"/>
  <c r="N1356" i="23"/>
  <c r="O1356" i="23"/>
  <c r="P1356" i="23"/>
  <c r="Q1356" i="23"/>
  <c r="R1356" i="23"/>
  <c r="L1355" i="23"/>
  <c r="M1355" i="23"/>
  <c r="N1355" i="23"/>
  <c r="O1355" i="23"/>
  <c r="P1355" i="23"/>
  <c r="Q1355" i="23"/>
  <c r="R1355" i="23"/>
  <c r="L1354" i="23"/>
  <c r="M1354" i="23"/>
  <c r="N1354" i="23"/>
  <c r="O1354" i="23"/>
  <c r="P1354" i="23"/>
  <c r="Q1354" i="23"/>
  <c r="R1354" i="23"/>
  <c r="L1353" i="23"/>
  <c r="M1353" i="23"/>
  <c r="N1353" i="23"/>
  <c r="O1353" i="23"/>
  <c r="P1353" i="23"/>
  <c r="Q1353" i="23"/>
  <c r="R1353" i="23"/>
  <c r="L1352" i="23"/>
  <c r="M1352" i="23"/>
  <c r="N1352" i="23"/>
  <c r="O1352" i="23"/>
  <c r="P1352" i="23"/>
  <c r="Q1352" i="23"/>
  <c r="R1352" i="23"/>
  <c r="L1351" i="23"/>
  <c r="M1351" i="23"/>
  <c r="N1351" i="23"/>
  <c r="O1351" i="23"/>
  <c r="P1351" i="23"/>
  <c r="Q1351" i="23"/>
  <c r="R1351" i="23"/>
  <c r="L1350" i="23"/>
  <c r="M1350" i="23"/>
  <c r="N1350" i="23"/>
  <c r="O1350" i="23"/>
  <c r="P1350" i="23"/>
  <c r="Q1350" i="23"/>
  <c r="R1350" i="23"/>
  <c r="L1349" i="23"/>
  <c r="M1349" i="23"/>
  <c r="N1349" i="23"/>
  <c r="O1349" i="23"/>
  <c r="P1349" i="23"/>
  <c r="Q1349" i="23"/>
  <c r="R1349" i="23"/>
  <c r="L1348" i="23"/>
  <c r="M1348" i="23"/>
  <c r="N1348" i="23"/>
  <c r="O1348" i="23"/>
  <c r="P1348" i="23"/>
  <c r="Q1348" i="23"/>
  <c r="R1348" i="23"/>
  <c r="L1347" i="23"/>
  <c r="M1347" i="23"/>
  <c r="N1347" i="23"/>
  <c r="O1347" i="23"/>
  <c r="P1347" i="23"/>
  <c r="Q1347" i="23"/>
  <c r="R1347" i="23"/>
  <c r="L1346" i="23"/>
  <c r="M1346" i="23"/>
  <c r="N1346" i="23"/>
  <c r="O1346" i="23"/>
  <c r="P1346" i="23"/>
  <c r="Q1346" i="23"/>
  <c r="R1346" i="23"/>
  <c r="L1345" i="23"/>
  <c r="M1345" i="23"/>
  <c r="N1345" i="23"/>
  <c r="O1345" i="23"/>
  <c r="P1345" i="23"/>
  <c r="Q1345" i="23"/>
  <c r="R1345" i="23"/>
  <c r="L1344" i="23"/>
  <c r="M1344" i="23"/>
  <c r="N1344" i="23"/>
  <c r="O1344" i="23"/>
  <c r="P1344" i="23"/>
  <c r="Q1344" i="23"/>
  <c r="R1344" i="23"/>
  <c r="L1343" i="23"/>
  <c r="M1343" i="23"/>
  <c r="N1343" i="23"/>
  <c r="O1343" i="23"/>
  <c r="P1343" i="23"/>
  <c r="Q1343" i="23"/>
  <c r="R1343" i="23"/>
  <c r="L1342" i="23"/>
  <c r="M1342" i="23"/>
  <c r="N1342" i="23"/>
  <c r="O1342" i="23"/>
  <c r="P1342" i="23"/>
  <c r="Q1342" i="23"/>
  <c r="R1342" i="23"/>
  <c r="L1341" i="23"/>
  <c r="M1341" i="23"/>
  <c r="N1341" i="23"/>
  <c r="O1341" i="23"/>
  <c r="P1341" i="23"/>
  <c r="Q1341" i="23"/>
  <c r="R1341" i="23"/>
  <c r="L1340" i="23"/>
  <c r="M1340" i="23"/>
  <c r="N1340" i="23"/>
  <c r="O1340" i="23"/>
  <c r="P1340" i="23"/>
  <c r="Q1340" i="23"/>
  <c r="R1340" i="23"/>
  <c r="L1339" i="23"/>
  <c r="M1339" i="23"/>
  <c r="N1339" i="23"/>
  <c r="O1339" i="23"/>
  <c r="P1339" i="23"/>
  <c r="Q1339" i="23"/>
  <c r="R1339" i="23"/>
  <c r="L1338" i="23"/>
  <c r="M1338" i="23"/>
  <c r="N1338" i="23"/>
  <c r="O1338" i="23"/>
  <c r="P1338" i="23"/>
  <c r="Q1338" i="23"/>
  <c r="R1338" i="23"/>
  <c r="L1337" i="23"/>
  <c r="M1337" i="23"/>
  <c r="N1337" i="23"/>
  <c r="O1337" i="23"/>
  <c r="P1337" i="23"/>
  <c r="Q1337" i="23"/>
  <c r="R1337" i="23"/>
  <c r="L1336" i="23"/>
  <c r="M1336" i="23"/>
  <c r="N1336" i="23"/>
  <c r="O1336" i="23"/>
  <c r="P1336" i="23"/>
  <c r="Q1336" i="23"/>
  <c r="R1336" i="23"/>
  <c r="L1335" i="23"/>
  <c r="M1335" i="23"/>
  <c r="N1335" i="23"/>
  <c r="O1335" i="23"/>
  <c r="P1335" i="23"/>
  <c r="Q1335" i="23"/>
  <c r="R1335" i="23"/>
  <c r="L1334" i="23"/>
  <c r="M1334" i="23"/>
  <c r="N1334" i="23"/>
  <c r="O1334" i="23"/>
  <c r="P1334" i="23"/>
  <c r="Q1334" i="23"/>
  <c r="R1334" i="23"/>
  <c r="L1333" i="23"/>
  <c r="M1333" i="23"/>
  <c r="N1333" i="23"/>
  <c r="O1333" i="23"/>
  <c r="P1333" i="23"/>
  <c r="Q1333" i="23"/>
  <c r="R1333" i="23"/>
  <c r="L1332" i="23"/>
  <c r="M1332" i="23"/>
  <c r="N1332" i="23"/>
  <c r="O1332" i="23"/>
  <c r="P1332" i="23"/>
  <c r="Q1332" i="23"/>
  <c r="R1332" i="23"/>
  <c r="L1331" i="23"/>
  <c r="M1331" i="23"/>
  <c r="N1331" i="23"/>
  <c r="O1331" i="23"/>
  <c r="P1331" i="23"/>
  <c r="Q1331" i="23"/>
  <c r="R1331" i="23"/>
  <c r="L1330" i="23"/>
  <c r="M1330" i="23"/>
  <c r="N1330" i="23"/>
  <c r="O1330" i="23"/>
  <c r="P1330" i="23"/>
  <c r="Q1330" i="23"/>
  <c r="R1330" i="23"/>
  <c r="L1329" i="23"/>
  <c r="M1329" i="23"/>
  <c r="N1329" i="23"/>
  <c r="O1329" i="23"/>
  <c r="P1329" i="23"/>
  <c r="Q1329" i="23"/>
  <c r="R1329" i="23"/>
  <c r="L1328" i="23"/>
  <c r="M1328" i="23"/>
  <c r="N1328" i="23"/>
  <c r="O1328" i="23"/>
  <c r="P1328" i="23"/>
  <c r="Q1328" i="23"/>
  <c r="R1328" i="23"/>
  <c r="L1327" i="23"/>
  <c r="M1327" i="23"/>
  <c r="N1327" i="23"/>
  <c r="O1327" i="23"/>
  <c r="P1327" i="23"/>
  <c r="Q1327" i="23"/>
  <c r="R1327" i="23"/>
  <c r="L1326" i="23"/>
  <c r="M1326" i="23"/>
  <c r="N1326" i="23"/>
  <c r="O1326" i="23"/>
  <c r="P1326" i="23"/>
  <c r="Q1326" i="23"/>
  <c r="R1326" i="23"/>
  <c r="L1325" i="23"/>
  <c r="M1325" i="23"/>
  <c r="N1325" i="23"/>
  <c r="O1325" i="23"/>
  <c r="P1325" i="23"/>
  <c r="Q1325" i="23"/>
  <c r="R1325" i="23"/>
  <c r="L1324" i="23"/>
  <c r="M1324" i="23"/>
  <c r="N1324" i="23"/>
  <c r="O1324" i="23"/>
  <c r="P1324" i="23"/>
  <c r="Q1324" i="23"/>
  <c r="R1324" i="23"/>
  <c r="L1323" i="23"/>
  <c r="M1323" i="23"/>
  <c r="N1323" i="23"/>
  <c r="O1323" i="23"/>
  <c r="P1323" i="23"/>
  <c r="Q1323" i="23"/>
  <c r="R1323" i="23"/>
  <c r="L1322" i="23"/>
  <c r="M1322" i="23"/>
  <c r="N1322" i="23"/>
  <c r="O1322" i="23"/>
  <c r="P1322" i="23"/>
  <c r="Q1322" i="23"/>
  <c r="R1322" i="23"/>
  <c r="L1321" i="23"/>
  <c r="M1321" i="23"/>
  <c r="N1321" i="23"/>
  <c r="O1321" i="23"/>
  <c r="P1321" i="23"/>
  <c r="Q1321" i="23"/>
  <c r="R1321" i="23"/>
  <c r="L1320" i="23"/>
  <c r="M1320" i="23"/>
  <c r="N1320" i="23"/>
  <c r="O1320" i="23"/>
  <c r="P1320" i="23"/>
  <c r="Q1320" i="23"/>
  <c r="R1320" i="23"/>
  <c r="L1319" i="23"/>
  <c r="M1319" i="23"/>
  <c r="N1319" i="23"/>
  <c r="O1319" i="23"/>
  <c r="P1319" i="23"/>
  <c r="Q1319" i="23"/>
  <c r="R1319" i="23"/>
  <c r="L1318" i="23"/>
  <c r="M1318" i="23"/>
  <c r="N1318" i="23"/>
  <c r="O1318" i="23"/>
  <c r="P1318" i="23"/>
  <c r="Q1318" i="23"/>
  <c r="R1318" i="23"/>
  <c r="L1317" i="23"/>
  <c r="M1317" i="23"/>
  <c r="N1317" i="23"/>
  <c r="O1317" i="23"/>
  <c r="P1317" i="23"/>
  <c r="Q1317" i="23"/>
  <c r="R1317" i="23"/>
  <c r="L1316" i="23"/>
  <c r="M1316" i="23"/>
  <c r="N1316" i="23"/>
  <c r="O1316" i="23"/>
  <c r="P1316" i="23"/>
  <c r="Q1316" i="23"/>
  <c r="R1316" i="23"/>
  <c r="L1315" i="23"/>
  <c r="M1315" i="23"/>
  <c r="N1315" i="23"/>
  <c r="O1315" i="23"/>
  <c r="P1315" i="23"/>
  <c r="Q1315" i="23"/>
  <c r="R1315" i="23"/>
  <c r="L1314" i="23"/>
  <c r="M1314" i="23"/>
  <c r="N1314" i="23"/>
  <c r="O1314" i="23"/>
  <c r="P1314" i="23"/>
  <c r="Q1314" i="23"/>
  <c r="R1314" i="23"/>
  <c r="L1313" i="23"/>
  <c r="M1313" i="23"/>
  <c r="N1313" i="23"/>
  <c r="O1313" i="23"/>
  <c r="P1313" i="23"/>
  <c r="Q1313" i="23"/>
  <c r="R1313" i="23"/>
  <c r="L1312" i="23"/>
  <c r="M1312" i="23"/>
  <c r="N1312" i="23"/>
  <c r="O1312" i="23"/>
  <c r="P1312" i="23"/>
  <c r="Q1312" i="23"/>
  <c r="R1312" i="23"/>
  <c r="L1311" i="23"/>
  <c r="M1311" i="23"/>
  <c r="N1311" i="23"/>
  <c r="O1311" i="23"/>
  <c r="P1311" i="23"/>
  <c r="Q1311" i="23"/>
  <c r="R1311" i="23"/>
  <c r="L1310" i="23"/>
  <c r="M1310" i="23"/>
  <c r="N1310" i="23"/>
  <c r="O1310" i="23"/>
  <c r="P1310" i="23"/>
  <c r="Q1310" i="23"/>
  <c r="R1310" i="23"/>
  <c r="L1309" i="23"/>
  <c r="M1309" i="23"/>
  <c r="N1309" i="23"/>
  <c r="O1309" i="23"/>
  <c r="P1309" i="23"/>
  <c r="Q1309" i="23"/>
  <c r="R1309" i="23"/>
  <c r="L1308" i="23"/>
  <c r="M1308" i="23"/>
  <c r="N1308" i="23"/>
  <c r="O1308" i="23"/>
  <c r="P1308" i="23"/>
  <c r="Q1308" i="23"/>
  <c r="R1308" i="23"/>
  <c r="L1307" i="23"/>
  <c r="M1307" i="23"/>
  <c r="N1307" i="23"/>
  <c r="O1307" i="23"/>
  <c r="P1307" i="23"/>
  <c r="Q1307" i="23"/>
  <c r="R1307" i="23"/>
  <c r="L1306" i="23"/>
  <c r="M1306" i="23"/>
  <c r="N1306" i="23"/>
  <c r="O1306" i="23"/>
  <c r="P1306" i="23"/>
  <c r="Q1306" i="23"/>
  <c r="R1306" i="23"/>
  <c r="L1305" i="23"/>
  <c r="M1305" i="23"/>
  <c r="N1305" i="23"/>
  <c r="O1305" i="23"/>
  <c r="P1305" i="23"/>
  <c r="Q1305" i="23"/>
  <c r="R1305" i="23"/>
  <c r="L1304" i="23"/>
  <c r="M1304" i="23"/>
  <c r="N1304" i="23"/>
  <c r="O1304" i="23"/>
  <c r="P1304" i="23"/>
  <c r="Q1304" i="23"/>
  <c r="R1304" i="23"/>
  <c r="L1303" i="23"/>
  <c r="M1303" i="23"/>
  <c r="N1303" i="23"/>
  <c r="O1303" i="23"/>
  <c r="P1303" i="23"/>
  <c r="Q1303" i="23"/>
  <c r="R1303" i="23"/>
  <c r="L1302" i="23"/>
  <c r="M1302" i="23"/>
  <c r="N1302" i="23"/>
  <c r="O1302" i="23"/>
  <c r="P1302" i="23"/>
  <c r="Q1302" i="23"/>
  <c r="R1302" i="23"/>
  <c r="L1301" i="23"/>
  <c r="M1301" i="23"/>
  <c r="N1301" i="23"/>
  <c r="O1301" i="23"/>
  <c r="P1301" i="23"/>
  <c r="Q1301" i="23"/>
  <c r="R1301" i="23"/>
  <c r="L1300" i="23"/>
  <c r="M1300" i="23"/>
  <c r="N1300" i="23"/>
  <c r="O1300" i="23"/>
  <c r="P1300" i="23"/>
  <c r="Q1300" i="23"/>
  <c r="R1300" i="23"/>
  <c r="L1299" i="23"/>
  <c r="M1299" i="23"/>
  <c r="N1299" i="23"/>
  <c r="O1299" i="23"/>
  <c r="P1299" i="23"/>
  <c r="Q1299" i="23"/>
  <c r="R1299" i="23"/>
  <c r="L1298" i="23"/>
  <c r="M1298" i="23"/>
  <c r="N1298" i="23"/>
  <c r="O1298" i="23"/>
  <c r="P1298" i="23"/>
  <c r="Q1298" i="23"/>
  <c r="R1298" i="23"/>
  <c r="L1297" i="23"/>
  <c r="M1297" i="23"/>
  <c r="N1297" i="23"/>
  <c r="O1297" i="23"/>
  <c r="P1297" i="23"/>
  <c r="Q1297" i="23"/>
  <c r="R1297" i="23"/>
  <c r="L1296" i="23"/>
  <c r="M1296" i="23"/>
  <c r="N1296" i="23"/>
  <c r="O1296" i="23"/>
  <c r="P1296" i="23"/>
  <c r="Q1296" i="23"/>
  <c r="R1296" i="23"/>
  <c r="L1295" i="23"/>
  <c r="M1295" i="23"/>
  <c r="N1295" i="23"/>
  <c r="O1295" i="23"/>
  <c r="P1295" i="23"/>
  <c r="Q1295" i="23"/>
  <c r="R1295" i="23"/>
  <c r="L1294" i="23"/>
  <c r="M1294" i="23"/>
  <c r="N1294" i="23"/>
  <c r="O1294" i="23"/>
  <c r="P1294" i="23"/>
  <c r="Q1294" i="23"/>
  <c r="R1294" i="23"/>
  <c r="L1293" i="23"/>
  <c r="M1293" i="23"/>
  <c r="N1293" i="23"/>
  <c r="O1293" i="23"/>
  <c r="P1293" i="23"/>
  <c r="Q1293" i="23"/>
  <c r="R1293" i="23"/>
  <c r="L1292" i="23"/>
  <c r="M1292" i="23"/>
  <c r="N1292" i="23"/>
  <c r="O1292" i="23"/>
  <c r="P1292" i="23"/>
  <c r="Q1292" i="23"/>
  <c r="R1292" i="23"/>
  <c r="L1291" i="23"/>
  <c r="M1291" i="23"/>
  <c r="N1291" i="23"/>
  <c r="O1291" i="23"/>
  <c r="P1291" i="23"/>
  <c r="Q1291" i="23"/>
  <c r="R1291" i="23"/>
  <c r="L1290" i="23"/>
  <c r="M1290" i="23"/>
  <c r="N1290" i="23"/>
  <c r="O1290" i="23"/>
  <c r="P1290" i="23"/>
  <c r="Q1290" i="23"/>
  <c r="R1290" i="23"/>
  <c r="L1289" i="23"/>
  <c r="M1289" i="23"/>
  <c r="N1289" i="23"/>
  <c r="O1289" i="23"/>
  <c r="P1289" i="23"/>
  <c r="Q1289" i="23"/>
  <c r="R1289" i="23"/>
  <c r="L1288" i="23"/>
  <c r="M1288" i="23"/>
  <c r="N1288" i="23"/>
  <c r="O1288" i="23"/>
  <c r="P1288" i="23"/>
  <c r="Q1288" i="23"/>
  <c r="R1288" i="23"/>
  <c r="L1287" i="23"/>
  <c r="M1287" i="23"/>
  <c r="N1287" i="23"/>
  <c r="O1287" i="23"/>
  <c r="P1287" i="23"/>
  <c r="Q1287" i="23"/>
  <c r="R1287" i="23"/>
  <c r="L1286" i="23"/>
  <c r="M1286" i="23"/>
  <c r="N1286" i="23"/>
  <c r="O1286" i="23"/>
  <c r="P1286" i="23"/>
  <c r="Q1286" i="23"/>
  <c r="R1286" i="23"/>
  <c r="L1285" i="23"/>
  <c r="M1285" i="23"/>
  <c r="N1285" i="23"/>
  <c r="O1285" i="23"/>
  <c r="P1285" i="23"/>
  <c r="Q1285" i="23"/>
  <c r="R1285" i="23"/>
  <c r="L1284" i="23"/>
  <c r="M1284" i="23"/>
  <c r="N1284" i="23"/>
  <c r="O1284" i="23"/>
  <c r="P1284" i="23"/>
  <c r="Q1284" i="23"/>
  <c r="R1284" i="23"/>
  <c r="L1283" i="23"/>
  <c r="M1283" i="23"/>
  <c r="N1283" i="23"/>
  <c r="O1283" i="23"/>
  <c r="P1283" i="23"/>
  <c r="Q1283" i="23"/>
  <c r="R1283" i="23"/>
  <c r="L1282" i="23"/>
  <c r="M1282" i="23"/>
  <c r="N1282" i="23"/>
  <c r="O1282" i="23"/>
  <c r="P1282" i="23"/>
  <c r="Q1282" i="23"/>
  <c r="R1282" i="23"/>
  <c r="L1281" i="23"/>
  <c r="M1281" i="23"/>
  <c r="N1281" i="23"/>
  <c r="O1281" i="23"/>
  <c r="P1281" i="23"/>
  <c r="Q1281" i="23"/>
  <c r="R1281" i="23"/>
  <c r="L1280" i="23"/>
  <c r="M1280" i="23"/>
  <c r="N1280" i="23"/>
  <c r="O1280" i="23"/>
  <c r="P1280" i="23"/>
  <c r="Q1280" i="23"/>
  <c r="R1280" i="23"/>
  <c r="L1279" i="23"/>
  <c r="M1279" i="23"/>
  <c r="N1279" i="23"/>
  <c r="O1279" i="23"/>
  <c r="P1279" i="23"/>
  <c r="Q1279" i="23"/>
  <c r="R1279" i="23"/>
  <c r="L1278" i="23"/>
  <c r="M1278" i="23"/>
  <c r="N1278" i="23"/>
  <c r="O1278" i="23"/>
  <c r="P1278" i="23"/>
  <c r="Q1278" i="23"/>
  <c r="R1278" i="23"/>
  <c r="L1277" i="23"/>
  <c r="M1277" i="23"/>
  <c r="N1277" i="23"/>
  <c r="O1277" i="23"/>
  <c r="P1277" i="23"/>
  <c r="Q1277" i="23"/>
  <c r="R1277" i="23"/>
  <c r="L1276" i="23"/>
  <c r="M1276" i="23"/>
  <c r="N1276" i="23"/>
  <c r="O1276" i="23"/>
  <c r="P1276" i="23"/>
  <c r="Q1276" i="23"/>
  <c r="R1276" i="23"/>
  <c r="L1275" i="23"/>
  <c r="M1275" i="23"/>
  <c r="N1275" i="23"/>
  <c r="O1275" i="23"/>
  <c r="P1275" i="23"/>
  <c r="Q1275" i="23"/>
  <c r="R1275" i="23"/>
  <c r="L1274" i="23"/>
  <c r="M1274" i="23"/>
  <c r="N1274" i="23"/>
  <c r="O1274" i="23"/>
  <c r="P1274" i="23"/>
  <c r="Q1274" i="23"/>
  <c r="R1274" i="23"/>
  <c r="L1273" i="23"/>
  <c r="M1273" i="23"/>
  <c r="N1273" i="23"/>
  <c r="O1273" i="23"/>
  <c r="P1273" i="23"/>
  <c r="Q1273" i="23"/>
  <c r="R1273" i="23"/>
  <c r="L1272" i="23"/>
  <c r="M1272" i="23"/>
  <c r="N1272" i="23"/>
  <c r="O1272" i="23"/>
  <c r="P1272" i="23"/>
  <c r="Q1272" i="23"/>
  <c r="R1272" i="23"/>
  <c r="L1271" i="23"/>
  <c r="M1271" i="23"/>
  <c r="N1271" i="23"/>
  <c r="O1271" i="23"/>
  <c r="P1271" i="23"/>
  <c r="Q1271" i="23"/>
  <c r="R1271" i="23"/>
  <c r="L1270" i="23"/>
  <c r="M1270" i="23"/>
  <c r="N1270" i="23"/>
  <c r="O1270" i="23"/>
  <c r="P1270" i="23"/>
  <c r="Q1270" i="23"/>
  <c r="R1270" i="23"/>
  <c r="L1269" i="23"/>
  <c r="M1269" i="23"/>
  <c r="N1269" i="23"/>
  <c r="O1269" i="23"/>
  <c r="P1269" i="23"/>
  <c r="Q1269" i="23"/>
  <c r="R1269" i="23"/>
  <c r="L1268" i="23"/>
  <c r="M1268" i="23"/>
  <c r="N1268" i="23"/>
  <c r="O1268" i="23"/>
  <c r="P1268" i="23"/>
  <c r="Q1268" i="23"/>
  <c r="R1268" i="23"/>
  <c r="L1267" i="23"/>
  <c r="M1267" i="23"/>
  <c r="N1267" i="23"/>
  <c r="O1267" i="23"/>
  <c r="P1267" i="23"/>
  <c r="Q1267" i="23"/>
  <c r="R1267" i="23"/>
  <c r="L1266" i="23"/>
  <c r="M1266" i="23"/>
  <c r="N1266" i="23"/>
  <c r="O1266" i="23"/>
  <c r="P1266" i="23"/>
  <c r="Q1266" i="23"/>
  <c r="R1266" i="23"/>
  <c r="L1265" i="23"/>
  <c r="M1265" i="23"/>
  <c r="N1265" i="23"/>
  <c r="O1265" i="23"/>
  <c r="P1265" i="23"/>
  <c r="Q1265" i="23"/>
  <c r="R1265" i="23"/>
  <c r="L1264" i="23"/>
  <c r="M1264" i="23"/>
  <c r="N1264" i="23"/>
  <c r="O1264" i="23"/>
  <c r="P1264" i="23"/>
  <c r="Q1264" i="23"/>
  <c r="R1264" i="23"/>
  <c r="L1263" i="23"/>
  <c r="M1263" i="23"/>
  <c r="N1263" i="23"/>
  <c r="O1263" i="23"/>
  <c r="P1263" i="23"/>
  <c r="Q1263" i="23"/>
  <c r="R1263" i="23"/>
  <c r="L1262" i="23"/>
  <c r="M1262" i="23"/>
  <c r="N1262" i="23"/>
  <c r="O1262" i="23"/>
  <c r="P1262" i="23"/>
  <c r="Q1262" i="23"/>
  <c r="R1262" i="23"/>
  <c r="L1261" i="23"/>
  <c r="M1261" i="23"/>
  <c r="N1261" i="23"/>
  <c r="O1261" i="23"/>
  <c r="P1261" i="23"/>
  <c r="Q1261" i="23"/>
  <c r="R1261" i="23"/>
  <c r="L1260" i="23"/>
  <c r="M1260" i="23"/>
  <c r="N1260" i="23"/>
  <c r="O1260" i="23"/>
  <c r="P1260" i="23"/>
  <c r="Q1260" i="23"/>
  <c r="R1260" i="23"/>
  <c r="L1259" i="23"/>
  <c r="M1259" i="23"/>
  <c r="N1259" i="23"/>
  <c r="O1259" i="23"/>
  <c r="P1259" i="23"/>
  <c r="Q1259" i="23"/>
  <c r="R1259" i="23"/>
  <c r="L1258" i="23"/>
  <c r="M1258" i="23"/>
  <c r="N1258" i="23"/>
  <c r="O1258" i="23"/>
  <c r="P1258" i="23"/>
  <c r="Q1258" i="23"/>
  <c r="R1258" i="23"/>
  <c r="L1257" i="23"/>
  <c r="M1257" i="23"/>
  <c r="N1257" i="23"/>
  <c r="O1257" i="23"/>
  <c r="P1257" i="23"/>
  <c r="Q1257" i="23"/>
  <c r="R1257" i="23"/>
  <c r="L1256" i="23"/>
  <c r="M1256" i="23"/>
  <c r="N1256" i="23"/>
  <c r="O1256" i="23"/>
  <c r="P1256" i="23"/>
  <c r="Q1256" i="23"/>
  <c r="R1256" i="23"/>
  <c r="L1255" i="23"/>
  <c r="M1255" i="23"/>
  <c r="N1255" i="23"/>
  <c r="O1255" i="23"/>
  <c r="P1255" i="23"/>
  <c r="Q1255" i="23"/>
  <c r="R1255" i="23"/>
  <c r="L1254" i="23"/>
  <c r="M1254" i="23"/>
  <c r="N1254" i="23"/>
  <c r="O1254" i="23"/>
  <c r="P1254" i="23"/>
  <c r="Q1254" i="23"/>
  <c r="R1254" i="23"/>
  <c r="L1253" i="23"/>
  <c r="M1253" i="23"/>
  <c r="N1253" i="23"/>
  <c r="O1253" i="23"/>
  <c r="P1253" i="23"/>
  <c r="Q1253" i="23"/>
  <c r="R1253" i="23"/>
  <c r="L1252" i="23"/>
  <c r="M1252" i="23"/>
  <c r="N1252" i="23"/>
  <c r="O1252" i="23"/>
  <c r="P1252" i="23"/>
  <c r="Q1252" i="23"/>
  <c r="R1252" i="23"/>
  <c r="L1251" i="23"/>
  <c r="M1251" i="23"/>
  <c r="N1251" i="23"/>
  <c r="O1251" i="23"/>
  <c r="P1251" i="23"/>
  <c r="Q1251" i="23"/>
  <c r="R1251" i="23"/>
  <c r="L1250" i="23"/>
  <c r="M1250" i="23"/>
  <c r="N1250" i="23"/>
  <c r="O1250" i="23"/>
  <c r="P1250" i="23"/>
  <c r="Q1250" i="23"/>
  <c r="R1250" i="23"/>
  <c r="L1249" i="23"/>
  <c r="M1249" i="23"/>
  <c r="N1249" i="23"/>
  <c r="O1249" i="23"/>
  <c r="P1249" i="23"/>
  <c r="Q1249" i="23"/>
  <c r="R1249" i="23"/>
  <c r="L1248" i="23"/>
  <c r="M1248" i="23"/>
  <c r="N1248" i="23"/>
  <c r="O1248" i="23"/>
  <c r="P1248" i="23"/>
  <c r="Q1248" i="23"/>
  <c r="R1248" i="23"/>
  <c r="L1247" i="23"/>
  <c r="M1247" i="23"/>
  <c r="N1247" i="23"/>
  <c r="O1247" i="23"/>
  <c r="P1247" i="23"/>
  <c r="Q1247" i="23"/>
  <c r="R1247" i="23"/>
  <c r="L1246" i="23"/>
  <c r="M1246" i="23"/>
  <c r="N1246" i="23"/>
  <c r="O1246" i="23"/>
  <c r="P1246" i="23"/>
  <c r="Q1246" i="23"/>
  <c r="R1246" i="23"/>
  <c r="L1245" i="23"/>
  <c r="M1245" i="23"/>
  <c r="N1245" i="23"/>
  <c r="O1245" i="23"/>
  <c r="P1245" i="23"/>
  <c r="Q1245" i="23"/>
  <c r="R1245" i="23"/>
  <c r="L1244" i="23"/>
  <c r="M1244" i="23"/>
  <c r="N1244" i="23"/>
  <c r="O1244" i="23"/>
  <c r="P1244" i="23"/>
  <c r="Q1244" i="23"/>
  <c r="R1244" i="23"/>
  <c r="L1243" i="23"/>
  <c r="M1243" i="23"/>
  <c r="N1243" i="23"/>
  <c r="O1243" i="23"/>
  <c r="P1243" i="23"/>
  <c r="Q1243" i="23"/>
  <c r="R1243" i="23"/>
  <c r="L1242" i="23"/>
  <c r="M1242" i="23"/>
  <c r="N1242" i="23"/>
  <c r="O1242" i="23"/>
  <c r="P1242" i="23"/>
  <c r="Q1242" i="23"/>
  <c r="R1242" i="23"/>
  <c r="L1241" i="23"/>
  <c r="M1241" i="23"/>
  <c r="N1241" i="23"/>
  <c r="O1241" i="23"/>
  <c r="P1241" i="23"/>
  <c r="Q1241" i="23"/>
  <c r="R1241" i="23"/>
  <c r="L1240" i="23"/>
  <c r="M1240" i="23"/>
  <c r="N1240" i="23"/>
  <c r="O1240" i="23"/>
  <c r="P1240" i="23"/>
  <c r="Q1240" i="23"/>
  <c r="R1240" i="23"/>
  <c r="L1239" i="23"/>
  <c r="M1239" i="23"/>
  <c r="N1239" i="23"/>
  <c r="O1239" i="23"/>
  <c r="P1239" i="23"/>
  <c r="Q1239" i="23"/>
  <c r="R1239" i="23"/>
  <c r="L1238" i="23"/>
  <c r="M1238" i="23"/>
  <c r="N1238" i="23"/>
  <c r="O1238" i="23"/>
  <c r="P1238" i="23"/>
  <c r="Q1238" i="23"/>
  <c r="R1238" i="23"/>
  <c r="L1237" i="23"/>
  <c r="M1237" i="23"/>
  <c r="N1237" i="23"/>
  <c r="O1237" i="23"/>
  <c r="P1237" i="23"/>
  <c r="Q1237" i="23"/>
  <c r="R1237" i="23"/>
  <c r="L1236" i="23"/>
  <c r="M1236" i="23"/>
  <c r="N1236" i="23"/>
  <c r="O1236" i="23"/>
  <c r="P1236" i="23"/>
  <c r="Q1236" i="23"/>
  <c r="R1236" i="23"/>
  <c r="L1235" i="23"/>
  <c r="M1235" i="23"/>
  <c r="N1235" i="23"/>
  <c r="O1235" i="23"/>
  <c r="P1235" i="23"/>
  <c r="Q1235" i="23"/>
  <c r="R1235" i="23"/>
  <c r="L1234" i="23"/>
  <c r="M1234" i="23"/>
  <c r="N1234" i="23"/>
  <c r="O1234" i="23"/>
  <c r="P1234" i="23"/>
  <c r="Q1234" i="23"/>
  <c r="R1234" i="23"/>
  <c r="L1233" i="23"/>
  <c r="M1233" i="23"/>
  <c r="N1233" i="23"/>
  <c r="O1233" i="23"/>
  <c r="P1233" i="23"/>
  <c r="Q1233" i="23"/>
  <c r="R1233" i="23"/>
  <c r="L1232" i="23"/>
  <c r="M1232" i="23"/>
  <c r="N1232" i="23"/>
  <c r="O1232" i="23"/>
  <c r="P1232" i="23"/>
  <c r="Q1232" i="23"/>
  <c r="R1232" i="23"/>
  <c r="L1231" i="23"/>
  <c r="M1231" i="23"/>
  <c r="N1231" i="23"/>
  <c r="O1231" i="23"/>
  <c r="P1231" i="23"/>
  <c r="Q1231" i="23"/>
  <c r="R1231" i="23"/>
  <c r="L1230" i="23"/>
  <c r="M1230" i="23"/>
  <c r="N1230" i="23"/>
  <c r="O1230" i="23"/>
  <c r="P1230" i="23"/>
  <c r="Q1230" i="23"/>
  <c r="R1230" i="23"/>
  <c r="L1229" i="23"/>
  <c r="M1229" i="23"/>
  <c r="N1229" i="23"/>
  <c r="O1229" i="23"/>
  <c r="P1229" i="23"/>
  <c r="Q1229" i="23"/>
  <c r="R1229" i="23"/>
  <c r="L1228" i="23"/>
  <c r="M1228" i="23"/>
  <c r="N1228" i="23"/>
  <c r="O1228" i="23"/>
  <c r="P1228" i="23"/>
  <c r="Q1228" i="23"/>
  <c r="R1228" i="23"/>
  <c r="L1227" i="23"/>
  <c r="M1227" i="23"/>
  <c r="N1227" i="23"/>
  <c r="O1227" i="23"/>
  <c r="P1227" i="23"/>
  <c r="Q1227" i="23"/>
  <c r="R1227" i="23"/>
  <c r="L1226" i="23"/>
  <c r="M1226" i="23"/>
  <c r="N1226" i="23"/>
  <c r="O1226" i="23"/>
  <c r="P1226" i="23"/>
  <c r="Q1226" i="23"/>
  <c r="R1226" i="23"/>
  <c r="L1225" i="23"/>
  <c r="M1225" i="23"/>
  <c r="N1225" i="23"/>
  <c r="O1225" i="23"/>
  <c r="P1225" i="23"/>
  <c r="Q1225" i="23"/>
  <c r="R1225" i="23"/>
  <c r="L1224" i="23"/>
  <c r="M1224" i="23"/>
  <c r="N1224" i="23"/>
  <c r="O1224" i="23"/>
  <c r="P1224" i="23"/>
  <c r="Q1224" i="23"/>
  <c r="R1224" i="23"/>
  <c r="L1223" i="23"/>
  <c r="M1223" i="23"/>
  <c r="N1223" i="23"/>
  <c r="O1223" i="23"/>
  <c r="P1223" i="23"/>
  <c r="Q1223" i="23"/>
  <c r="R1223" i="23"/>
  <c r="L1222" i="23"/>
  <c r="M1222" i="23"/>
  <c r="N1222" i="23"/>
  <c r="O1222" i="23"/>
  <c r="P1222" i="23"/>
  <c r="Q1222" i="23"/>
  <c r="R1222" i="23"/>
  <c r="L1221" i="23"/>
  <c r="M1221" i="23"/>
  <c r="N1221" i="23"/>
  <c r="O1221" i="23"/>
  <c r="P1221" i="23"/>
  <c r="Q1221" i="23"/>
  <c r="R1221" i="23"/>
  <c r="L1220" i="23"/>
  <c r="M1220" i="23"/>
  <c r="N1220" i="23"/>
  <c r="O1220" i="23"/>
  <c r="P1220" i="23"/>
  <c r="Q1220" i="23"/>
  <c r="R1220" i="23"/>
  <c r="L1219" i="23"/>
  <c r="M1219" i="23"/>
  <c r="N1219" i="23"/>
  <c r="O1219" i="23"/>
  <c r="P1219" i="23"/>
  <c r="Q1219" i="23"/>
  <c r="R1219" i="23"/>
  <c r="L1218" i="23"/>
  <c r="M1218" i="23"/>
  <c r="N1218" i="23"/>
  <c r="O1218" i="23"/>
  <c r="P1218" i="23"/>
  <c r="Q1218" i="23"/>
  <c r="R1218" i="23"/>
  <c r="L1217" i="23"/>
  <c r="M1217" i="23"/>
  <c r="N1217" i="23"/>
  <c r="O1217" i="23"/>
  <c r="P1217" i="23"/>
  <c r="Q1217" i="23"/>
  <c r="R1217" i="23"/>
  <c r="L1216" i="23"/>
  <c r="M1216" i="23"/>
  <c r="N1216" i="23"/>
  <c r="O1216" i="23"/>
  <c r="P1216" i="23"/>
  <c r="Q1216" i="23"/>
  <c r="R1216" i="23"/>
  <c r="L1215" i="23"/>
  <c r="M1215" i="23"/>
  <c r="N1215" i="23"/>
  <c r="O1215" i="23"/>
  <c r="P1215" i="23"/>
  <c r="Q1215" i="23"/>
  <c r="R1215" i="23"/>
  <c r="L1214" i="23"/>
  <c r="M1214" i="23"/>
  <c r="N1214" i="23"/>
  <c r="O1214" i="23"/>
  <c r="P1214" i="23"/>
  <c r="Q1214" i="23"/>
  <c r="R1214" i="23"/>
  <c r="L1213" i="23"/>
  <c r="M1213" i="23"/>
  <c r="N1213" i="23"/>
  <c r="O1213" i="23"/>
  <c r="P1213" i="23"/>
  <c r="Q1213" i="23"/>
  <c r="R1213" i="23"/>
  <c r="L1212" i="23"/>
  <c r="M1212" i="23"/>
  <c r="N1212" i="23"/>
  <c r="O1212" i="23"/>
  <c r="P1212" i="23"/>
  <c r="Q1212" i="23"/>
  <c r="R1212" i="23"/>
  <c r="L1211" i="23"/>
  <c r="M1211" i="23"/>
  <c r="N1211" i="23"/>
  <c r="O1211" i="23"/>
  <c r="P1211" i="23"/>
  <c r="Q1211" i="23"/>
  <c r="R1211" i="23"/>
  <c r="L1210" i="23"/>
  <c r="M1210" i="23"/>
  <c r="N1210" i="23"/>
  <c r="O1210" i="23"/>
  <c r="P1210" i="23"/>
  <c r="Q1210" i="23"/>
  <c r="R1210" i="23"/>
  <c r="L1209" i="23"/>
  <c r="M1209" i="23"/>
  <c r="N1209" i="23"/>
  <c r="O1209" i="23"/>
  <c r="P1209" i="23"/>
  <c r="Q1209" i="23"/>
  <c r="R1209" i="23"/>
  <c r="L1208" i="23"/>
  <c r="M1208" i="23"/>
  <c r="N1208" i="23"/>
  <c r="O1208" i="23"/>
  <c r="P1208" i="23"/>
  <c r="Q1208" i="23"/>
  <c r="R1208" i="23"/>
  <c r="L1207" i="23"/>
  <c r="M1207" i="23"/>
  <c r="N1207" i="23"/>
  <c r="O1207" i="23"/>
  <c r="P1207" i="23"/>
  <c r="Q1207" i="23"/>
  <c r="R1207" i="23"/>
  <c r="L1206" i="23"/>
  <c r="M1206" i="23"/>
  <c r="N1206" i="23"/>
  <c r="O1206" i="23"/>
  <c r="P1206" i="23"/>
  <c r="Q1206" i="23"/>
  <c r="R1206" i="23"/>
  <c r="L1205" i="23"/>
  <c r="M1205" i="23"/>
  <c r="N1205" i="23"/>
  <c r="O1205" i="23"/>
  <c r="P1205" i="23"/>
  <c r="Q1205" i="23"/>
  <c r="R1205" i="23"/>
  <c r="L1204" i="23"/>
  <c r="M1204" i="23"/>
  <c r="N1204" i="23"/>
  <c r="O1204" i="23"/>
  <c r="P1204" i="23"/>
  <c r="Q1204" i="23"/>
  <c r="R1204" i="23"/>
  <c r="L1203" i="23"/>
  <c r="M1203" i="23"/>
  <c r="N1203" i="23"/>
  <c r="O1203" i="23"/>
  <c r="P1203" i="23"/>
  <c r="Q1203" i="23"/>
  <c r="R1203" i="23"/>
  <c r="L1202" i="23"/>
  <c r="M1202" i="23"/>
  <c r="N1202" i="23"/>
  <c r="O1202" i="23"/>
  <c r="P1202" i="23"/>
  <c r="Q1202" i="23"/>
  <c r="R1202" i="23"/>
  <c r="L1201" i="23"/>
  <c r="M1201" i="23"/>
  <c r="N1201" i="23"/>
  <c r="O1201" i="23"/>
  <c r="P1201" i="23"/>
  <c r="Q1201" i="23"/>
  <c r="R1201" i="23"/>
  <c r="L1200" i="23"/>
  <c r="M1200" i="23"/>
  <c r="N1200" i="23"/>
  <c r="O1200" i="23"/>
  <c r="P1200" i="23"/>
  <c r="Q1200" i="23"/>
  <c r="R1200" i="23"/>
  <c r="L1199" i="23"/>
  <c r="M1199" i="23"/>
  <c r="N1199" i="23"/>
  <c r="O1199" i="23"/>
  <c r="P1199" i="23"/>
  <c r="Q1199" i="23"/>
  <c r="R1199" i="23"/>
  <c r="L1198" i="23"/>
  <c r="M1198" i="23"/>
  <c r="N1198" i="23"/>
  <c r="O1198" i="23"/>
  <c r="P1198" i="23"/>
  <c r="Q1198" i="23"/>
  <c r="R1198" i="23"/>
  <c r="L1197" i="23"/>
  <c r="M1197" i="23"/>
  <c r="N1197" i="23"/>
  <c r="O1197" i="23"/>
  <c r="P1197" i="23"/>
  <c r="Q1197" i="23"/>
  <c r="R1197" i="23"/>
  <c r="L1196" i="23"/>
  <c r="M1196" i="23"/>
  <c r="N1196" i="23"/>
  <c r="O1196" i="23"/>
  <c r="P1196" i="23"/>
  <c r="Q1196" i="23"/>
  <c r="R1196" i="23"/>
  <c r="L1195" i="23"/>
  <c r="M1195" i="23"/>
  <c r="N1195" i="23"/>
  <c r="O1195" i="23"/>
  <c r="P1195" i="23"/>
  <c r="Q1195" i="23"/>
  <c r="R1195" i="23"/>
  <c r="L1194" i="23"/>
  <c r="M1194" i="23"/>
  <c r="N1194" i="23"/>
  <c r="O1194" i="23"/>
  <c r="P1194" i="23"/>
  <c r="Q1194" i="23"/>
  <c r="R1194" i="23"/>
  <c r="L1193" i="23"/>
  <c r="M1193" i="23"/>
  <c r="N1193" i="23"/>
  <c r="O1193" i="23"/>
  <c r="P1193" i="23"/>
  <c r="Q1193" i="23"/>
  <c r="R1193" i="23"/>
  <c r="L1192" i="23"/>
  <c r="M1192" i="23"/>
  <c r="N1192" i="23"/>
  <c r="O1192" i="23"/>
  <c r="P1192" i="23"/>
  <c r="Q1192" i="23"/>
  <c r="R1192" i="23"/>
  <c r="L1191" i="23"/>
  <c r="M1191" i="23"/>
  <c r="N1191" i="23"/>
  <c r="O1191" i="23"/>
  <c r="P1191" i="23"/>
  <c r="Q1191" i="23"/>
  <c r="R1191" i="23"/>
  <c r="L1190" i="23"/>
  <c r="M1190" i="23"/>
  <c r="N1190" i="23"/>
  <c r="O1190" i="23"/>
  <c r="P1190" i="23"/>
  <c r="Q1190" i="23"/>
  <c r="R1190" i="23"/>
  <c r="L1189" i="23"/>
  <c r="M1189" i="23"/>
  <c r="N1189" i="23"/>
  <c r="O1189" i="23"/>
  <c r="P1189" i="23"/>
  <c r="Q1189" i="23"/>
  <c r="R1189" i="23"/>
  <c r="L1188" i="23"/>
  <c r="M1188" i="23"/>
  <c r="N1188" i="23"/>
  <c r="O1188" i="23"/>
  <c r="P1188" i="23"/>
  <c r="Q1188" i="23"/>
  <c r="R1188" i="23"/>
  <c r="L1187" i="23"/>
  <c r="M1187" i="23"/>
  <c r="N1187" i="23"/>
  <c r="O1187" i="23"/>
  <c r="P1187" i="23"/>
  <c r="Q1187" i="23"/>
  <c r="R1187" i="23"/>
  <c r="L1186" i="23"/>
  <c r="M1186" i="23"/>
  <c r="N1186" i="23"/>
  <c r="O1186" i="23"/>
  <c r="P1186" i="23"/>
  <c r="Q1186" i="23"/>
  <c r="R1186" i="23"/>
  <c r="L1185" i="23"/>
  <c r="M1185" i="23"/>
  <c r="N1185" i="23"/>
  <c r="O1185" i="23"/>
  <c r="P1185" i="23"/>
  <c r="Q1185" i="23"/>
  <c r="R1185" i="23"/>
  <c r="L1184" i="23"/>
  <c r="M1184" i="23"/>
  <c r="N1184" i="23"/>
  <c r="O1184" i="23"/>
  <c r="P1184" i="23"/>
  <c r="Q1184" i="23"/>
  <c r="R1184" i="23"/>
  <c r="L1183" i="23"/>
  <c r="M1183" i="23"/>
  <c r="N1183" i="23"/>
  <c r="O1183" i="23"/>
  <c r="P1183" i="23"/>
  <c r="Q1183" i="23"/>
  <c r="R1183" i="23"/>
  <c r="L1182" i="23"/>
  <c r="M1182" i="23"/>
  <c r="N1182" i="23"/>
  <c r="O1182" i="23"/>
  <c r="P1182" i="23"/>
  <c r="Q1182" i="23"/>
  <c r="R1182" i="23"/>
  <c r="L1181" i="23"/>
  <c r="M1181" i="23"/>
  <c r="N1181" i="23"/>
  <c r="O1181" i="23"/>
  <c r="P1181" i="23"/>
  <c r="Q1181" i="23"/>
  <c r="R1181" i="23"/>
  <c r="L1180" i="23"/>
  <c r="M1180" i="23"/>
  <c r="N1180" i="23"/>
  <c r="O1180" i="23"/>
  <c r="P1180" i="23"/>
  <c r="Q1180" i="23"/>
  <c r="R1180" i="23"/>
  <c r="L1179" i="23"/>
  <c r="M1179" i="23"/>
  <c r="N1179" i="23"/>
  <c r="O1179" i="23"/>
  <c r="P1179" i="23"/>
  <c r="Q1179" i="23"/>
  <c r="R1179" i="23"/>
  <c r="L1178" i="23"/>
  <c r="M1178" i="23"/>
  <c r="N1178" i="23"/>
  <c r="O1178" i="23"/>
  <c r="P1178" i="23"/>
  <c r="Q1178" i="23"/>
  <c r="R1178" i="23"/>
  <c r="L1177" i="23"/>
  <c r="M1177" i="23"/>
  <c r="N1177" i="23"/>
  <c r="O1177" i="23"/>
  <c r="P1177" i="23"/>
  <c r="Q1177" i="23"/>
  <c r="R1177" i="23"/>
  <c r="L1176" i="23"/>
  <c r="M1176" i="23"/>
  <c r="N1176" i="23"/>
  <c r="O1176" i="23"/>
  <c r="P1176" i="23"/>
  <c r="Q1176" i="23"/>
  <c r="R1176" i="23"/>
  <c r="L1175" i="23"/>
  <c r="M1175" i="23"/>
  <c r="N1175" i="23"/>
  <c r="O1175" i="23"/>
  <c r="P1175" i="23"/>
  <c r="Q1175" i="23"/>
  <c r="R1175" i="23"/>
  <c r="L1174" i="23"/>
  <c r="M1174" i="23"/>
  <c r="N1174" i="23"/>
  <c r="O1174" i="23"/>
  <c r="P1174" i="23"/>
  <c r="Q1174" i="23"/>
  <c r="R1174" i="23"/>
  <c r="L1173" i="23"/>
  <c r="M1173" i="23"/>
  <c r="N1173" i="23"/>
  <c r="O1173" i="23"/>
  <c r="P1173" i="23"/>
  <c r="Q1173" i="23"/>
  <c r="R1173" i="23"/>
  <c r="L1172" i="23"/>
  <c r="M1172" i="23"/>
  <c r="N1172" i="23"/>
  <c r="O1172" i="23"/>
  <c r="P1172" i="23"/>
  <c r="Q1172" i="23"/>
  <c r="R1172" i="23"/>
  <c r="L1171" i="23"/>
  <c r="M1171" i="23"/>
  <c r="N1171" i="23"/>
  <c r="O1171" i="23"/>
  <c r="P1171" i="23"/>
  <c r="Q1171" i="23"/>
  <c r="R1171" i="23"/>
  <c r="L1170" i="23"/>
  <c r="M1170" i="23"/>
  <c r="N1170" i="23"/>
  <c r="O1170" i="23"/>
  <c r="P1170" i="23"/>
  <c r="Q1170" i="23"/>
  <c r="R1170" i="23"/>
  <c r="L1169" i="23"/>
  <c r="M1169" i="23"/>
  <c r="N1169" i="23"/>
  <c r="O1169" i="23"/>
  <c r="P1169" i="23"/>
  <c r="Q1169" i="23"/>
  <c r="R1169" i="23"/>
  <c r="L1168" i="23"/>
  <c r="M1168" i="23"/>
  <c r="N1168" i="23"/>
  <c r="O1168" i="23"/>
  <c r="P1168" i="23"/>
  <c r="Q1168" i="23"/>
  <c r="R1168" i="23"/>
  <c r="L1167" i="23"/>
  <c r="M1167" i="23"/>
  <c r="N1167" i="23"/>
  <c r="O1167" i="23"/>
  <c r="P1167" i="23"/>
  <c r="Q1167" i="23"/>
  <c r="R1167" i="23"/>
  <c r="L1166" i="23"/>
  <c r="M1166" i="23"/>
  <c r="N1166" i="23"/>
  <c r="O1166" i="23"/>
  <c r="P1166" i="23"/>
  <c r="Q1166" i="23"/>
  <c r="R1166" i="23"/>
  <c r="L1165" i="23"/>
  <c r="M1165" i="23"/>
  <c r="N1165" i="23"/>
  <c r="O1165" i="23"/>
  <c r="P1165" i="23"/>
  <c r="Q1165" i="23"/>
  <c r="R1165" i="23"/>
  <c r="L1164" i="23"/>
  <c r="M1164" i="23"/>
  <c r="N1164" i="23"/>
  <c r="O1164" i="23"/>
  <c r="P1164" i="23"/>
  <c r="Q1164" i="23"/>
  <c r="R1164" i="23"/>
  <c r="L1163" i="23"/>
  <c r="M1163" i="23"/>
  <c r="N1163" i="23"/>
  <c r="O1163" i="23"/>
  <c r="P1163" i="23"/>
  <c r="Q1163" i="23"/>
  <c r="R1163" i="23"/>
  <c r="L1162" i="23"/>
  <c r="M1162" i="23"/>
  <c r="N1162" i="23"/>
  <c r="O1162" i="23"/>
  <c r="P1162" i="23"/>
  <c r="Q1162" i="23"/>
  <c r="R1162" i="23"/>
  <c r="L1161" i="23"/>
  <c r="M1161" i="23"/>
  <c r="N1161" i="23"/>
  <c r="O1161" i="23"/>
  <c r="P1161" i="23"/>
  <c r="Q1161" i="23"/>
  <c r="R1161" i="23"/>
  <c r="L1160" i="23"/>
  <c r="M1160" i="23"/>
  <c r="N1160" i="23"/>
  <c r="O1160" i="23"/>
  <c r="P1160" i="23"/>
  <c r="Q1160" i="23"/>
  <c r="R1160" i="23"/>
  <c r="L1159" i="23"/>
  <c r="M1159" i="23"/>
  <c r="N1159" i="23"/>
  <c r="O1159" i="23"/>
  <c r="P1159" i="23"/>
  <c r="Q1159" i="23"/>
  <c r="R1159" i="23"/>
  <c r="L1158" i="23"/>
  <c r="M1158" i="23"/>
  <c r="N1158" i="23"/>
  <c r="O1158" i="23"/>
  <c r="P1158" i="23"/>
  <c r="Q1158" i="23"/>
  <c r="R1158" i="23"/>
  <c r="L1157" i="23"/>
  <c r="M1157" i="23"/>
  <c r="N1157" i="23"/>
  <c r="O1157" i="23"/>
  <c r="P1157" i="23"/>
  <c r="Q1157" i="23"/>
  <c r="R1157" i="23"/>
  <c r="L1156" i="23"/>
  <c r="M1156" i="23"/>
  <c r="N1156" i="23"/>
  <c r="O1156" i="23"/>
  <c r="P1156" i="23"/>
  <c r="Q1156" i="23"/>
  <c r="R1156" i="23"/>
  <c r="L1155" i="23"/>
  <c r="M1155" i="23"/>
  <c r="N1155" i="23"/>
  <c r="O1155" i="23"/>
  <c r="P1155" i="23"/>
  <c r="Q1155" i="23"/>
  <c r="R1155" i="23"/>
  <c r="L1154" i="23"/>
  <c r="M1154" i="23"/>
  <c r="N1154" i="23"/>
  <c r="O1154" i="23"/>
  <c r="P1154" i="23"/>
  <c r="Q1154" i="23"/>
  <c r="R1154" i="23"/>
  <c r="L1153" i="23"/>
  <c r="M1153" i="23"/>
  <c r="N1153" i="23"/>
  <c r="O1153" i="23"/>
  <c r="P1153" i="23"/>
  <c r="Q1153" i="23"/>
  <c r="R1153" i="23"/>
  <c r="L1152" i="23"/>
  <c r="M1152" i="23"/>
  <c r="N1152" i="23"/>
  <c r="O1152" i="23"/>
  <c r="P1152" i="23"/>
  <c r="Q1152" i="23"/>
  <c r="R1152" i="23"/>
  <c r="L1151" i="23"/>
  <c r="M1151" i="23"/>
  <c r="N1151" i="23"/>
  <c r="O1151" i="23"/>
  <c r="P1151" i="23"/>
  <c r="Q1151" i="23"/>
  <c r="R1151" i="23"/>
  <c r="L1150" i="23"/>
  <c r="M1150" i="23"/>
  <c r="N1150" i="23"/>
  <c r="O1150" i="23"/>
  <c r="P1150" i="23"/>
  <c r="Q1150" i="23"/>
  <c r="R1150" i="23"/>
  <c r="L1149" i="23"/>
  <c r="M1149" i="23"/>
  <c r="N1149" i="23"/>
  <c r="O1149" i="23"/>
  <c r="P1149" i="23"/>
  <c r="Q1149" i="23"/>
  <c r="R1149" i="23"/>
  <c r="L1148" i="23"/>
  <c r="M1148" i="23"/>
  <c r="N1148" i="23"/>
  <c r="O1148" i="23"/>
  <c r="P1148" i="23"/>
  <c r="Q1148" i="23"/>
  <c r="R1148" i="23"/>
  <c r="L1147" i="23"/>
  <c r="M1147" i="23"/>
  <c r="N1147" i="23"/>
  <c r="O1147" i="23"/>
  <c r="P1147" i="23"/>
  <c r="Q1147" i="23"/>
  <c r="R1147" i="23"/>
  <c r="L1146" i="23"/>
  <c r="M1146" i="23"/>
  <c r="N1146" i="23"/>
  <c r="O1146" i="23"/>
  <c r="P1146" i="23"/>
  <c r="Q1146" i="23"/>
  <c r="R1146" i="23"/>
  <c r="L1145" i="23"/>
  <c r="M1145" i="23"/>
  <c r="N1145" i="23"/>
  <c r="O1145" i="23"/>
  <c r="P1145" i="23"/>
  <c r="Q1145" i="23"/>
  <c r="R1145" i="23"/>
  <c r="L1144" i="23"/>
  <c r="M1144" i="23"/>
  <c r="N1144" i="23"/>
  <c r="O1144" i="23"/>
  <c r="P1144" i="23"/>
  <c r="Q1144" i="23"/>
  <c r="R1144" i="23"/>
  <c r="L1143" i="23"/>
  <c r="M1143" i="23"/>
  <c r="N1143" i="23"/>
  <c r="O1143" i="23"/>
  <c r="P1143" i="23"/>
  <c r="Q1143" i="23"/>
  <c r="R1143" i="23"/>
  <c r="L1142" i="23"/>
  <c r="M1142" i="23"/>
  <c r="N1142" i="23"/>
  <c r="O1142" i="23"/>
  <c r="P1142" i="23"/>
  <c r="Q1142" i="23"/>
  <c r="R1142" i="23"/>
  <c r="L1141" i="23"/>
  <c r="M1141" i="23"/>
  <c r="N1141" i="23"/>
  <c r="O1141" i="23"/>
  <c r="P1141" i="23"/>
  <c r="Q1141" i="23"/>
  <c r="R1141" i="23"/>
  <c r="L1140" i="23"/>
  <c r="M1140" i="23"/>
  <c r="N1140" i="23"/>
  <c r="O1140" i="23"/>
  <c r="P1140" i="23"/>
  <c r="Q1140" i="23"/>
  <c r="R1140" i="23"/>
  <c r="L1139" i="23"/>
  <c r="M1139" i="23"/>
  <c r="N1139" i="23"/>
  <c r="O1139" i="23"/>
  <c r="P1139" i="23"/>
  <c r="Q1139" i="23"/>
  <c r="R1139" i="23"/>
  <c r="L1138" i="23"/>
  <c r="M1138" i="23"/>
  <c r="N1138" i="23"/>
  <c r="O1138" i="23"/>
  <c r="P1138" i="23"/>
  <c r="Q1138" i="23"/>
  <c r="R1138" i="23"/>
  <c r="L1137" i="23"/>
  <c r="M1137" i="23"/>
  <c r="N1137" i="23"/>
  <c r="O1137" i="23"/>
  <c r="P1137" i="23"/>
  <c r="Q1137" i="23"/>
  <c r="R1137" i="23"/>
  <c r="L1136" i="23"/>
  <c r="M1136" i="23"/>
  <c r="N1136" i="23"/>
  <c r="O1136" i="23"/>
  <c r="P1136" i="23"/>
  <c r="Q1136" i="23"/>
  <c r="R1136" i="23"/>
  <c r="L1135" i="23"/>
  <c r="M1135" i="23"/>
  <c r="N1135" i="23"/>
  <c r="O1135" i="23"/>
  <c r="P1135" i="23"/>
  <c r="Q1135" i="23"/>
  <c r="R1135" i="23"/>
  <c r="L1134" i="23"/>
  <c r="M1134" i="23"/>
  <c r="N1134" i="23"/>
  <c r="O1134" i="23"/>
  <c r="P1134" i="23"/>
  <c r="Q1134" i="23"/>
  <c r="R1134" i="23"/>
  <c r="L1133" i="23"/>
  <c r="M1133" i="23"/>
  <c r="N1133" i="23"/>
  <c r="O1133" i="23"/>
  <c r="P1133" i="23"/>
  <c r="Q1133" i="23"/>
  <c r="R1133" i="23"/>
  <c r="L1132" i="23"/>
  <c r="M1132" i="23"/>
  <c r="N1132" i="23"/>
  <c r="O1132" i="23"/>
  <c r="P1132" i="23"/>
  <c r="Q1132" i="23"/>
  <c r="R1132" i="23"/>
  <c r="L1131" i="23"/>
  <c r="M1131" i="23"/>
  <c r="N1131" i="23"/>
  <c r="O1131" i="23"/>
  <c r="P1131" i="23"/>
  <c r="Q1131" i="23"/>
  <c r="R1131" i="23"/>
  <c r="L1130" i="23"/>
  <c r="M1130" i="23"/>
  <c r="N1130" i="23"/>
  <c r="O1130" i="23"/>
  <c r="P1130" i="23"/>
  <c r="Q1130" i="23"/>
  <c r="R1130" i="23"/>
  <c r="L1129" i="23"/>
  <c r="M1129" i="23"/>
  <c r="N1129" i="23"/>
  <c r="O1129" i="23"/>
  <c r="P1129" i="23"/>
  <c r="Q1129" i="23"/>
  <c r="R1129" i="23"/>
  <c r="L1128" i="23"/>
  <c r="M1128" i="23"/>
  <c r="N1128" i="23"/>
  <c r="O1128" i="23"/>
  <c r="P1128" i="23"/>
  <c r="Q1128" i="23"/>
  <c r="R1128" i="23"/>
  <c r="L1127" i="23"/>
  <c r="M1127" i="23"/>
  <c r="N1127" i="23"/>
  <c r="O1127" i="23"/>
  <c r="P1127" i="23"/>
  <c r="Q1127" i="23"/>
  <c r="R1127" i="23"/>
  <c r="L1126" i="23"/>
  <c r="M1126" i="23"/>
  <c r="N1126" i="23"/>
  <c r="O1126" i="23"/>
  <c r="P1126" i="23"/>
  <c r="Q1126" i="23"/>
  <c r="R1126" i="23"/>
  <c r="L1125" i="23"/>
  <c r="M1125" i="23"/>
  <c r="N1125" i="23"/>
  <c r="O1125" i="23"/>
  <c r="P1125" i="23"/>
  <c r="Q1125" i="23"/>
  <c r="R1125" i="23"/>
  <c r="L1124" i="23"/>
  <c r="M1124" i="23"/>
  <c r="N1124" i="23"/>
  <c r="O1124" i="23"/>
  <c r="P1124" i="23"/>
  <c r="Q1124" i="23"/>
  <c r="R1124" i="23"/>
  <c r="L1123" i="23"/>
  <c r="M1123" i="23"/>
  <c r="N1123" i="23"/>
  <c r="O1123" i="23"/>
  <c r="P1123" i="23"/>
  <c r="Q1123" i="23"/>
  <c r="R1123" i="23"/>
  <c r="L1122" i="23"/>
  <c r="M1122" i="23"/>
  <c r="N1122" i="23"/>
  <c r="O1122" i="23"/>
  <c r="P1122" i="23"/>
  <c r="Q1122" i="23"/>
  <c r="R1122" i="23"/>
  <c r="L1121" i="23"/>
  <c r="M1121" i="23"/>
  <c r="N1121" i="23"/>
  <c r="O1121" i="23"/>
  <c r="P1121" i="23"/>
  <c r="Q1121" i="23"/>
  <c r="R1121" i="23"/>
  <c r="L1120" i="23"/>
  <c r="M1120" i="23"/>
  <c r="N1120" i="23"/>
  <c r="O1120" i="23"/>
  <c r="P1120" i="23"/>
  <c r="Q1120" i="23"/>
  <c r="R1120" i="23"/>
  <c r="L1119" i="23"/>
  <c r="M1119" i="23"/>
  <c r="N1119" i="23"/>
  <c r="O1119" i="23"/>
  <c r="P1119" i="23"/>
  <c r="Q1119" i="23"/>
  <c r="R1119" i="23"/>
  <c r="L1118" i="23"/>
  <c r="M1118" i="23"/>
  <c r="N1118" i="23"/>
  <c r="O1118" i="23"/>
  <c r="P1118" i="23"/>
  <c r="Q1118" i="23"/>
  <c r="R1118" i="23"/>
  <c r="L1117" i="23"/>
  <c r="M1117" i="23"/>
  <c r="N1117" i="23"/>
  <c r="O1117" i="23"/>
  <c r="P1117" i="23"/>
  <c r="Q1117" i="23"/>
  <c r="R1117" i="23"/>
  <c r="L1116" i="23"/>
  <c r="M1116" i="23"/>
  <c r="N1116" i="23"/>
  <c r="O1116" i="23"/>
  <c r="P1116" i="23"/>
  <c r="Q1116" i="23"/>
  <c r="R1116" i="23"/>
  <c r="L1115" i="23"/>
  <c r="M1115" i="23"/>
  <c r="N1115" i="23"/>
  <c r="O1115" i="23"/>
  <c r="P1115" i="23"/>
  <c r="Q1115" i="23"/>
  <c r="R1115" i="23"/>
  <c r="L1114" i="23"/>
  <c r="M1114" i="23"/>
  <c r="N1114" i="23"/>
  <c r="O1114" i="23"/>
  <c r="P1114" i="23"/>
  <c r="Q1114" i="23"/>
  <c r="R1114" i="23"/>
  <c r="L1113" i="23"/>
  <c r="M1113" i="23"/>
  <c r="N1113" i="23"/>
  <c r="O1113" i="23"/>
  <c r="P1113" i="23"/>
  <c r="Q1113" i="23"/>
  <c r="R1113" i="23"/>
  <c r="L1112" i="23"/>
  <c r="M1112" i="23"/>
  <c r="N1112" i="23"/>
  <c r="O1112" i="23"/>
  <c r="P1112" i="23"/>
  <c r="Q1112" i="23"/>
  <c r="R1112" i="23"/>
  <c r="L1111" i="23"/>
  <c r="M1111" i="23"/>
  <c r="N1111" i="23"/>
  <c r="O1111" i="23"/>
  <c r="P1111" i="23"/>
  <c r="Q1111" i="23"/>
  <c r="R1111" i="23"/>
  <c r="L1110" i="23"/>
  <c r="M1110" i="23"/>
  <c r="N1110" i="23"/>
  <c r="O1110" i="23"/>
  <c r="P1110" i="23"/>
  <c r="Q1110" i="23"/>
  <c r="R1110" i="23"/>
  <c r="L1109" i="23"/>
  <c r="M1109" i="23"/>
  <c r="N1109" i="23"/>
  <c r="O1109" i="23"/>
  <c r="P1109" i="23"/>
  <c r="Q1109" i="23"/>
  <c r="R1109" i="23"/>
  <c r="L1108" i="23"/>
  <c r="M1108" i="23"/>
  <c r="N1108" i="23"/>
  <c r="O1108" i="23"/>
  <c r="P1108" i="23"/>
  <c r="Q1108" i="23"/>
  <c r="R1108" i="23"/>
  <c r="L1107" i="23"/>
  <c r="M1107" i="23"/>
  <c r="N1107" i="23"/>
  <c r="O1107" i="23"/>
  <c r="P1107" i="23"/>
  <c r="Q1107" i="23"/>
  <c r="R1107" i="23"/>
  <c r="L1106" i="23"/>
  <c r="M1106" i="23"/>
  <c r="N1106" i="23"/>
  <c r="O1106" i="23"/>
  <c r="P1106" i="23"/>
  <c r="Q1106" i="23"/>
  <c r="R1106" i="23"/>
  <c r="L1105" i="23"/>
  <c r="M1105" i="23"/>
  <c r="N1105" i="23"/>
  <c r="O1105" i="23"/>
  <c r="P1105" i="23"/>
  <c r="Q1105" i="23"/>
  <c r="R1105" i="23"/>
  <c r="L1104" i="23"/>
  <c r="M1104" i="23"/>
  <c r="N1104" i="23"/>
  <c r="O1104" i="23"/>
  <c r="P1104" i="23"/>
  <c r="Q1104" i="23"/>
  <c r="R1104" i="23"/>
  <c r="L1103" i="23"/>
  <c r="M1103" i="23"/>
  <c r="N1103" i="23"/>
  <c r="O1103" i="23"/>
  <c r="P1103" i="23"/>
  <c r="Q1103" i="23"/>
  <c r="R1103" i="23"/>
  <c r="L1102" i="23"/>
  <c r="M1102" i="23"/>
  <c r="N1102" i="23"/>
  <c r="O1102" i="23"/>
  <c r="P1102" i="23"/>
  <c r="Q1102" i="23"/>
  <c r="R1102" i="23"/>
  <c r="L1101" i="23"/>
  <c r="M1101" i="23"/>
  <c r="N1101" i="23"/>
  <c r="O1101" i="23"/>
  <c r="P1101" i="23"/>
  <c r="Q1101" i="23"/>
  <c r="R1101" i="23"/>
  <c r="L1100" i="23"/>
  <c r="M1100" i="23"/>
  <c r="N1100" i="23"/>
  <c r="O1100" i="23"/>
  <c r="P1100" i="23"/>
  <c r="Q1100" i="23"/>
  <c r="R1100" i="23"/>
  <c r="L1099" i="23"/>
  <c r="M1099" i="23"/>
  <c r="N1099" i="23"/>
  <c r="O1099" i="23"/>
  <c r="P1099" i="23"/>
  <c r="Q1099" i="23"/>
  <c r="R1099" i="23"/>
  <c r="L1098" i="23"/>
  <c r="M1098" i="23"/>
  <c r="N1098" i="23"/>
  <c r="O1098" i="23"/>
  <c r="P1098" i="23"/>
  <c r="Q1098" i="23"/>
  <c r="R1098" i="23"/>
  <c r="L1097" i="23"/>
  <c r="M1097" i="23"/>
  <c r="N1097" i="23"/>
  <c r="O1097" i="23"/>
  <c r="P1097" i="23"/>
  <c r="Q1097" i="23"/>
  <c r="R1097" i="23"/>
  <c r="L1096" i="23"/>
  <c r="M1096" i="23"/>
  <c r="N1096" i="23"/>
  <c r="O1096" i="23"/>
  <c r="P1096" i="23"/>
  <c r="Q1096" i="23"/>
  <c r="R1096" i="23"/>
  <c r="L1095" i="23"/>
  <c r="M1095" i="23"/>
  <c r="N1095" i="23"/>
  <c r="O1095" i="23"/>
  <c r="P1095" i="23"/>
  <c r="Q1095" i="23"/>
  <c r="R1095" i="23"/>
  <c r="L1094" i="23"/>
  <c r="M1094" i="23"/>
  <c r="N1094" i="23"/>
  <c r="O1094" i="23"/>
  <c r="P1094" i="23"/>
  <c r="Q1094" i="23"/>
  <c r="R1094" i="23"/>
  <c r="L1093" i="23"/>
  <c r="M1093" i="23"/>
  <c r="N1093" i="23"/>
  <c r="O1093" i="23"/>
  <c r="P1093" i="23"/>
  <c r="Q1093" i="23"/>
  <c r="R1093" i="23"/>
  <c r="L1092" i="23"/>
  <c r="M1092" i="23"/>
  <c r="N1092" i="23"/>
  <c r="O1092" i="23"/>
  <c r="P1092" i="23"/>
  <c r="Q1092" i="23"/>
  <c r="R1092" i="23"/>
  <c r="L1091" i="23"/>
  <c r="M1091" i="23"/>
  <c r="N1091" i="23"/>
  <c r="O1091" i="23"/>
  <c r="P1091" i="23"/>
  <c r="Q1091" i="23"/>
  <c r="R1091" i="23"/>
  <c r="L1090" i="23"/>
  <c r="M1090" i="23"/>
  <c r="N1090" i="23"/>
  <c r="O1090" i="23"/>
  <c r="P1090" i="23"/>
  <c r="Q1090" i="23"/>
  <c r="R1090" i="23"/>
  <c r="L1089" i="23"/>
  <c r="M1089" i="23"/>
  <c r="N1089" i="23"/>
  <c r="O1089" i="23"/>
  <c r="P1089" i="23"/>
  <c r="Q1089" i="23"/>
  <c r="R1089" i="23"/>
  <c r="L1088" i="23"/>
  <c r="M1088" i="23"/>
  <c r="N1088" i="23"/>
  <c r="O1088" i="23"/>
  <c r="P1088" i="23"/>
  <c r="Q1088" i="23"/>
  <c r="R1088" i="23"/>
  <c r="L1087" i="23"/>
  <c r="M1087" i="23"/>
  <c r="N1087" i="23"/>
  <c r="O1087" i="23"/>
  <c r="P1087" i="23"/>
  <c r="Q1087" i="23"/>
  <c r="R1087" i="23"/>
  <c r="L1086" i="23"/>
  <c r="M1086" i="23"/>
  <c r="N1086" i="23"/>
  <c r="O1086" i="23"/>
  <c r="P1086" i="23"/>
  <c r="Q1086" i="23"/>
  <c r="R1086" i="23"/>
  <c r="L1085" i="23"/>
  <c r="M1085" i="23"/>
  <c r="N1085" i="23"/>
  <c r="O1085" i="23"/>
  <c r="P1085" i="23"/>
  <c r="Q1085" i="23"/>
  <c r="R1085" i="23"/>
  <c r="L1084" i="23"/>
  <c r="M1084" i="23"/>
  <c r="N1084" i="23"/>
  <c r="O1084" i="23"/>
  <c r="P1084" i="23"/>
  <c r="Q1084" i="23"/>
  <c r="R1084" i="23"/>
  <c r="L1083" i="23"/>
  <c r="M1083" i="23"/>
  <c r="N1083" i="23"/>
  <c r="O1083" i="23"/>
  <c r="P1083" i="23"/>
  <c r="Q1083" i="23"/>
  <c r="R1083" i="23"/>
  <c r="L1082" i="23"/>
  <c r="M1082" i="23"/>
  <c r="N1082" i="23"/>
  <c r="O1082" i="23"/>
  <c r="P1082" i="23"/>
  <c r="Q1082" i="23"/>
  <c r="R1082" i="23"/>
  <c r="L1081" i="23"/>
  <c r="M1081" i="23"/>
  <c r="N1081" i="23"/>
  <c r="O1081" i="23"/>
  <c r="P1081" i="23"/>
  <c r="Q1081" i="23"/>
  <c r="R1081" i="23"/>
  <c r="L1080" i="23"/>
  <c r="M1080" i="23"/>
  <c r="N1080" i="23"/>
  <c r="O1080" i="23"/>
  <c r="P1080" i="23"/>
  <c r="Q1080" i="23"/>
  <c r="R1080" i="23"/>
  <c r="L1079" i="23"/>
  <c r="M1079" i="23"/>
  <c r="N1079" i="23"/>
  <c r="O1079" i="23"/>
  <c r="P1079" i="23"/>
  <c r="Q1079" i="23"/>
  <c r="R1079" i="23"/>
  <c r="L1078" i="23"/>
  <c r="M1078" i="23"/>
  <c r="N1078" i="23"/>
  <c r="O1078" i="23"/>
  <c r="P1078" i="23"/>
  <c r="Q1078" i="23"/>
  <c r="R1078" i="23"/>
  <c r="L1077" i="23"/>
  <c r="M1077" i="23"/>
  <c r="N1077" i="23"/>
  <c r="O1077" i="23"/>
  <c r="P1077" i="23"/>
  <c r="Q1077" i="23"/>
  <c r="R1077" i="23"/>
  <c r="L1076" i="23"/>
  <c r="M1076" i="23"/>
  <c r="N1076" i="23"/>
  <c r="O1076" i="23"/>
  <c r="P1076" i="23"/>
  <c r="Q1076" i="23"/>
  <c r="R1076" i="23"/>
  <c r="L1075" i="23"/>
  <c r="M1075" i="23"/>
  <c r="N1075" i="23"/>
  <c r="O1075" i="23"/>
  <c r="P1075" i="23"/>
  <c r="Q1075" i="23"/>
  <c r="R1075" i="23"/>
  <c r="L1074" i="23"/>
  <c r="M1074" i="23"/>
  <c r="N1074" i="23"/>
  <c r="O1074" i="23"/>
  <c r="P1074" i="23"/>
  <c r="Q1074" i="23"/>
  <c r="R1074" i="23"/>
  <c r="L1073" i="23"/>
  <c r="M1073" i="23"/>
  <c r="N1073" i="23"/>
  <c r="O1073" i="23"/>
  <c r="P1073" i="23"/>
  <c r="Q1073" i="23"/>
  <c r="R1073" i="23"/>
  <c r="L1072" i="23"/>
  <c r="M1072" i="23"/>
  <c r="N1072" i="23"/>
  <c r="O1072" i="23"/>
  <c r="P1072" i="23"/>
  <c r="Q1072" i="23"/>
  <c r="R1072" i="23"/>
  <c r="L1071" i="23"/>
  <c r="M1071" i="23"/>
  <c r="N1071" i="23"/>
  <c r="O1071" i="23"/>
  <c r="P1071" i="23"/>
  <c r="Q1071" i="23"/>
  <c r="R1071" i="23"/>
  <c r="L1070" i="23"/>
  <c r="M1070" i="23"/>
  <c r="N1070" i="23"/>
  <c r="O1070" i="23"/>
  <c r="P1070" i="23"/>
  <c r="Q1070" i="23"/>
  <c r="R1070" i="23"/>
  <c r="L1069" i="23"/>
  <c r="M1069" i="23"/>
  <c r="N1069" i="23"/>
  <c r="O1069" i="23"/>
  <c r="P1069" i="23"/>
  <c r="Q1069" i="23"/>
  <c r="R1069" i="23"/>
  <c r="L1068" i="23"/>
  <c r="M1068" i="23"/>
  <c r="N1068" i="23"/>
  <c r="O1068" i="23"/>
  <c r="P1068" i="23"/>
  <c r="Q1068" i="23"/>
  <c r="R1068" i="23"/>
  <c r="L1067" i="23"/>
  <c r="M1067" i="23"/>
  <c r="N1067" i="23"/>
  <c r="O1067" i="23"/>
  <c r="P1067" i="23"/>
  <c r="Q1067" i="23"/>
  <c r="R1067" i="23"/>
  <c r="L1066" i="23"/>
  <c r="M1066" i="23"/>
  <c r="N1066" i="23"/>
  <c r="O1066" i="23"/>
  <c r="P1066" i="23"/>
  <c r="Q1066" i="23"/>
  <c r="R1066" i="23"/>
  <c r="L1065" i="23"/>
  <c r="M1065" i="23"/>
  <c r="N1065" i="23"/>
  <c r="O1065" i="23"/>
  <c r="P1065" i="23"/>
  <c r="Q1065" i="23"/>
  <c r="R1065" i="23"/>
  <c r="L1064" i="23"/>
  <c r="M1064" i="23"/>
  <c r="N1064" i="23"/>
  <c r="O1064" i="23"/>
  <c r="P1064" i="23"/>
  <c r="Q1064" i="23"/>
  <c r="R1064" i="23"/>
  <c r="L1063" i="23"/>
  <c r="M1063" i="23"/>
  <c r="N1063" i="23"/>
  <c r="O1063" i="23"/>
  <c r="P1063" i="23"/>
  <c r="Q1063" i="23"/>
  <c r="R1063" i="23"/>
  <c r="L1062" i="23"/>
  <c r="M1062" i="23"/>
  <c r="N1062" i="23"/>
  <c r="O1062" i="23"/>
  <c r="P1062" i="23"/>
  <c r="Q1062" i="23"/>
  <c r="R1062" i="23"/>
  <c r="L1061" i="23"/>
  <c r="M1061" i="23"/>
  <c r="N1061" i="23"/>
  <c r="O1061" i="23"/>
  <c r="P1061" i="23"/>
  <c r="Q1061" i="23"/>
  <c r="R1061" i="23"/>
  <c r="L1060" i="23"/>
  <c r="M1060" i="23"/>
  <c r="N1060" i="23"/>
  <c r="O1060" i="23"/>
  <c r="P1060" i="23"/>
  <c r="Q1060" i="23"/>
  <c r="R1060" i="23"/>
  <c r="L1059" i="23"/>
  <c r="M1059" i="23"/>
  <c r="N1059" i="23"/>
  <c r="O1059" i="23"/>
  <c r="P1059" i="23"/>
  <c r="Q1059" i="23"/>
  <c r="R1059" i="23"/>
  <c r="L1058" i="23"/>
  <c r="M1058" i="23"/>
  <c r="N1058" i="23"/>
  <c r="O1058" i="23"/>
  <c r="P1058" i="23"/>
  <c r="Q1058" i="23"/>
  <c r="R1058" i="23"/>
  <c r="L1057" i="23"/>
  <c r="M1057" i="23"/>
  <c r="N1057" i="23"/>
  <c r="O1057" i="23"/>
  <c r="P1057" i="23"/>
  <c r="Q1057" i="23"/>
  <c r="R1057" i="23"/>
  <c r="L1056" i="23"/>
  <c r="M1056" i="23"/>
  <c r="N1056" i="23"/>
  <c r="O1056" i="23"/>
  <c r="P1056" i="23"/>
  <c r="Q1056" i="23"/>
  <c r="R1056" i="23"/>
  <c r="L1055" i="23"/>
  <c r="M1055" i="23"/>
  <c r="N1055" i="23"/>
  <c r="O1055" i="23"/>
  <c r="P1055" i="23"/>
  <c r="Q1055" i="23"/>
  <c r="R1055" i="23"/>
  <c r="L1054" i="23"/>
  <c r="M1054" i="23"/>
  <c r="N1054" i="23"/>
  <c r="O1054" i="23"/>
  <c r="P1054" i="23"/>
  <c r="Q1054" i="23"/>
  <c r="R1054" i="23"/>
  <c r="L1053" i="23"/>
  <c r="M1053" i="23"/>
  <c r="N1053" i="23"/>
  <c r="O1053" i="23"/>
  <c r="P1053" i="23"/>
  <c r="Q1053" i="23"/>
  <c r="R1053" i="23"/>
  <c r="L1052" i="23"/>
  <c r="M1052" i="23"/>
  <c r="N1052" i="23"/>
  <c r="O1052" i="23"/>
  <c r="P1052" i="23"/>
  <c r="Q1052" i="23"/>
  <c r="R1052" i="23"/>
  <c r="L1051" i="23"/>
  <c r="M1051" i="23"/>
  <c r="N1051" i="23"/>
  <c r="O1051" i="23"/>
  <c r="P1051" i="23"/>
  <c r="Q1051" i="23"/>
  <c r="R1051" i="23"/>
  <c r="L1050" i="23"/>
  <c r="M1050" i="23"/>
  <c r="N1050" i="23"/>
  <c r="O1050" i="23"/>
  <c r="P1050" i="23"/>
  <c r="Q1050" i="23"/>
  <c r="R1050" i="23"/>
  <c r="L1049" i="23"/>
  <c r="M1049" i="23"/>
  <c r="N1049" i="23"/>
  <c r="O1049" i="23"/>
  <c r="P1049" i="23"/>
  <c r="Q1049" i="23"/>
  <c r="R1049" i="23"/>
  <c r="L1048" i="23"/>
  <c r="M1048" i="23"/>
  <c r="N1048" i="23"/>
  <c r="O1048" i="23"/>
  <c r="P1048" i="23"/>
  <c r="Q1048" i="23"/>
  <c r="R1048" i="23"/>
  <c r="L1047" i="23"/>
  <c r="M1047" i="23"/>
  <c r="N1047" i="23"/>
  <c r="O1047" i="23"/>
  <c r="P1047" i="23"/>
  <c r="Q1047" i="23"/>
  <c r="R1047" i="23"/>
  <c r="L1046" i="23"/>
  <c r="M1046" i="23"/>
  <c r="N1046" i="23"/>
  <c r="O1046" i="23"/>
  <c r="P1046" i="23"/>
  <c r="Q1046" i="23"/>
  <c r="R1046" i="23"/>
  <c r="L1045" i="23"/>
  <c r="M1045" i="23"/>
  <c r="N1045" i="23"/>
  <c r="O1045" i="23"/>
  <c r="P1045" i="23"/>
  <c r="Q1045" i="23"/>
  <c r="R1045" i="23"/>
  <c r="L1044" i="23"/>
  <c r="M1044" i="23"/>
  <c r="N1044" i="23"/>
  <c r="O1044" i="23"/>
  <c r="P1044" i="23"/>
  <c r="Q1044" i="23"/>
  <c r="R1044" i="23"/>
  <c r="L1043" i="23"/>
  <c r="M1043" i="23"/>
  <c r="N1043" i="23"/>
  <c r="O1043" i="23"/>
  <c r="P1043" i="23"/>
  <c r="Q1043" i="23"/>
  <c r="R1043" i="23"/>
  <c r="L1042" i="23"/>
  <c r="M1042" i="23"/>
  <c r="N1042" i="23"/>
  <c r="O1042" i="23"/>
  <c r="P1042" i="23"/>
  <c r="Q1042" i="23"/>
  <c r="R1042" i="23"/>
  <c r="L1041" i="23"/>
  <c r="M1041" i="23"/>
  <c r="N1041" i="23"/>
  <c r="O1041" i="23"/>
  <c r="P1041" i="23"/>
  <c r="Q1041" i="23"/>
  <c r="R1041" i="23"/>
  <c r="L1040" i="23"/>
  <c r="M1040" i="23"/>
  <c r="N1040" i="23"/>
  <c r="O1040" i="23"/>
  <c r="P1040" i="23"/>
  <c r="Q1040" i="23"/>
  <c r="R1040" i="23"/>
  <c r="L1039" i="23"/>
  <c r="M1039" i="23"/>
  <c r="N1039" i="23"/>
  <c r="O1039" i="23"/>
  <c r="P1039" i="23"/>
  <c r="Q1039" i="23"/>
  <c r="R1039" i="23"/>
  <c r="L1038" i="23"/>
  <c r="M1038" i="23"/>
  <c r="N1038" i="23"/>
  <c r="O1038" i="23"/>
  <c r="P1038" i="23"/>
  <c r="Q1038" i="23"/>
  <c r="R1038" i="23"/>
  <c r="L1037" i="23"/>
  <c r="M1037" i="23"/>
  <c r="N1037" i="23"/>
  <c r="O1037" i="23"/>
  <c r="P1037" i="23"/>
  <c r="Q1037" i="23"/>
  <c r="R1037" i="23"/>
  <c r="L1036" i="23"/>
  <c r="M1036" i="23"/>
  <c r="N1036" i="23"/>
  <c r="O1036" i="23"/>
  <c r="P1036" i="23"/>
  <c r="Q1036" i="23"/>
  <c r="R1036" i="23"/>
  <c r="L1035" i="23"/>
  <c r="M1035" i="23"/>
  <c r="N1035" i="23"/>
  <c r="O1035" i="23"/>
  <c r="P1035" i="23"/>
  <c r="Q1035" i="23"/>
  <c r="R1035" i="23"/>
  <c r="L1034" i="23"/>
  <c r="M1034" i="23"/>
  <c r="N1034" i="23"/>
  <c r="O1034" i="23"/>
  <c r="P1034" i="23"/>
  <c r="Q1034" i="23"/>
  <c r="R1034" i="23"/>
  <c r="L1033" i="23"/>
  <c r="M1033" i="23"/>
  <c r="N1033" i="23"/>
  <c r="O1033" i="23"/>
  <c r="P1033" i="23"/>
  <c r="Q1033" i="23"/>
  <c r="R1033" i="23"/>
  <c r="L1032" i="23"/>
  <c r="M1032" i="23"/>
  <c r="N1032" i="23"/>
  <c r="O1032" i="23"/>
  <c r="P1032" i="23"/>
  <c r="Q1032" i="23"/>
  <c r="R1032" i="23"/>
  <c r="L1031" i="23"/>
  <c r="M1031" i="23"/>
  <c r="N1031" i="23"/>
  <c r="O1031" i="23"/>
  <c r="P1031" i="23"/>
  <c r="Q1031" i="23"/>
  <c r="R1031" i="23"/>
  <c r="L1030" i="23"/>
  <c r="M1030" i="23"/>
  <c r="N1030" i="23"/>
  <c r="O1030" i="23"/>
  <c r="P1030" i="23"/>
  <c r="Q1030" i="23"/>
  <c r="R1030" i="23"/>
  <c r="L1029" i="23"/>
  <c r="M1029" i="23"/>
  <c r="N1029" i="23"/>
  <c r="O1029" i="23"/>
  <c r="P1029" i="23"/>
  <c r="Q1029" i="23"/>
  <c r="R1029" i="23"/>
  <c r="L1028" i="23"/>
  <c r="M1028" i="23"/>
  <c r="N1028" i="23"/>
  <c r="O1028" i="23"/>
  <c r="P1028" i="23"/>
  <c r="Q1028" i="23"/>
  <c r="R1028" i="23"/>
  <c r="L1027" i="23"/>
  <c r="M1027" i="23"/>
  <c r="N1027" i="23"/>
  <c r="O1027" i="23"/>
  <c r="P1027" i="23"/>
  <c r="Q1027" i="23"/>
  <c r="R1027" i="23"/>
  <c r="L1026" i="23"/>
  <c r="M1026" i="23"/>
  <c r="N1026" i="23"/>
  <c r="O1026" i="23"/>
  <c r="P1026" i="23"/>
  <c r="Q1026" i="23"/>
  <c r="R1026" i="23"/>
  <c r="L1025" i="23"/>
  <c r="M1025" i="23"/>
  <c r="N1025" i="23"/>
  <c r="O1025" i="23"/>
  <c r="P1025" i="23"/>
  <c r="Q1025" i="23"/>
  <c r="R1025" i="23"/>
  <c r="L1024" i="23"/>
  <c r="M1024" i="23"/>
  <c r="N1024" i="23"/>
  <c r="O1024" i="23"/>
  <c r="P1024" i="23"/>
  <c r="Q1024" i="23"/>
  <c r="R1024" i="23"/>
  <c r="L1023" i="23"/>
  <c r="M1023" i="23"/>
  <c r="N1023" i="23"/>
  <c r="O1023" i="23"/>
  <c r="P1023" i="23"/>
  <c r="Q1023" i="23"/>
  <c r="R1023" i="23"/>
  <c r="L1022" i="23"/>
  <c r="M1022" i="23"/>
  <c r="N1022" i="23"/>
  <c r="O1022" i="23"/>
  <c r="P1022" i="23"/>
  <c r="Q1022" i="23"/>
  <c r="R1022" i="23"/>
  <c r="L1021" i="23"/>
  <c r="M1021" i="23"/>
  <c r="N1021" i="23"/>
  <c r="O1021" i="23"/>
  <c r="P1021" i="23"/>
  <c r="Q1021" i="23"/>
  <c r="R1021" i="23"/>
  <c r="L1020" i="23"/>
  <c r="M1020" i="23"/>
  <c r="N1020" i="23"/>
  <c r="O1020" i="23"/>
  <c r="P1020" i="23"/>
  <c r="Q1020" i="23"/>
  <c r="R1020" i="23"/>
  <c r="L1019" i="23"/>
  <c r="M1019" i="23"/>
  <c r="N1019" i="23"/>
  <c r="O1019" i="23"/>
  <c r="P1019" i="23"/>
  <c r="Q1019" i="23"/>
  <c r="R1019" i="23"/>
  <c r="L1018" i="23"/>
  <c r="M1018" i="23"/>
  <c r="N1018" i="23"/>
  <c r="O1018" i="23"/>
  <c r="P1018" i="23"/>
  <c r="Q1018" i="23"/>
  <c r="R1018" i="23"/>
  <c r="L1017" i="23"/>
  <c r="M1017" i="23"/>
  <c r="N1017" i="23"/>
  <c r="O1017" i="23"/>
  <c r="P1017" i="23"/>
  <c r="Q1017" i="23"/>
  <c r="R1017" i="23"/>
  <c r="L1016" i="23"/>
  <c r="M1016" i="23"/>
  <c r="N1016" i="23"/>
  <c r="O1016" i="23"/>
  <c r="P1016" i="23"/>
  <c r="Q1016" i="23"/>
  <c r="R1016" i="23"/>
  <c r="L1015" i="23"/>
  <c r="M1015" i="23"/>
  <c r="N1015" i="23"/>
  <c r="O1015" i="23"/>
  <c r="P1015" i="23"/>
  <c r="Q1015" i="23"/>
  <c r="R1015" i="23"/>
  <c r="L1014" i="23"/>
  <c r="M1014" i="23"/>
  <c r="N1014" i="23"/>
  <c r="O1014" i="23"/>
  <c r="P1014" i="23"/>
  <c r="Q1014" i="23"/>
  <c r="R1014" i="23"/>
  <c r="L1013" i="23"/>
  <c r="M1013" i="23"/>
  <c r="N1013" i="23"/>
  <c r="O1013" i="23"/>
  <c r="P1013" i="23"/>
  <c r="Q1013" i="23"/>
  <c r="R1013" i="23"/>
  <c r="L1012" i="23"/>
  <c r="M1012" i="23"/>
  <c r="N1012" i="23"/>
  <c r="O1012" i="23"/>
  <c r="P1012" i="23"/>
  <c r="Q1012" i="23"/>
  <c r="R1012" i="23"/>
  <c r="L1011" i="23"/>
  <c r="M1011" i="23"/>
  <c r="N1011" i="23"/>
  <c r="O1011" i="23"/>
  <c r="P1011" i="23"/>
  <c r="Q1011" i="23"/>
  <c r="R1011" i="23"/>
  <c r="L1010" i="23"/>
  <c r="M1010" i="23"/>
  <c r="N1010" i="23"/>
  <c r="O1010" i="23"/>
  <c r="P1010" i="23"/>
  <c r="Q1010" i="23"/>
  <c r="R1010" i="23"/>
  <c r="L1009" i="23"/>
  <c r="M1009" i="23"/>
  <c r="N1009" i="23"/>
  <c r="O1009" i="23"/>
  <c r="P1009" i="23"/>
  <c r="Q1009" i="23"/>
  <c r="R1009" i="23"/>
  <c r="L1008" i="23"/>
  <c r="M1008" i="23"/>
  <c r="N1008" i="23"/>
  <c r="O1008" i="23"/>
  <c r="P1008" i="23"/>
  <c r="Q1008" i="23"/>
  <c r="R1008" i="23"/>
  <c r="L1007" i="23"/>
  <c r="M1007" i="23"/>
  <c r="N1007" i="23"/>
  <c r="O1007" i="23"/>
  <c r="P1007" i="23"/>
  <c r="Q1007" i="23"/>
  <c r="R1007" i="23"/>
  <c r="L1006" i="23"/>
  <c r="M1006" i="23"/>
  <c r="N1006" i="23"/>
  <c r="O1006" i="23"/>
  <c r="P1006" i="23"/>
  <c r="Q1006" i="23"/>
  <c r="R1006" i="23"/>
  <c r="L1005" i="23"/>
  <c r="M1005" i="23"/>
  <c r="N1005" i="23"/>
  <c r="O1005" i="23"/>
  <c r="P1005" i="23"/>
  <c r="Q1005" i="23"/>
  <c r="R1005" i="23"/>
  <c r="L1004" i="23"/>
  <c r="M1004" i="23"/>
  <c r="N1004" i="23"/>
  <c r="O1004" i="23"/>
  <c r="P1004" i="23"/>
  <c r="Q1004" i="23"/>
  <c r="R1004" i="23"/>
  <c r="L1003" i="23"/>
  <c r="M1003" i="23"/>
  <c r="N1003" i="23"/>
  <c r="O1003" i="23"/>
  <c r="P1003" i="23"/>
  <c r="Q1003" i="23"/>
  <c r="R1003" i="23"/>
  <c r="L1002" i="23"/>
  <c r="M1002" i="23"/>
  <c r="N1002" i="23"/>
  <c r="O1002" i="23"/>
  <c r="P1002" i="23"/>
  <c r="Q1002" i="23"/>
  <c r="R1002" i="23"/>
  <c r="L1001" i="23"/>
  <c r="M1001" i="23"/>
  <c r="N1001" i="23"/>
  <c r="O1001" i="23"/>
  <c r="P1001" i="23"/>
  <c r="Q1001" i="23"/>
  <c r="R1001" i="23"/>
  <c r="L1000" i="23"/>
  <c r="M1000" i="23"/>
  <c r="N1000" i="23"/>
  <c r="O1000" i="23"/>
  <c r="P1000" i="23"/>
  <c r="Q1000" i="23"/>
  <c r="R1000" i="23"/>
  <c r="L999" i="23"/>
  <c r="M999" i="23"/>
  <c r="N999" i="23"/>
  <c r="O999" i="23"/>
  <c r="P999" i="23"/>
  <c r="Q999" i="23"/>
  <c r="R999" i="23"/>
  <c r="L998" i="23"/>
  <c r="M998" i="23"/>
  <c r="N998" i="23"/>
  <c r="O998" i="23"/>
  <c r="P998" i="23"/>
  <c r="Q998" i="23"/>
  <c r="R998" i="23"/>
  <c r="L997" i="23"/>
  <c r="M997" i="23"/>
  <c r="N997" i="23"/>
  <c r="O997" i="23"/>
  <c r="P997" i="23"/>
  <c r="Q997" i="23"/>
  <c r="R997" i="23"/>
  <c r="L996" i="23"/>
  <c r="M996" i="23"/>
  <c r="N996" i="23"/>
  <c r="O996" i="23"/>
  <c r="P996" i="23"/>
  <c r="Q996" i="23"/>
  <c r="R996" i="23"/>
  <c r="L995" i="23"/>
  <c r="M995" i="23"/>
  <c r="N995" i="23"/>
  <c r="O995" i="23"/>
  <c r="P995" i="23"/>
  <c r="Q995" i="23"/>
  <c r="R995" i="23"/>
  <c r="L994" i="23"/>
  <c r="M994" i="23"/>
  <c r="N994" i="23"/>
  <c r="O994" i="23"/>
  <c r="P994" i="23"/>
  <c r="Q994" i="23"/>
  <c r="R994" i="23"/>
  <c r="L993" i="23"/>
  <c r="M993" i="23"/>
  <c r="N993" i="23"/>
  <c r="O993" i="23"/>
  <c r="P993" i="23"/>
  <c r="Q993" i="23"/>
  <c r="R993" i="23"/>
  <c r="L992" i="23"/>
  <c r="M992" i="23"/>
  <c r="N992" i="23"/>
  <c r="O992" i="23"/>
  <c r="P992" i="23"/>
  <c r="Q992" i="23"/>
  <c r="R992" i="23"/>
  <c r="L991" i="23"/>
  <c r="M991" i="23"/>
  <c r="N991" i="23"/>
  <c r="O991" i="23"/>
  <c r="P991" i="23"/>
  <c r="Q991" i="23"/>
  <c r="R991" i="23"/>
  <c r="L990" i="23"/>
  <c r="M990" i="23"/>
  <c r="N990" i="23"/>
  <c r="O990" i="23"/>
  <c r="P990" i="23"/>
  <c r="Q990" i="23"/>
  <c r="R990" i="23"/>
  <c r="L989" i="23"/>
  <c r="M989" i="23"/>
  <c r="N989" i="23"/>
  <c r="O989" i="23"/>
  <c r="P989" i="23"/>
  <c r="Q989" i="23"/>
  <c r="R989" i="23"/>
  <c r="L988" i="23"/>
  <c r="M988" i="23"/>
  <c r="N988" i="23"/>
  <c r="O988" i="23"/>
  <c r="P988" i="23"/>
  <c r="Q988" i="23"/>
  <c r="R988" i="23"/>
  <c r="L987" i="23"/>
  <c r="M987" i="23"/>
  <c r="N987" i="23"/>
  <c r="O987" i="23"/>
  <c r="P987" i="23"/>
  <c r="Q987" i="23"/>
  <c r="R987" i="23"/>
  <c r="L986" i="23"/>
  <c r="M986" i="23"/>
  <c r="N986" i="23"/>
  <c r="O986" i="23"/>
  <c r="P986" i="23"/>
  <c r="Q986" i="23"/>
  <c r="R986" i="23"/>
  <c r="L985" i="23"/>
  <c r="M985" i="23"/>
  <c r="N985" i="23"/>
  <c r="O985" i="23"/>
  <c r="P985" i="23"/>
  <c r="Q985" i="23"/>
  <c r="R985" i="23"/>
  <c r="L984" i="23"/>
  <c r="M984" i="23"/>
  <c r="N984" i="23"/>
  <c r="O984" i="23"/>
  <c r="P984" i="23"/>
  <c r="Q984" i="23"/>
  <c r="R984" i="23"/>
  <c r="L983" i="23"/>
  <c r="M983" i="23"/>
  <c r="N983" i="23"/>
  <c r="O983" i="23"/>
  <c r="P983" i="23"/>
  <c r="Q983" i="23"/>
  <c r="R983" i="23"/>
  <c r="L982" i="23"/>
  <c r="M982" i="23"/>
  <c r="N982" i="23"/>
  <c r="O982" i="23"/>
  <c r="P982" i="23"/>
  <c r="Q982" i="23"/>
  <c r="R982" i="23"/>
  <c r="L981" i="23"/>
  <c r="M981" i="23"/>
  <c r="N981" i="23"/>
  <c r="O981" i="23"/>
  <c r="P981" i="23"/>
  <c r="Q981" i="23"/>
  <c r="R981" i="23"/>
  <c r="L980" i="23"/>
  <c r="M980" i="23"/>
  <c r="N980" i="23"/>
  <c r="O980" i="23"/>
  <c r="P980" i="23"/>
  <c r="Q980" i="23"/>
  <c r="R980" i="23"/>
  <c r="L979" i="23"/>
  <c r="M979" i="23"/>
  <c r="N979" i="23"/>
  <c r="O979" i="23"/>
  <c r="P979" i="23"/>
  <c r="Q979" i="23"/>
  <c r="R979" i="23"/>
  <c r="L978" i="23"/>
  <c r="M978" i="23"/>
  <c r="N978" i="23"/>
  <c r="O978" i="23"/>
  <c r="P978" i="23"/>
  <c r="Q978" i="23"/>
  <c r="R978" i="23"/>
  <c r="L977" i="23"/>
  <c r="M977" i="23"/>
  <c r="N977" i="23"/>
  <c r="O977" i="23"/>
  <c r="P977" i="23"/>
  <c r="Q977" i="23"/>
  <c r="R977" i="23"/>
  <c r="L976" i="23"/>
  <c r="M976" i="23"/>
  <c r="N976" i="23"/>
  <c r="O976" i="23"/>
  <c r="P976" i="23"/>
  <c r="Q976" i="23"/>
  <c r="R976" i="23"/>
  <c r="L975" i="23"/>
  <c r="M975" i="23"/>
  <c r="N975" i="23"/>
  <c r="O975" i="23"/>
  <c r="P975" i="23"/>
  <c r="Q975" i="23"/>
  <c r="R975" i="23"/>
  <c r="L974" i="23"/>
  <c r="M974" i="23"/>
  <c r="N974" i="23"/>
  <c r="O974" i="23"/>
  <c r="P974" i="23"/>
  <c r="Q974" i="23"/>
  <c r="R974" i="23"/>
  <c r="L973" i="23"/>
  <c r="M973" i="23"/>
  <c r="N973" i="23"/>
  <c r="O973" i="23"/>
  <c r="P973" i="23"/>
  <c r="Q973" i="23"/>
  <c r="R973" i="23"/>
  <c r="L972" i="23"/>
  <c r="M972" i="23"/>
  <c r="N972" i="23"/>
  <c r="O972" i="23"/>
  <c r="P972" i="23"/>
  <c r="Q972" i="23"/>
  <c r="R972" i="23"/>
  <c r="L971" i="23"/>
  <c r="M971" i="23"/>
  <c r="N971" i="23"/>
  <c r="O971" i="23"/>
  <c r="P971" i="23"/>
  <c r="Q971" i="23"/>
  <c r="R971" i="23"/>
  <c r="L970" i="23"/>
  <c r="M970" i="23"/>
  <c r="N970" i="23"/>
  <c r="O970" i="23"/>
  <c r="P970" i="23"/>
  <c r="Q970" i="23"/>
  <c r="R970" i="23"/>
  <c r="L969" i="23"/>
  <c r="M969" i="23"/>
  <c r="N969" i="23"/>
  <c r="O969" i="23"/>
  <c r="P969" i="23"/>
  <c r="Q969" i="23"/>
  <c r="R969" i="23"/>
  <c r="L968" i="23"/>
  <c r="M968" i="23"/>
  <c r="N968" i="23"/>
  <c r="O968" i="23"/>
  <c r="P968" i="23"/>
  <c r="Q968" i="23"/>
  <c r="R968" i="23"/>
  <c r="L967" i="23"/>
  <c r="M967" i="23"/>
  <c r="N967" i="23"/>
  <c r="O967" i="23"/>
  <c r="P967" i="23"/>
  <c r="Q967" i="23"/>
  <c r="R967" i="23"/>
  <c r="L966" i="23"/>
  <c r="M966" i="23"/>
  <c r="N966" i="23"/>
  <c r="O966" i="23"/>
  <c r="P966" i="23"/>
  <c r="Q966" i="23"/>
  <c r="R966" i="23"/>
  <c r="L965" i="23"/>
  <c r="M965" i="23"/>
  <c r="N965" i="23"/>
  <c r="O965" i="23"/>
  <c r="P965" i="23"/>
  <c r="Q965" i="23"/>
  <c r="R965" i="23"/>
  <c r="L964" i="23"/>
  <c r="M964" i="23"/>
  <c r="N964" i="23"/>
  <c r="O964" i="23"/>
  <c r="P964" i="23"/>
  <c r="Q964" i="23"/>
  <c r="R964" i="23"/>
  <c r="L963" i="23"/>
  <c r="M963" i="23"/>
  <c r="N963" i="23"/>
  <c r="O963" i="23"/>
  <c r="P963" i="23"/>
  <c r="Q963" i="23"/>
  <c r="R963" i="23"/>
  <c r="L962" i="23"/>
  <c r="M962" i="23"/>
  <c r="N962" i="23"/>
  <c r="O962" i="23"/>
  <c r="P962" i="23"/>
  <c r="Q962" i="23"/>
  <c r="R962" i="23"/>
  <c r="L961" i="23"/>
  <c r="M961" i="23"/>
  <c r="N961" i="23"/>
  <c r="O961" i="23"/>
  <c r="P961" i="23"/>
  <c r="Q961" i="23"/>
  <c r="R961" i="23"/>
  <c r="L960" i="23"/>
  <c r="M960" i="23"/>
  <c r="N960" i="23"/>
  <c r="O960" i="23"/>
  <c r="P960" i="23"/>
  <c r="Q960" i="23"/>
  <c r="R960" i="23"/>
  <c r="L959" i="23"/>
  <c r="M959" i="23"/>
  <c r="N959" i="23"/>
  <c r="O959" i="23"/>
  <c r="P959" i="23"/>
  <c r="Q959" i="23"/>
  <c r="R959" i="23"/>
  <c r="L958" i="23"/>
  <c r="M958" i="23"/>
  <c r="N958" i="23"/>
  <c r="O958" i="23"/>
  <c r="P958" i="23"/>
  <c r="Q958" i="23"/>
  <c r="R958" i="23"/>
  <c r="L957" i="23"/>
  <c r="M957" i="23"/>
  <c r="N957" i="23"/>
  <c r="O957" i="23"/>
  <c r="P957" i="23"/>
  <c r="Q957" i="23"/>
  <c r="R957" i="23"/>
  <c r="L956" i="23"/>
  <c r="M956" i="23"/>
  <c r="N956" i="23"/>
  <c r="O956" i="23"/>
  <c r="P956" i="23"/>
  <c r="Q956" i="23"/>
  <c r="R956" i="23"/>
  <c r="L955" i="23"/>
  <c r="M955" i="23"/>
  <c r="N955" i="23"/>
  <c r="O955" i="23"/>
  <c r="P955" i="23"/>
  <c r="Q955" i="23"/>
  <c r="R955" i="23"/>
  <c r="L954" i="23"/>
  <c r="M954" i="23"/>
  <c r="N954" i="23"/>
  <c r="O954" i="23"/>
  <c r="P954" i="23"/>
  <c r="Q954" i="23"/>
  <c r="R954" i="23"/>
  <c r="L953" i="23"/>
  <c r="M953" i="23"/>
  <c r="N953" i="23"/>
  <c r="O953" i="23"/>
  <c r="P953" i="23"/>
  <c r="Q953" i="23"/>
  <c r="R953" i="23"/>
  <c r="L952" i="23"/>
  <c r="M952" i="23"/>
  <c r="N952" i="23"/>
  <c r="O952" i="23"/>
  <c r="P952" i="23"/>
  <c r="Q952" i="23"/>
  <c r="R952" i="23"/>
  <c r="L951" i="23"/>
  <c r="M951" i="23"/>
  <c r="N951" i="23"/>
  <c r="O951" i="23"/>
  <c r="P951" i="23"/>
  <c r="Q951" i="23"/>
  <c r="R951" i="23"/>
  <c r="L950" i="23"/>
  <c r="M950" i="23"/>
  <c r="N950" i="23"/>
  <c r="O950" i="23"/>
  <c r="P950" i="23"/>
  <c r="Q950" i="23"/>
  <c r="R950" i="23"/>
  <c r="L949" i="23"/>
  <c r="M949" i="23"/>
  <c r="N949" i="23"/>
  <c r="O949" i="23"/>
  <c r="P949" i="23"/>
  <c r="Q949" i="23"/>
  <c r="R949" i="23"/>
  <c r="L948" i="23"/>
  <c r="M948" i="23"/>
  <c r="N948" i="23"/>
  <c r="O948" i="23"/>
  <c r="P948" i="23"/>
  <c r="Q948" i="23"/>
  <c r="R948" i="23"/>
  <c r="L947" i="23"/>
  <c r="M947" i="23"/>
  <c r="N947" i="23"/>
  <c r="O947" i="23"/>
  <c r="P947" i="23"/>
  <c r="Q947" i="23"/>
  <c r="R947" i="23"/>
  <c r="L946" i="23"/>
  <c r="M946" i="23"/>
  <c r="N946" i="23"/>
  <c r="O946" i="23"/>
  <c r="P946" i="23"/>
  <c r="Q946" i="23"/>
  <c r="R946" i="23"/>
  <c r="L945" i="23"/>
  <c r="M945" i="23"/>
  <c r="N945" i="23"/>
  <c r="O945" i="23"/>
  <c r="P945" i="23"/>
  <c r="Q945" i="23"/>
  <c r="R945" i="23"/>
  <c r="L944" i="23"/>
  <c r="M944" i="23"/>
  <c r="N944" i="23"/>
  <c r="O944" i="23"/>
  <c r="P944" i="23"/>
  <c r="Q944" i="23"/>
  <c r="R944" i="23"/>
  <c r="L943" i="23"/>
  <c r="M943" i="23"/>
  <c r="N943" i="23"/>
  <c r="O943" i="23"/>
  <c r="P943" i="23"/>
  <c r="Q943" i="23"/>
  <c r="R943" i="23"/>
  <c r="L942" i="23"/>
  <c r="M942" i="23"/>
  <c r="N942" i="23"/>
  <c r="O942" i="23"/>
  <c r="P942" i="23"/>
  <c r="Q942" i="23"/>
  <c r="R942" i="23"/>
  <c r="L941" i="23"/>
  <c r="M941" i="23"/>
  <c r="N941" i="23"/>
  <c r="O941" i="23"/>
  <c r="P941" i="23"/>
  <c r="Q941" i="23"/>
  <c r="R941" i="23"/>
  <c r="L940" i="23"/>
  <c r="M940" i="23"/>
  <c r="N940" i="23"/>
  <c r="O940" i="23"/>
  <c r="P940" i="23"/>
  <c r="Q940" i="23"/>
  <c r="R940" i="23"/>
  <c r="L939" i="23"/>
  <c r="M939" i="23"/>
  <c r="N939" i="23"/>
  <c r="O939" i="23"/>
  <c r="P939" i="23"/>
  <c r="Q939" i="23"/>
  <c r="R939" i="23"/>
  <c r="L938" i="23"/>
  <c r="M938" i="23"/>
  <c r="N938" i="23"/>
  <c r="O938" i="23"/>
  <c r="P938" i="23"/>
  <c r="Q938" i="23"/>
  <c r="R938" i="23"/>
  <c r="L937" i="23"/>
  <c r="M937" i="23"/>
  <c r="N937" i="23"/>
  <c r="O937" i="23"/>
  <c r="P937" i="23"/>
  <c r="Q937" i="23"/>
  <c r="R937" i="23"/>
  <c r="L936" i="23"/>
  <c r="M936" i="23"/>
  <c r="N936" i="23"/>
  <c r="O936" i="23"/>
  <c r="P936" i="23"/>
  <c r="Q936" i="23"/>
  <c r="R936" i="23"/>
  <c r="L935" i="23"/>
  <c r="M935" i="23"/>
  <c r="N935" i="23"/>
  <c r="O935" i="23"/>
  <c r="P935" i="23"/>
  <c r="Q935" i="23"/>
  <c r="R935" i="23"/>
  <c r="L934" i="23"/>
  <c r="M934" i="23"/>
  <c r="N934" i="23"/>
  <c r="O934" i="23"/>
  <c r="P934" i="23"/>
  <c r="Q934" i="23"/>
  <c r="R934" i="23"/>
  <c r="L933" i="23"/>
  <c r="M933" i="23"/>
  <c r="N933" i="23"/>
  <c r="O933" i="23"/>
  <c r="P933" i="23"/>
  <c r="Q933" i="23"/>
  <c r="R933" i="23"/>
  <c r="L932" i="23"/>
  <c r="M932" i="23"/>
  <c r="N932" i="23"/>
  <c r="O932" i="23"/>
  <c r="P932" i="23"/>
  <c r="Q932" i="23"/>
  <c r="R932" i="23"/>
  <c r="L931" i="23"/>
  <c r="M931" i="23"/>
  <c r="N931" i="23"/>
  <c r="O931" i="23"/>
  <c r="P931" i="23"/>
  <c r="Q931" i="23"/>
  <c r="R931" i="23"/>
  <c r="L930" i="23"/>
  <c r="M930" i="23"/>
  <c r="N930" i="23"/>
  <c r="O930" i="23"/>
  <c r="P930" i="23"/>
  <c r="Q930" i="23"/>
  <c r="R930" i="23"/>
  <c r="L929" i="23"/>
  <c r="M929" i="23"/>
  <c r="N929" i="23"/>
  <c r="O929" i="23"/>
  <c r="P929" i="23"/>
  <c r="Q929" i="23"/>
  <c r="R929" i="23"/>
  <c r="L928" i="23"/>
  <c r="M928" i="23"/>
  <c r="N928" i="23"/>
  <c r="O928" i="23"/>
  <c r="P928" i="23"/>
  <c r="Q928" i="23"/>
  <c r="R928" i="23"/>
  <c r="L927" i="23"/>
  <c r="M927" i="23"/>
  <c r="N927" i="23"/>
  <c r="O927" i="23"/>
  <c r="P927" i="23"/>
  <c r="Q927" i="23"/>
  <c r="R927" i="23"/>
  <c r="L926" i="23"/>
  <c r="M926" i="23"/>
  <c r="N926" i="23"/>
  <c r="O926" i="23"/>
  <c r="P926" i="23"/>
  <c r="Q926" i="23"/>
  <c r="R926" i="23"/>
  <c r="L925" i="23"/>
  <c r="M925" i="23"/>
  <c r="N925" i="23"/>
  <c r="O925" i="23"/>
  <c r="P925" i="23"/>
  <c r="Q925" i="23"/>
  <c r="R925" i="23"/>
  <c r="L924" i="23"/>
  <c r="M924" i="23"/>
  <c r="N924" i="23"/>
  <c r="O924" i="23"/>
  <c r="P924" i="23"/>
  <c r="Q924" i="23"/>
  <c r="R924" i="23"/>
  <c r="L923" i="23"/>
  <c r="M923" i="23"/>
  <c r="N923" i="23"/>
  <c r="O923" i="23"/>
  <c r="P923" i="23"/>
  <c r="Q923" i="23"/>
  <c r="R923" i="23"/>
  <c r="L922" i="23"/>
  <c r="M922" i="23"/>
  <c r="N922" i="23"/>
  <c r="O922" i="23"/>
  <c r="P922" i="23"/>
  <c r="Q922" i="23"/>
  <c r="R922" i="23"/>
  <c r="L921" i="23"/>
  <c r="M921" i="23"/>
  <c r="N921" i="23"/>
  <c r="O921" i="23"/>
  <c r="P921" i="23"/>
  <c r="Q921" i="23"/>
  <c r="R921" i="23"/>
  <c r="L920" i="23"/>
  <c r="M920" i="23"/>
  <c r="N920" i="23"/>
  <c r="O920" i="23"/>
  <c r="P920" i="23"/>
  <c r="Q920" i="23"/>
  <c r="R920" i="23"/>
  <c r="L919" i="23"/>
  <c r="M919" i="23"/>
  <c r="N919" i="23"/>
  <c r="O919" i="23"/>
  <c r="P919" i="23"/>
  <c r="Q919" i="23"/>
  <c r="R919" i="23"/>
  <c r="L918" i="23"/>
  <c r="M918" i="23"/>
  <c r="N918" i="23"/>
  <c r="O918" i="23"/>
  <c r="P918" i="23"/>
  <c r="Q918" i="23"/>
  <c r="R918" i="23"/>
  <c r="L917" i="23"/>
  <c r="M917" i="23"/>
  <c r="N917" i="23"/>
  <c r="O917" i="23"/>
  <c r="P917" i="23"/>
  <c r="Q917" i="23"/>
  <c r="R917" i="23"/>
  <c r="L916" i="23"/>
  <c r="M916" i="23"/>
  <c r="N916" i="23"/>
  <c r="O916" i="23"/>
  <c r="P916" i="23"/>
  <c r="Q916" i="23"/>
  <c r="R916" i="23"/>
  <c r="L915" i="23"/>
  <c r="M915" i="23"/>
  <c r="N915" i="23"/>
  <c r="O915" i="23"/>
  <c r="P915" i="23"/>
  <c r="Q915" i="23"/>
  <c r="R915" i="23"/>
  <c r="L914" i="23"/>
  <c r="M914" i="23"/>
  <c r="N914" i="23"/>
  <c r="O914" i="23"/>
  <c r="P914" i="23"/>
  <c r="Q914" i="23"/>
  <c r="R914" i="23"/>
  <c r="L913" i="23"/>
  <c r="M913" i="23"/>
  <c r="N913" i="23"/>
  <c r="O913" i="23"/>
  <c r="P913" i="23"/>
  <c r="Q913" i="23"/>
  <c r="R913" i="23"/>
  <c r="L912" i="23"/>
  <c r="M912" i="23"/>
  <c r="N912" i="23"/>
  <c r="O912" i="23"/>
  <c r="P912" i="23"/>
  <c r="Q912" i="23"/>
  <c r="R912" i="23"/>
  <c r="L911" i="23"/>
  <c r="M911" i="23"/>
  <c r="N911" i="23"/>
  <c r="O911" i="23"/>
  <c r="P911" i="23"/>
  <c r="Q911" i="23"/>
  <c r="R911" i="23"/>
  <c r="L910" i="23"/>
  <c r="M910" i="23"/>
  <c r="N910" i="23"/>
  <c r="O910" i="23"/>
  <c r="P910" i="23"/>
  <c r="Q910" i="23"/>
  <c r="R910" i="23"/>
  <c r="L909" i="23"/>
  <c r="M909" i="23"/>
  <c r="N909" i="23"/>
  <c r="O909" i="23"/>
  <c r="P909" i="23"/>
  <c r="Q909" i="23"/>
  <c r="R909" i="23"/>
  <c r="L908" i="23"/>
  <c r="M908" i="23"/>
  <c r="N908" i="23"/>
  <c r="O908" i="23"/>
  <c r="P908" i="23"/>
  <c r="Q908" i="23"/>
  <c r="R908" i="23"/>
  <c r="L907" i="23"/>
  <c r="M907" i="23"/>
  <c r="N907" i="23"/>
  <c r="O907" i="23"/>
  <c r="P907" i="23"/>
  <c r="Q907" i="23"/>
  <c r="R907" i="23"/>
  <c r="L906" i="23"/>
  <c r="M906" i="23"/>
  <c r="N906" i="23"/>
  <c r="O906" i="23"/>
  <c r="P906" i="23"/>
  <c r="Q906" i="23"/>
  <c r="R906" i="23"/>
  <c r="L905" i="23"/>
  <c r="M905" i="23"/>
  <c r="N905" i="23"/>
  <c r="O905" i="23"/>
  <c r="P905" i="23"/>
  <c r="Q905" i="23"/>
  <c r="R905" i="23"/>
  <c r="L904" i="23"/>
  <c r="M904" i="23"/>
  <c r="N904" i="23"/>
  <c r="O904" i="23"/>
  <c r="P904" i="23"/>
  <c r="Q904" i="23"/>
  <c r="R904" i="23"/>
  <c r="L903" i="23"/>
  <c r="M903" i="23"/>
  <c r="N903" i="23"/>
  <c r="O903" i="23"/>
  <c r="P903" i="23"/>
  <c r="Q903" i="23"/>
  <c r="R903" i="23"/>
  <c r="L902" i="23"/>
  <c r="M902" i="23"/>
  <c r="N902" i="23"/>
  <c r="O902" i="23"/>
  <c r="P902" i="23"/>
  <c r="Q902" i="23"/>
  <c r="R902" i="23"/>
  <c r="L901" i="23"/>
  <c r="M901" i="23"/>
  <c r="N901" i="23"/>
  <c r="O901" i="23"/>
  <c r="P901" i="23"/>
  <c r="Q901" i="23"/>
  <c r="R901" i="23"/>
  <c r="L900" i="23"/>
  <c r="M900" i="23"/>
  <c r="N900" i="23"/>
  <c r="O900" i="23"/>
  <c r="P900" i="23"/>
  <c r="Q900" i="23"/>
  <c r="R900" i="23"/>
  <c r="L899" i="23"/>
  <c r="M899" i="23"/>
  <c r="N899" i="23"/>
  <c r="O899" i="23"/>
  <c r="P899" i="23"/>
  <c r="Q899" i="23"/>
  <c r="R899" i="23"/>
  <c r="L898" i="23"/>
  <c r="M898" i="23"/>
  <c r="N898" i="23"/>
  <c r="O898" i="23"/>
  <c r="P898" i="23"/>
  <c r="Q898" i="23"/>
  <c r="R898" i="23"/>
  <c r="L897" i="23"/>
  <c r="M897" i="23"/>
  <c r="N897" i="23"/>
  <c r="O897" i="23"/>
  <c r="P897" i="23"/>
  <c r="Q897" i="23"/>
  <c r="R897" i="23"/>
  <c r="L896" i="23"/>
  <c r="M896" i="23"/>
  <c r="N896" i="23"/>
  <c r="O896" i="23"/>
  <c r="P896" i="23"/>
  <c r="Q896" i="23"/>
  <c r="R896" i="23"/>
  <c r="L895" i="23"/>
  <c r="M895" i="23"/>
  <c r="N895" i="23"/>
  <c r="O895" i="23"/>
  <c r="P895" i="23"/>
  <c r="Q895" i="23"/>
  <c r="R895" i="23"/>
  <c r="L894" i="23"/>
  <c r="M894" i="23"/>
  <c r="N894" i="23"/>
  <c r="O894" i="23"/>
  <c r="P894" i="23"/>
  <c r="Q894" i="23"/>
  <c r="R894" i="23"/>
  <c r="L893" i="23"/>
  <c r="M893" i="23"/>
  <c r="N893" i="23"/>
  <c r="O893" i="23"/>
  <c r="P893" i="23"/>
  <c r="Q893" i="23"/>
  <c r="R893" i="23"/>
  <c r="L892" i="23"/>
  <c r="M892" i="23"/>
  <c r="N892" i="23"/>
  <c r="O892" i="23"/>
  <c r="P892" i="23"/>
  <c r="Q892" i="23"/>
  <c r="R892" i="23"/>
  <c r="L891" i="23"/>
  <c r="M891" i="23"/>
  <c r="N891" i="23"/>
  <c r="O891" i="23"/>
  <c r="P891" i="23"/>
  <c r="Q891" i="23"/>
  <c r="R891" i="23"/>
  <c r="L890" i="23"/>
  <c r="M890" i="23"/>
  <c r="N890" i="23"/>
  <c r="O890" i="23"/>
  <c r="P890" i="23"/>
  <c r="Q890" i="23"/>
  <c r="R890" i="23"/>
  <c r="L889" i="23"/>
  <c r="M889" i="23"/>
  <c r="N889" i="23"/>
  <c r="O889" i="23"/>
  <c r="P889" i="23"/>
  <c r="Q889" i="23"/>
  <c r="R889" i="23"/>
  <c r="L888" i="23"/>
  <c r="M888" i="23"/>
  <c r="N888" i="23"/>
  <c r="O888" i="23"/>
  <c r="P888" i="23"/>
  <c r="Q888" i="23"/>
  <c r="R888" i="23"/>
  <c r="L887" i="23"/>
  <c r="M887" i="23"/>
  <c r="N887" i="23"/>
  <c r="O887" i="23"/>
  <c r="P887" i="23"/>
  <c r="Q887" i="23"/>
  <c r="R887" i="23"/>
  <c r="L886" i="23"/>
  <c r="M886" i="23"/>
  <c r="N886" i="23"/>
  <c r="O886" i="23"/>
  <c r="P886" i="23"/>
  <c r="Q886" i="23"/>
  <c r="R886" i="23"/>
  <c r="L885" i="23"/>
  <c r="M885" i="23"/>
  <c r="N885" i="23"/>
  <c r="O885" i="23"/>
  <c r="P885" i="23"/>
  <c r="Q885" i="23"/>
  <c r="R885" i="23"/>
  <c r="L884" i="23"/>
  <c r="M884" i="23"/>
  <c r="N884" i="23"/>
  <c r="O884" i="23"/>
  <c r="P884" i="23"/>
  <c r="Q884" i="23"/>
  <c r="R884" i="23"/>
  <c r="L883" i="23"/>
  <c r="M883" i="23"/>
  <c r="N883" i="23"/>
  <c r="O883" i="23"/>
  <c r="P883" i="23"/>
  <c r="Q883" i="23"/>
  <c r="R883" i="23"/>
  <c r="L882" i="23"/>
  <c r="M882" i="23"/>
  <c r="N882" i="23"/>
  <c r="O882" i="23"/>
  <c r="P882" i="23"/>
  <c r="Q882" i="23"/>
  <c r="R882" i="23"/>
  <c r="L881" i="23"/>
  <c r="M881" i="23"/>
  <c r="N881" i="23"/>
  <c r="O881" i="23"/>
  <c r="P881" i="23"/>
  <c r="Q881" i="23"/>
  <c r="R881" i="23"/>
  <c r="L880" i="23"/>
  <c r="M880" i="23"/>
  <c r="N880" i="23"/>
  <c r="O880" i="23"/>
  <c r="P880" i="23"/>
  <c r="Q880" i="23"/>
  <c r="R880" i="23"/>
  <c r="L879" i="23"/>
  <c r="M879" i="23"/>
  <c r="N879" i="23"/>
  <c r="O879" i="23"/>
  <c r="P879" i="23"/>
  <c r="Q879" i="23"/>
  <c r="R879" i="23"/>
  <c r="L878" i="23"/>
  <c r="M878" i="23"/>
  <c r="N878" i="23"/>
  <c r="O878" i="23"/>
  <c r="P878" i="23"/>
  <c r="Q878" i="23"/>
  <c r="R878" i="23"/>
  <c r="L877" i="23"/>
  <c r="M877" i="23"/>
  <c r="N877" i="23"/>
  <c r="O877" i="23"/>
  <c r="P877" i="23"/>
  <c r="Q877" i="23"/>
  <c r="R877" i="23"/>
  <c r="L876" i="23"/>
  <c r="M876" i="23"/>
  <c r="N876" i="23"/>
  <c r="O876" i="23"/>
  <c r="P876" i="23"/>
  <c r="Q876" i="23"/>
  <c r="R876" i="23"/>
  <c r="L875" i="23"/>
  <c r="M875" i="23"/>
  <c r="N875" i="23"/>
  <c r="O875" i="23"/>
  <c r="P875" i="23"/>
  <c r="Q875" i="23"/>
  <c r="R875" i="23"/>
  <c r="L874" i="23"/>
  <c r="M874" i="23"/>
  <c r="N874" i="23"/>
  <c r="O874" i="23"/>
  <c r="P874" i="23"/>
  <c r="Q874" i="23"/>
  <c r="R874" i="23"/>
  <c r="L873" i="23"/>
  <c r="M873" i="23"/>
  <c r="N873" i="23"/>
  <c r="O873" i="23"/>
  <c r="P873" i="23"/>
  <c r="Q873" i="23"/>
  <c r="R873" i="23"/>
  <c r="L872" i="23"/>
  <c r="M872" i="23"/>
  <c r="N872" i="23"/>
  <c r="O872" i="23"/>
  <c r="P872" i="23"/>
  <c r="Q872" i="23"/>
  <c r="R872" i="23"/>
  <c r="L871" i="23"/>
  <c r="M871" i="23"/>
  <c r="N871" i="23"/>
  <c r="O871" i="23"/>
  <c r="P871" i="23"/>
  <c r="Q871" i="23"/>
  <c r="R871" i="23"/>
  <c r="L870" i="23"/>
  <c r="M870" i="23"/>
  <c r="N870" i="23"/>
  <c r="O870" i="23"/>
  <c r="P870" i="23"/>
  <c r="Q870" i="23"/>
  <c r="R870" i="23"/>
  <c r="L869" i="23"/>
  <c r="M869" i="23"/>
  <c r="N869" i="23"/>
  <c r="O869" i="23"/>
  <c r="P869" i="23"/>
  <c r="Q869" i="23"/>
  <c r="R869" i="23"/>
  <c r="L868" i="23"/>
  <c r="M868" i="23"/>
  <c r="N868" i="23"/>
  <c r="O868" i="23"/>
  <c r="P868" i="23"/>
  <c r="Q868" i="23"/>
  <c r="R868" i="23"/>
  <c r="L867" i="23"/>
  <c r="M867" i="23"/>
  <c r="N867" i="23"/>
  <c r="O867" i="23"/>
  <c r="P867" i="23"/>
  <c r="Q867" i="23"/>
  <c r="R867" i="23"/>
  <c r="L866" i="23"/>
  <c r="M866" i="23"/>
  <c r="N866" i="23"/>
  <c r="O866" i="23"/>
  <c r="P866" i="23"/>
  <c r="Q866" i="23"/>
  <c r="R866" i="23"/>
  <c r="L865" i="23"/>
  <c r="M865" i="23"/>
  <c r="N865" i="23"/>
  <c r="O865" i="23"/>
  <c r="P865" i="23"/>
  <c r="Q865" i="23"/>
  <c r="R865" i="23"/>
  <c r="L864" i="23"/>
  <c r="M864" i="23"/>
  <c r="N864" i="23"/>
  <c r="O864" i="23"/>
  <c r="P864" i="23"/>
  <c r="Q864" i="23"/>
  <c r="R864" i="23"/>
  <c r="L863" i="23"/>
  <c r="M863" i="23"/>
  <c r="N863" i="23"/>
  <c r="O863" i="23"/>
  <c r="P863" i="23"/>
  <c r="Q863" i="23"/>
  <c r="R863" i="23"/>
  <c r="L862" i="23"/>
  <c r="M862" i="23"/>
  <c r="N862" i="23"/>
  <c r="O862" i="23"/>
  <c r="P862" i="23"/>
  <c r="Q862" i="23"/>
  <c r="R862" i="23"/>
  <c r="L861" i="23"/>
  <c r="M861" i="23"/>
  <c r="N861" i="23"/>
  <c r="O861" i="23"/>
  <c r="P861" i="23"/>
  <c r="Q861" i="23"/>
  <c r="R861" i="23"/>
  <c r="L860" i="23"/>
  <c r="M860" i="23"/>
  <c r="N860" i="23"/>
  <c r="O860" i="23"/>
  <c r="P860" i="23"/>
  <c r="Q860" i="23"/>
  <c r="R860" i="23"/>
  <c r="L859" i="23"/>
  <c r="M859" i="23"/>
  <c r="N859" i="23"/>
  <c r="O859" i="23"/>
  <c r="P859" i="23"/>
  <c r="Q859" i="23"/>
  <c r="R859" i="23"/>
  <c r="L858" i="23"/>
  <c r="M858" i="23"/>
  <c r="N858" i="23"/>
  <c r="O858" i="23"/>
  <c r="P858" i="23"/>
  <c r="Q858" i="23"/>
  <c r="R858" i="23"/>
  <c r="L857" i="23"/>
  <c r="M857" i="23"/>
  <c r="N857" i="23"/>
  <c r="O857" i="23"/>
  <c r="P857" i="23"/>
  <c r="Q857" i="23"/>
  <c r="R857" i="23"/>
  <c r="L856" i="23"/>
  <c r="M856" i="23"/>
  <c r="N856" i="23"/>
  <c r="O856" i="23"/>
  <c r="P856" i="23"/>
  <c r="Q856" i="23"/>
  <c r="R856" i="23"/>
  <c r="L855" i="23"/>
  <c r="M855" i="23"/>
  <c r="N855" i="23"/>
  <c r="O855" i="23"/>
  <c r="P855" i="23"/>
  <c r="Q855" i="23"/>
  <c r="R855" i="23"/>
  <c r="L854" i="23"/>
  <c r="M854" i="23"/>
  <c r="N854" i="23"/>
  <c r="O854" i="23"/>
  <c r="P854" i="23"/>
  <c r="Q854" i="23"/>
  <c r="R854" i="23"/>
  <c r="L853" i="23"/>
  <c r="M853" i="23"/>
  <c r="N853" i="23"/>
  <c r="O853" i="23"/>
  <c r="P853" i="23"/>
  <c r="Q853" i="23"/>
  <c r="R853" i="23"/>
  <c r="L852" i="23"/>
  <c r="M852" i="23"/>
  <c r="N852" i="23"/>
  <c r="O852" i="23"/>
  <c r="P852" i="23"/>
  <c r="Q852" i="23"/>
  <c r="R852" i="23"/>
  <c r="L851" i="23"/>
  <c r="M851" i="23"/>
  <c r="N851" i="23"/>
  <c r="O851" i="23"/>
  <c r="P851" i="23"/>
  <c r="Q851" i="23"/>
  <c r="R851" i="23"/>
  <c r="L850" i="23"/>
  <c r="M850" i="23"/>
  <c r="N850" i="23"/>
  <c r="O850" i="23"/>
  <c r="P850" i="23"/>
  <c r="Q850" i="23"/>
  <c r="R850" i="23"/>
  <c r="L849" i="23"/>
  <c r="M849" i="23"/>
  <c r="N849" i="23"/>
  <c r="O849" i="23"/>
  <c r="P849" i="23"/>
  <c r="Q849" i="23"/>
  <c r="R849" i="23"/>
  <c r="L848" i="23"/>
  <c r="M848" i="23"/>
  <c r="N848" i="23"/>
  <c r="O848" i="23"/>
  <c r="P848" i="23"/>
  <c r="Q848" i="23"/>
  <c r="R848" i="23"/>
  <c r="L847" i="23"/>
  <c r="M847" i="23"/>
  <c r="N847" i="23"/>
  <c r="O847" i="23"/>
  <c r="P847" i="23"/>
  <c r="Q847" i="23"/>
  <c r="R847" i="23"/>
  <c r="L846" i="23"/>
  <c r="M846" i="23"/>
  <c r="N846" i="23"/>
  <c r="O846" i="23"/>
  <c r="P846" i="23"/>
  <c r="Q846" i="23"/>
  <c r="R846" i="23"/>
  <c r="L845" i="23"/>
  <c r="M845" i="23"/>
  <c r="N845" i="23"/>
  <c r="O845" i="23"/>
  <c r="P845" i="23"/>
  <c r="Q845" i="23"/>
  <c r="R845" i="23"/>
  <c r="L844" i="23"/>
  <c r="M844" i="23"/>
  <c r="N844" i="23"/>
  <c r="O844" i="23"/>
  <c r="P844" i="23"/>
  <c r="Q844" i="23"/>
  <c r="R844" i="23"/>
  <c r="L843" i="23"/>
  <c r="M843" i="23"/>
  <c r="N843" i="23"/>
  <c r="O843" i="23"/>
  <c r="P843" i="23"/>
  <c r="Q843" i="23"/>
  <c r="R843" i="23"/>
  <c r="L842" i="23"/>
  <c r="M842" i="23"/>
  <c r="N842" i="23"/>
  <c r="O842" i="23"/>
  <c r="P842" i="23"/>
  <c r="Q842" i="23"/>
  <c r="R842" i="23"/>
  <c r="L841" i="23"/>
  <c r="M841" i="23"/>
  <c r="N841" i="23"/>
  <c r="O841" i="23"/>
  <c r="P841" i="23"/>
  <c r="Q841" i="23"/>
  <c r="R841" i="23"/>
  <c r="L840" i="23"/>
  <c r="M840" i="23"/>
  <c r="N840" i="23"/>
  <c r="O840" i="23"/>
  <c r="P840" i="23"/>
  <c r="Q840" i="23"/>
  <c r="R840" i="23"/>
  <c r="L839" i="23"/>
  <c r="M839" i="23"/>
  <c r="N839" i="23"/>
  <c r="O839" i="23"/>
  <c r="P839" i="23"/>
  <c r="Q839" i="23"/>
  <c r="R839" i="23"/>
  <c r="L838" i="23"/>
  <c r="M838" i="23"/>
  <c r="N838" i="23"/>
  <c r="O838" i="23"/>
  <c r="P838" i="23"/>
  <c r="Q838" i="23"/>
  <c r="R838" i="23"/>
  <c r="L837" i="23"/>
  <c r="M837" i="23"/>
  <c r="N837" i="23"/>
  <c r="O837" i="23"/>
  <c r="P837" i="23"/>
  <c r="Q837" i="23"/>
  <c r="R837" i="23"/>
  <c r="L836" i="23"/>
  <c r="M836" i="23"/>
  <c r="N836" i="23"/>
  <c r="O836" i="23"/>
  <c r="P836" i="23"/>
  <c r="Q836" i="23"/>
  <c r="R836" i="23"/>
  <c r="L835" i="23"/>
  <c r="M835" i="23"/>
  <c r="N835" i="23"/>
  <c r="O835" i="23"/>
  <c r="P835" i="23"/>
  <c r="Q835" i="23"/>
  <c r="R835" i="23"/>
  <c r="L834" i="23"/>
  <c r="M834" i="23"/>
  <c r="N834" i="23"/>
  <c r="O834" i="23"/>
  <c r="P834" i="23"/>
  <c r="Q834" i="23"/>
  <c r="R834" i="23"/>
  <c r="L833" i="23"/>
  <c r="M833" i="23"/>
  <c r="N833" i="23"/>
  <c r="O833" i="23"/>
  <c r="P833" i="23"/>
  <c r="Q833" i="23"/>
  <c r="R833" i="23"/>
  <c r="L832" i="23"/>
  <c r="M832" i="23"/>
  <c r="N832" i="23"/>
  <c r="O832" i="23"/>
  <c r="P832" i="23"/>
  <c r="Q832" i="23"/>
  <c r="R832" i="23"/>
  <c r="L831" i="23"/>
  <c r="M831" i="23"/>
  <c r="N831" i="23"/>
  <c r="O831" i="23"/>
  <c r="P831" i="23"/>
  <c r="Q831" i="23"/>
  <c r="R831" i="23"/>
  <c r="L830" i="23"/>
  <c r="M830" i="23"/>
  <c r="N830" i="23"/>
  <c r="O830" i="23"/>
  <c r="P830" i="23"/>
  <c r="Q830" i="23"/>
  <c r="R830" i="23"/>
  <c r="L829" i="23"/>
  <c r="M829" i="23"/>
  <c r="N829" i="23"/>
  <c r="O829" i="23"/>
  <c r="P829" i="23"/>
  <c r="Q829" i="23"/>
  <c r="R829" i="23"/>
  <c r="L828" i="23"/>
  <c r="M828" i="23"/>
  <c r="N828" i="23"/>
  <c r="O828" i="23"/>
  <c r="P828" i="23"/>
  <c r="Q828" i="23"/>
  <c r="R828" i="23"/>
  <c r="L827" i="23"/>
  <c r="M827" i="23"/>
  <c r="N827" i="23"/>
  <c r="O827" i="23"/>
  <c r="P827" i="23"/>
  <c r="Q827" i="23"/>
  <c r="R827" i="23"/>
  <c r="L826" i="23"/>
  <c r="M826" i="23"/>
  <c r="N826" i="23"/>
  <c r="O826" i="23"/>
  <c r="P826" i="23"/>
  <c r="Q826" i="23"/>
  <c r="R826" i="23"/>
  <c r="L825" i="23"/>
  <c r="M825" i="23"/>
  <c r="N825" i="23"/>
  <c r="O825" i="23"/>
  <c r="P825" i="23"/>
  <c r="Q825" i="23"/>
  <c r="R825" i="23"/>
  <c r="L824" i="23"/>
  <c r="M824" i="23"/>
  <c r="N824" i="23"/>
  <c r="O824" i="23"/>
  <c r="P824" i="23"/>
  <c r="Q824" i="23"/>
  <c r="R824" i="23"/>
  <c r="L823" i="23"/>
  <c r="M823" i="23"/>
  <c r="N823" i="23"/>
  <c r="O823" i="23"/>
  <c r="P823" i="23"/>
  <c r="Q823" i="23"/>
  <c r="R823" i="23"/>
  <c r="L822" i="23"/>
  <c r="M822" i="23"/>
  <c r="N822" i="23"/>
  <c r="O822" i="23"/>
  <c r="P822" i="23"/>
  <c r="Q822" i="23"/>
  <c r="R822" i="23"/>
  <c r="L821" i="23"/>
  <c r="M821" i="23"/>
  <c r="N821" i="23"/>
  <c r="O821" i="23"/>
  <c r="P821" i="23"/>
  <c r="Q821" i="23"/>
  <c r="R821" i="23"/>
  <c r="L820" i="23"/>
  <c r="M820" i="23"/>
  <c r="N820" i="23"/>
  <c r="O820" i="23"/>
  <c r="P820" i="23"/>
  <c r="Q820" i="23"/>
  <c r="R820" i="23"/>
  <c r="L819" i="23"/>
  <c r="M819" i="23"/>
  <c r="N819" i="23"/>
  <c r="O819" i="23"/>
  <c r="P819" i="23"/>
  <c r="Q819" i="23"/>
  <c r="R819" i="23"/>
  <c r="L818" i="23"/>
  <c r="M818" i="23"/>
  <c r="N818" i="23"/>
  <c r="O818" i="23"/>
  <c r="P818" i="23"/>
  <c r="Q818" i="23"/>
  <c r="R818" i="23"/>
  <c r="L817" i="23"/>
  <c r="M817" i="23"/>
  <c r="N817" i="23"/>
  <c r="O817" i="23"/>
  <c r="P817" i="23"/>
  <c r="Q817" i="23"/>
  <c r="R817" i="23"/>
  <c r="L816" i="23"/>
  <c r="M816" i="23"/>
  <c r="N816" i="23"/>
  <c r="O816" i="23"/>
  <c r="P816" i="23"/>
  <c r="Q816" i="23"/>
  <c r="R816" i="23"/>
  <c r="L815" i="23"/>
  <c r="M815" i="23"/>
  <c r="N815" i="23"/>
  <c r="O815" i="23"/>
  <c r="P815" i="23"/>
  <c r="Q815" i="23"/>
  <c r="R815" i="23"/>
  <c r="L814" i="23"/>
  <c r="M814" i="23"/>
  <c r="N814" i="23"/>
  <c r="O814" i="23"/>
  <c r="P814" i="23"/>
  <c r="Q814" i="23"/>
  <c r="R814" i="23"/>
  <c r="L813" i="23"/>
  <c r="M813" i="23"/>
  <c r="N813" i="23"/>
  <c r="O813" i="23"/>
  <c r="P813" i="23"/>
  <c r="Q813" i="23"/>
  <c r="R813" i="23"/>
  <c r="L812" i="23"/>
  <c r="M812" i="23"/>
  <c r="N812" i="23"/>
  <c r="O812" i="23"/>
  <c r="P812" i="23"/>
  <c r="Q812" i="23"/>
  <c r="R812" i="23"/>
  <c r="L811" i="23"/>
  <c r="M811" i="23"/>
  <c r="N811" i="23"/>
  <c r="O811" i="23"/>
  <c r="P811" i="23"/>
  <c r="Q811" i="23"/>
  <c r="R811" i="23"/>
  <c r="L810" i="23"/>
  <c r="M810" i="23"/>
  <c r="N810" i="23"/>
  <c r="O810" i="23"/>
  <c r="P810" i="23"/>
  <c r="Q810" i="23"/>
  <c r="R810" i="23"/>
  <c r="L809" i="23"/>
  <c r="M809" i="23"/>
  <c r="N809" i="23"/>
  <c r="O809" i="23"/>
  <c r="P809" i="23"/>
  <c r="Q809" i="23"/>
  <c r="R809" i="23"/>
  <c r="L808" i="23"/>
  <c r="M808" i="23"/>
  <c r="N808" i="23"/>
  <c r="O808" i="23"/>
  <c r="P808" i="23"/>
  <c r="Q808" i="23"/>
  <c r="R808" i="23"/>
  <c r="L807" i="23"/>
  <c r="M807" i="23"/>
  <c r="N807" i="23"/>
  <c r="O807" i="23"/>
  <c r="P807" i="23"/>
  <c r="Q807" i="23"/>
  <c r="R807" i="23"/>
  <c r="L806" i="23"/>
  <c r="M806" i="23"/>
  <c r="N806" i="23"/>
  <c r="O806" i="23"/>
  <c r="P806" i="23"/>
  <c r="Q806" i="23"/>
  <c r="R806" i="23"/>
  <c r="L805" i="23"/>
  <c r="M805" i="23"/>
  <c r="N805" i="23"/>
  <c r="O805" i="23"/>
  <c r="P805" i="23"/>
  <c r="Q805" i="23"/>
  <c r="R805" i="23"/>
  <c r="L804" i="23"/>
  <c r="M804" i="23"/>
  <c r="N804" i="23"/>
  <c r="O804" i="23"/>
  <c r="P804" i="23"/>
  <c r="Q804" i="23"/>
  <c r="R804" i="23"/>
  <c r="L803" i="23"/>
  <c r="M803" i="23"/>
  <c r="N803" i="23"/>
  <c r="O803" i="23"/>
  <c r="P803" i="23"/>
  <c r="Q803" i="23"/>
  <c r="R803" i="23"/>
  <c r="L802" i="23"/>
  <c r="M802" i="23"/>
  <c r="N802" i="23"/>
  <c r="O802" i="23"/>
  <c r="P802" i="23"/>
  <c r="Q802" i="23"/>
  <c r="R802" i="23"/>
  <c r="L801" i="23"/>
  <c r="M801" i="23"/>
  <c r="N801" i="23"/>
  <c r="O801" i="23"/>
  <c r="P801" i="23"/>
  <c r="Q801" i="23"/>
  <c r="R801" i="23"/>
  <c r="L800" i="23"/>
  <c r="M800" i="23"/>
  <c r="N800" i="23"/>
  <c r="O800" i="23"/>
  <c r="P800" i="23"/>
  <c r="Q800" i="23"/>
  <c r="R800" i="23"/>
  <c r="L799" i="23"/>
  <c r="M799" i="23"/>
  <c r="N799" i="23"/>
  <c r="O799" i="23"/>
  <c r="P799" i="23"/>
  <c r="Q799" i="23"/>
  <c r="R799" i="23"/>
  <c r="L798" i="23"/>
  <c r="M798" i="23"/>
  <c r="N798" i="23"/>
  <c r="O798" i="23"/>
  <c r="P798" i="23"/>
  <c r="Q798" i="23"/>
  <c r="R798" i="23"/>
  <c r="L797" i="23"/>
  <c r="M797" i="23"/>
  <c r="N797" i="23"/>
  <c r="O797" i="23"/>
  <c r="P797" i="23"/>
  <c r="Q797" i="23"/>
  <c r="R797" i="23"/>
  <c r="L796" i="23"/>
  <c r="M796" i="23"/>
  <c r="N796" i="23"/>
  <c r="O796" i="23"/>
  <c r="P796" i="23"/>
  <c r="Q796" i="23"/>
  <c r="R796" i="23"/>
  <c r="L795" i="23"/>
  <c r="M795" i="23"/>
  <c r="N795" i="23"/>
  <c r="O795" i="23"/>
  <c r="P795" i="23"/>
  <c r="Q795" i="23"/>
  <c r="R795" i="23"/>
  <c r="L794" i="23"/>
  <c r="M794" i="23"/>
  <c r="N794" i="23"/>
  <c r="O794" i="23"/>
  <c r="P794" i="23"/>
  <c r="Q794" i="23"/>
  <c r="R794" i="23"/>
  <c r="L793" i="23"/>
  <c r="M793" i="23"/>
  <c r="N793" i="23"/>
  <c r="O793" i="23"/>
  <c r="P793" i="23"/>
  <c r="Q793" i="23"/>
  <c r="R793" i="23"/>
  <c r="L792" i="23"/>
  <c r="M792" i="23"/>
  <c r="N792" i="23"/>
  <c r="O792" i="23"/>
  <c r="P792" i="23"/>
  <c r="Q792" i="23"/>
  <c r="R792" i="23"/>
  <c r="L791" i="23"/>
  <c r="M791" i="23"/>
  <c r="N791" i="23"/>
  <c r="O791" i="23"/>
  <c r="P791" i="23"/>
  <c r="Q791" i="23"/>
  <c r="R791" i="23"/>
  <c r="L790" i="23"/>
  <c r="M790" i="23"/>
  <c r="N790" i="23"/>
  <c r="O790" i="23"/>
  <c r="P790" i="23"/>
  <c r="Q790" i="23"/>
  <c r="R790" i="23"/>
  <c r="L789" i="23"/>
  <c r="M789" i="23"/>
  <c r="N789" i="23"/>
  <c r="O789" i="23"/>
  <c r="P789" i="23"/>
  <c r="Q789" i="23"/>
  <c r="R789" i="23"/>
  <c r="L788" i="23"/>
  <c r="M788" i="23"/>
  <c r="N788" i="23"/>
  <c r="O788" i="23"/>
  <c r="P788" i="23"/>
  <c r="Q788" i="23"/>
  <c r="R788" i="23"/>
  <c r="L787" i="23"/>
  <c r="M787" i="23"/>
  <c r="N787" i="23"/>
  <c r="O787" i="23"/>
  <c r="P787" i="23"/>
  <c r="Q787" i="23"/>
  <c r="R787" i="23"/>
  <c r="L786" i="23"/>
  <c r="M786" i="23"/>
  <c r="N786" i="23"/>
  <c r="O786" i="23"/>
  <c r="P786" i="23"/>
  <c r="Q786" i="23"/>
  <c r="R786" i="23"/>
  <c r="L785" i="23"/>
  <c r="M785" i="23"/>
  <c r="N785" i="23"/>
  <c r="O785" i="23"/>
  <c r="P785" i="23"/>
  <c r="Q785" i="23"/>
  <c r="R785" i="23"/>
  <c r="L784" i="23"/>
  <c r="M784" i="23"/>
  <c r="N784" i="23"/>
  <c r="O784" i="23"/>
  <c r="P784" i="23"/>
  <c r="Q784" i="23"/>
  <c r="R784" i="23"/>
  <c r="L783" i="23"/>
  <c r="M783" i="23"/>
  <c r="N783" i="23"/>
  <c r="O783" i="23"/>
  <c r="P783" i="23"/>
  <c r="Q783" i="23"/>
  <c r="R783" i="23"/>
  <c r="L782" i="23"/>
  <c r="M782" i="23"/>
  <c r="N782" i="23"/>
  <c r="O782" i="23"/>
  <c r="P782" i="23"/>
  <c r="Q782" i="23"/>
  <c r="R782" i="23"/>
  <c r="L781" i="23"/>
  <c r="M781" i="23"/>
  <c r="N781" i="23"/>
  <c r="O781" i="23"/>
  <c r="P781" i="23"/>
  <c r="Q781" i="23"/>
  <c r="R781" i="23"/>
  <c r="L780" i="23"/>
  <c r="M780" i="23"/>
  <c r="N780" i="23"/>
  <c r="O780" i="23"/>
  <c r="P780" i="23"/>
  <c r="Q780" i="23"/>
  <c r="R780" i="23"/>
  <c r="L779" i="23"/>
  <c r="M779" i="23"/>
  <c r="N779" i="23"/>
  <c r="O779" i="23"/>
  <c r="P779" i="23"/>
  <c r="Q779" i="23"/>
  <c r="R779" i="23"/>
  <c r="L778" i="23"/>
  <c r="M778" i="23"/>
  <c r="N778" i="23"/>
  <c r="O778" i="23"/>
  <c r="P778" i="23"/>
  <c r="Q778" i="23"/>
  <c r="R778" i="23"/>
  <c r="L777" i="23"/>
  <c r="M777" i="23"/>
  <c r="N777" i="23"/>
  <c r="O777" i="23"/>
  <c r="P777" i="23"/>
  <c r="Q777" i="23"/>
  <c r="R777" i="23"/>
  <c r="L776" i="23"/>
  <c r="M776" i="23"/>
  <c r="N776" i="23"/>
  <c r="O776" i="23"/>
  <c r="P776" i="23"/>
  <c r="Q776" i="23"/>
  <c r="R776" i="23"/>
  <c r="L775" i="23"/>
  <c r="M775" i="23"/>
  <c r="N775" i="23"/>
  <c r="O775" i="23"/>
  <c r="P775" i="23"/>
  <c r="Q775" i="23"/>
  <c r="R775" i="23"/>
  <c r="L774" i="23"/>
  <c r="M774" i="23"/>
  <c r="N774" i="23"/>
  <c r="O774" i="23"/>
  <c r="P774" i="23"/>
  <c r="Q774" i="23"/>
  <c r="R774" i="23"/>
  <c r="L773" i="23"/>
  <c r="M773" i="23"/>
  <c r="N773" i="23"/>
  <c r="O773" i="23"/>
  <c r="P773" i="23"/>
  <c r="Q773" i="23"/>
  <c r="R773" i="23"/>
  <c r="L772" i="23"/>
  <c r="M772" i="23"/>
  <c r="N772" i="23"/>
  <c r="O772" i="23"/>
  <c r="P772" i="23"/>
  <c r="Q772" i="23"/>
  <c r="R772" i="23"/>
  <c r="L771" i="23"/>
  <c r="M771" i="23"/>
  <c r="N771" i="23"/>
  <c r="O771" i="23"/>
  <c r="P771" i="23"/>
  <c r="Q771" i="23"/>
  <c r="R771" i="23"/>
  <c r="L770" i="23"/>
  <c r="M770" i="23"/>
  <c r="N770" i="23"/>
  <c r="O770" i="23"/>
  <c r="P770" i="23"/>
  <c r="Q770" i="23"/>
  <c r="R770" i="23"/>
  <c r="L769" i="23"/>
  <c r="M769" i="23"/>
  <c r="N769" i="23"/>
  <c r="O769" i="23"/>
  <c r="P769" i="23"/>
  <c r="Q769" i="23"/>
  <c r="R769" i="23"/>
  <c r="L768" i="23"/>
  <c r="M768" i="23"/>
  <c r="N768" i="23"/>
  <c r="O768" i="23"/>
  <c r="P768" i="23"/>
  <c r="Q768" i="23"/>
  <c r="R768" i="23"/>
  <c r="L767" i="23"/>
  <c r="M767" i="23"/>
  <c r="N767" i="23"/>
  <c r="O767" i="23"/>
  <c r="P767" i="23"/>
  <c r="Q767" i="23"/>
  <c r="R767" i="23"/>
  <c r="L766" i="23"/>
  <c r="M766" i="23"/>
  <c r="N766" i="23"/>
  <c r="O766" i="23"/>
  <c r="P766" i="23"/>
  <c r="Q766" i="23"/>
  <c r="R766" i="23"/>
  <c r="L765" i="23"/>
  <c r="M765" i="23"/>
  <c r="N765" i="23"/>
  <c r="O765" i="23"/>
  <c r="P765" i="23"/>
  <c r="Q765" i="23"/>
  <c r="R765" i="23"/>
  <c r="L764" i="23"/>
  <c r="M764" i="23"/>
  <c r="N764" i="23"/>
  <c r="O764" i="23"/>
  <c r="P764" i="23"/>
  <c r="Q764" i="23"/>
  <c r="R764" i="23"/>
  <c r="L763" i="23"/>
  <c r="M763" i="23"/>
  <c r="N763" i="23"/>
  <c r="O763" i="23"/>
  <c r="P763" i="23"/>
  <c r="Q763" i="23"/>
  <c r="R763" i="23"/>
  <c r="L762" i="23"/>
  <c r="M762" i="23"/>
  <c r="N762" i="23"/>
  <c r="O762" i="23"/>
  <c r="P762" i="23"/>
  <c r="Q762" i="23"/>
  <c r="R762" i="23"/>
  <c r="L761" i="23"/>
  <c r="M761" i="23"/>
  <c r="N761" i="23"/>
  <c r="O761" i="23"/>
  <c r="P761" i="23"/>
  <c r="Q761" i="23"/>
  <c r="R761" i="23"/>
  <c r="L760" i="23"/>
  <c r="M760" i="23"/>
  <c r="N760" i="23"/>
  <c r="O760" i="23"/>
  <c r="P760" i="23"/>
  <c r="Q760" i="23"/>
  <c r="R760" i="23"/>
  <c r="L759" i="23"/>
  <c r="M759" i="23"/>
  <c r="N759" i="23"/>
  <c r="O759" i="23"/>
  <c r="P759" i="23"/>
  <c r="Q759" i="23"/>
  <c r="R759" i="23"/>
  <c r="L758" i="23"/>
  <c r="M758" i="23"/>
  <c r="N758" i="23"/>
  <c r="O758" i="23"/>
  <c r="P758" i="23"/>
  <c r="Q758" i="23"/>
  <c r="R758" i="23"/>
  <c r="L757" i="23"/>
  <c r="M757" i="23"/>
  <c r="N757" i="23"/>
  <c r="O757" i="23"/>
  <c r="P757" i="23"/>
  <c r="Q757" i="23"/>
  <c r="R757" i="23"/>
  <c r="L756" i="23"/>
  <c r="M756" i="23"/>
  <c r="N756" i="23"/>
  <c r="O756" i="23"/>
  <c r="P756" i="23"/>
  <c r="Q756" i="23"/>
  <c r="R756" i="23"/>
  <c r="L755" i="23"/>
  <c r="M755" i="23"/>
  <c r="N755" i="23"/>
  <c r="O755" i="23"/>
  <c r="P755" i="23"/>
  <c r="Q755" i="23"/>
  <c r="R755" i="23"/>
  <c r="L754" i="23"/>
  <c r="M754" i="23"/>
  <c r="N754" i="23"/>
  <c r="O754" i="23"/>
  <c r="P754" i="23"/>
  <c r="Q754" i="23"/>
  <c r="R754" i="23"/>
  <c r="L753" i="23"/>
  <c r="M753" i="23"/>
  <c r="N753" i="23"/>
  <c r="O753" i="23"/>
  <c r="P753" i="23"/>
  <c r="Q753" i="23"/>
  <c r="R753" i="23"/>
  <c r="L752" i="23"/>
  <c r="M752" i="23"/>
  <c r="N752" i="23"/>
  <c r="O752" i="23"/>
  <c r="P752" i="23"/>
  <c r="Q752" i="23"/>
  <c r="R752" i="23"/>
  <c r="L751" i="23"/>
  <c r="M751" i="23"/>
  <c r="N751" i="23"/>
  <c r="O751" i="23"/>
  <c r="P751" i="23"/>
  <c r="Q751" i="23"/>
  <c r="R751" i="23"/>
  <c r="L750" i="23"/>
  <c r="M750" i="23"/>
  <c r="N750" i="23"/>
  <c r="O750" i="23"/>
  <c r="P750" i="23"/>
  <c r="Q750" i="23"/>
  <c r="R750" i="23"/>
  <c r="L749" i="23"/>
  <c r="M749" i="23"/>
  <c r="N749" i="23"/>
  <c r="O749" i="23"/>
  <c r="P749" i="23"/>
  <c r="Q749" i="23"/>
  <c r="R749" i="23"/>
  <c r="L748" i="23"/>
  <c r="M748" i="23"/>
  <c r="N748" i="23"/>
  <c r="O748" i="23"/>
  <c r="P748" i="23"/>
  <c r="Q748" i="23"/>
  <c r="R748" i="23"/>
  <c r="L747" i="23"/>
  <c r="M747" i="23"/>
  <c r="N747" i="23"/>
  <c r="O747" i="23"/>
  <c r="P747" i="23"/>
  <c r="Q747" i="23"/>
  <c r="R747" i="23"/>
  <c r="L746" i="23"/>
  <c r="M746" i="23"/>
  <c r="N746" i="23"/>
  <c r="O746" i="23"/>
  <c r="P746" i="23"/>
  <c r="Q746" i="23"/>
  <c r="R746" i="23"/>
  <c r="L745" i="23"/>
  <c r="M745" i="23"/>
  <c r="N745" i="23"/>
  <c r="O745" i="23"/>
  <c r="P745" i="23"/>
  <c r="Q745" i="23"/>
  <c r="R745" i="23"/>
  <c r="L744" i="23"/>
  <c r="M744" i="23"/>
  <c r="N744" i="23"/>
  <c r="O744" i="23"/>
  <c r="P744" i="23"/>
  <c r="Q744" i="23"/>
  <c r="R744" i="23"/>
  <c r="L743" i="23"/>
  <c r="M743" i="23"/>
  <c r="N743" i="23"/>
  <c r="O743" i="23"/>
  <c r="P743" i="23"/>
  <c r="Q743" i="23"/>
  <c r="R743" i="23"/>
  <c r="L742" i="23"/>
  <c r="M742" i="23"/>
  <c r="N742" i="23"/>
  <c r="O742" i="23"/>
  <c r="P742" i="23"/>
  <c r="Q742" i="23"/>
  <c r="R742" i="23"/>
  <c r="L741" i="23"/>
  <c r="M741" i="23"/>
  <c r="N741" i="23"/>
  <c r="O741" i="23"/>
  <c r="P741" i="23"/>
  <c r="Q741" i="23"/>
  <c r="R741" i="23"/>
  <c r="L740" i="23"/>
  <c r="M740" i="23"/>
  <c r="N740" i="23"/>
  <c r="O740" i="23"/>
  <c r="P740" i="23"/>
  <c r="Q740" i="23"/>
  <c r="R740" i="23"/>
  <c r="L739" i="23"/>
  <c r="M739" i="23"/>
  <c r="N739" i="23"/>
  <c r="O739" i="23"/>
  <c r="P739" i="23"/>
  <c r="Q739" i="23"/>
  <c r="R739" i="23"/>
  <c r="L738" i="23"/>
  <c r="M738" i="23"/>
  <c r="N738" i="23"/>
  <c r="O738" i="23"/>
  <c r="P738" i="23"/>
  <c r="Q738" i="23"/>
  <c r="R738" i="23"/>
  <c r="L737" i="23"/>
  <c r="M737" i="23"/>
  <c r="N737" i="23"/>
  <c r="O737" i="23"/>
  <c r="P737" i="23"/>
  <c r="Q737" i="23"/>
  <c r="R737" i="23"/>
  <c r="L736" i="23"/>
  <c r="M736" i="23"/>
  <c r="N736" i="23"/>
  <c r="O736" i="23"/>
  <c r="P736" i="23"/>
  <c r="Q736" i="23"/>
  <c r="R736" i="23"/>
  <c r="L735" i="23"/>
  <c r="M735" i="23"/>
  <c r="N735" i="23"/>
  <c r="O735" i="23"/>
  <c r="P735" i="23"/>
  <c r="Q735" i="23"/>
  <c r="R735" i="23"/>
  <c r="L734" i="23"/>
  <c r="M734" i="23"/>
  <c r="N734" i="23"/>
  <c r="O734" i="23"/>
  <c r="P734" i="23"/>
  <c r="Q734" i="23"/>
  <c r="R734" i="23"/>
  <c r="L733" i="23"/>
  <c r="M733" i="23"/>
  <c r="N733" i="23"/>
  <c r="O733" i="23"/>
  <c r="P733" i="23"/>
  <c r="Q733" i="23"/>
  <c r="R733" i="23"/>
  <c r="L732" i="23"/>
  <c r="M732" i="23"/>
  <c r="N732" i="23"/>
  <c r="O732" i="23"/>
  <c r="P732" i="23"/>
  <c r="Q732" i="23"/>
  <c r="R732" i="23"/>
  <c r="L731" i="23"/>
  <c r="M731" i="23"/>
  <c r="N731" i="23"/>
  <c r="O731" i="23"/>
  <c r="P731" i="23"/>
  <c r="Q731" i="23"/>
  <c r="R731" i="23"/>
  <c r="L730" i="23"/>
  <c r="M730" i="23"/>
  <c r="N730" i="23"/>
  <c r="O730" i="23"/>
  <c r="P730" i="23"/>
  <c r="Q730" i="23"/>
  <c r="R730" i="23"/>
  <c r="L729" i="23"/>
  <c r="M729" i="23"/>
  <c r="N729" i="23"/>
  <c r="O729" i="23"/>
  <c r="P729" i="23"/>
  <c r="Q729" i="23"/>
  <c r="R729" i="23"/>
  <c r="L728" i="23"/>
  <c r="M728" i="23"/>
  <c r="N728" i="23"/>
  <c r="O728" i="23"/>
  <c r="P728" i="23"/>
  <c r="Q728" i="23"/>
  <c r="R728" i="23"/>
  <c r="L727" i="23"/>
  <c r="M727" i="23"/>
  <c r="N727" i="23"/>
  <c r="O727" i="23"/>
  <c r="P727" i="23"/>
  <c r="Q727" i="23"/>
  <c r="R727" i="23"/>
  <c r="L726" i="23"/>
  <c r="M726" i="23"/>
  <c r="N726" i="23"/>
  <c r="O726" i="23"/>
  <c r="P726" i="23"/>
  <c r="Q726" i="23"/>
  <c r="R726" i="23"/>
  <c r="L725" i="23"/>
  <c r="M725" i="23"/>
  <c r="N725" i="23"/>
  <c r="O725" i="23"/>
  <c r="P725" i="23"/>
  <c r="Q725" i="23"/>
  <c r="R725" i="23"/>
  <c r="L724" i="23"/>
  <c r="M724" i="23"/>
  <c r="N724" i="23"/>
  <c r="O724" i="23"/>
  <c r="P724" i="23"/>
  <c r="Q724" i="23"/>
  <c r="R724" i="23"/>
  <c r="L723" i="23"/>
  <c r="M723" i="23"/>
  <c r="N723" i="23"/>
  <c r="O723" i="23"/>
  <c r="P723" i="23"/>
  <c r="Q723" i="23"/>
  <c r="R723" i="23"/>
  <c r="L722" i="23"/>
  <c r="M722" i="23"/>
  <c r="N722" i="23"/>
  <c r="O722" i="23"/>
  <c r="P722" i="23"/>
  <c r="Q722" i="23"/>
  <c r="R722" i="23"/>
  <c r="L721" i="23"/>
  <c r="M721" i="23"/>
  <c r="N721" i="23"/>
  <c r="O721" i="23"/>
  <c r="P721" i="23"/>
  <c r="Q721" i="23"/>
  <c r="R721" i="23"/>
  <c r="L720" i="23"/>
  <c r="M720" i="23"/>
  <c r="N720" i="23"/>
  <c r="O720" i="23"/>
  <c r="P720" i="23"/>
  <c r="Q720" i="23"/>
  <c r="R720" i="23"/>
  <c r="L719" i="23"/>
  <c r="M719" i="23"/>
  <c r="N719" i="23"/>
  <c r="O719" i="23"/>
  <c r="P719" i="23"/>
  <c r="Q719" i="23"/>
  <c r="R719" i="23"/>
  <c r="L718" i="23"/>
  <c r="M718" i="23"/>
  <c r="N718" i="23"/>
  <c r="O718" i="23"/>
  <c r="P718" i="23"/>
  <c r="Q718" i="23"/>
  <c r="R718" i="23"/>
  <c r="L717" i="23"/>
  <c r="M717" i="23"/>
  <c r="N717" i="23"/>
  <c r="O717" i="23"/>
  <c r="P717" i="23"/>
  <c r="Q717" i="23"/>
  <c r="R717" i="23"/>
  <c r="L716" i="23"/>
  <c r="M716" i="23"/>
  <c r="N716" i="23"/>
  <c r="O716" i="23"/>
  <c r="P716" i="23"/>
  <c r="Q716" i="23"/>
  <c r="R716" i="23"/>
  <c r="L715" i="23"/>
  <c r="M715" i="23"/>
  <c r="N715" i="23"/>
  <c r="O715" i="23"/>
  <c r="P715" i="23"/>
  <c r="Q715" i="23"/>
  <c r="R715" i="23"/>
  <c r="L714" i="23"/>
  <c r="M714" i="23"/>
  <c r="N714" i="23"/>
  <c r="O714" i="23"/>
  <c r="P714" i="23"/>
  <c r="Q714" i="23"/>
  <c r="R714" i="23"/>
  <c r="L713" i="23"/>
  <c r="M713" i="23"/>
  <c r="N713" i="23"/>
  <c r="O713" i="23"/>
  <c r="P713" i="23"/>
  <c r="Q713" i="23"/>
  <c r="R713" i="23"/>
  <c r="L712" i="23"/>
  <c r="M712" i="23"/>
  <c r="N712" i="23"/>
  <c r="O712" i="23"/>
  <c r="P712" i="23"/>
  <c r="Q712" i="23"/>
  <c r="R712" i="23"/>
  <c r="L711" i="23"/>
  <c r="M711" i="23"/>
  <c r="N711" i="23"/>
  <c r="O711" i="23"/>
  <c r="P711" i="23"/>
  <c r="Q711" i="23"/>
  <c r="R711" i="23"/>
  <c r="L710" i="23"/>
  <c r="M710" i="23"/>
  <c r="N710" i="23"/>
  <c r="O710" i="23"/>
  <c r="P710" i="23"/>
  <c r="Q710" i="23"/>
  <c r="R710" i="23"/>
  <c r="L709" i="23"/>
  <c r="M709" i="23"/>
  <c r="N709" i="23"/>
  <c r="O709" i="23"/>
  <c r="P709" i="23"/>
  <c r="Q709" i="23"/>
  <c r="R709" i="23"/>
  <c r="L708" i="23"/>
  <c r="M708" i="23"/>
  <c r="N708" i="23"/>
  <c r="O708" i="23"/>
  <c r="P708" i="23"/>
  <c r="Q708" i="23"/>
  <c r="R708" i="23"/>
  <c r="L707" i="23"/>
  <c r="M707" i="23"/>
  <c r="N707" i="23"/>
  <c r="O707" i="23"/>
  <c r="P707" i="23"/>
  <c r="Q707" i="23"/>
  <c r="R707" i="23"/>
  <c r="L706" i="23"/>
  <c r="M706" i="23"/>
  <c r="N706" i="23"/>
  <c r="O706" i="23"/>
  <c r="P706" i="23"/>
  <c r="Q706" i="23"/>
  <c r="R706" i="23"/>
  <c r="L705" i="23"/>
  <c r="M705" i="23"/>
  <c r="N705" i="23"/>
  <c r="O705" i="23"/>
  <c r="P705" i="23"/>
  <c r="Q705" i="23"/>
  <c r="R705" i="23"/>
  <c r="L704" i="23"/>
  <c r="M704" i="23"/>
  <c r="N704" i="23"/>
  <c r="O704" i="23"/>
  <c r="P704" i="23"/>
  <c r="Q704" i="23"/>
  <c r="R704" i="23"/>
  <c r="L703" i="23"/>
  <c r="M703" i="23"/>
  <c r="N703" i="23"/>
  <c r="O703" i="23"/>
  <c r="P703" i="23"/>
  <c r="Q703" i="23"/>
  <c r="R703" i="23"/>
  <c r="L702" i="23"/>
  <c r="M702" i="23"/>
  <c r="N702" i="23"/>
  <c r="O702" i="23"/>
  <c r="P702" i="23"/>
  <c r="Q702" i="23"/>
  <c r="R702" i="23"/>
  <c r="L701" i="23"/>
  <c r="M701" i="23"/>
  <c r="N701" i="23"/>
  <c r="O701" i="23"/>
  <c r="P701" i="23"/>
  <c r="Q701" i="23"/>
  <c r="R701" i="23"/>
  <c r="L700" i="23"/>
  <c r="M700" i="23"/>
  <c r="N700" i="23"/>
  <c r="O700" i="23"/>
  <c r="P700" i="23"/>
  <c r="Q700" i="23"/>
  <c r="R700" i="23"/>
  <c r="L699" i="23"/>
  <c r="M699" i="23"/>
  <c r="N699" i="23"/>
  <c r="O699" i="23"/>
  <c r="P699" i="23"/>
  <c r="Q699" i="23"/>
  <c r="R699" i="23"/>
  <c r="L698" i="23"/>
  <c r="M698" i="23"/>
  <c r="N698" i="23"/>
  <c r="O698" i="23"/>
  <c r="P698" i="23"/>
  <c r="Q698" i="23"/>
  <c r="R698" i="23"/>
  <c r="L697" i="23"/>
  <c r="M697" i="23"/>
  <c r="N697" i="23"/>
  <c r="O697" i="23"/>
  <c r="P697" i="23"/>
  <c r="Q697" i="23"/>
  <c r="R697" i="23"/>
  <c r="L696" i="23"/>
  <c r="M696" i="23"/>
  <c r="N696" i="23"/>
  <c r="O696" i="23"/>
  <c r="P696" i="23"/>
  <c r="Q696" i="23"/>
  <c r="R696" i="23"/>
  <c r="L695" i="23"/>
  <c r="M695" i="23"/>
  <c r="N695" i="23"/>
  <c r="O695" i="23"/>
  <c r="P695" i="23"/>
  <c r="Q695" i="23"/>
  <c r="R695" i="23"/>
  <c r="L694" i="23"/>
  <c r="M694" i="23"/>
  <c r="N694" i="23"/>
  <c r="O694" i="23"/>
  <c r="P694" i="23"/>
  <c r="Q694" i="23"/>
  <c r="R694" i="23"/>
  <c r="L693" i="23"/>
  <c r="M693" i="23"/>
  <c r="N693" i="23"/>
  <c r="O693" i="23"/>
  <c r="P693" i="23"/>
  <c r="Q693" i="23"/>
  <c r="R693" i="23"/>
  <c r="L692" i="23"/>
  <c r="M692" i="23"/>
  <c r="N692" i="23"/>
  <c r="O692" i="23"/>
  <c r="P692" i="23"/>
  <c r="Q692" i="23"/>
  <c r="R692" i="23"/>
  <c r="L691" i="23"/>
  <c r="M691" i="23"/>
  <c r="N691" i="23"/>
  <c r="O691" i="23"/>
  <c r="P691" i="23"/>
  <c r="Q691" i="23"/>
  <c r="R691" i="23"/>
  <c r="L690" i="23"/>
  <c r="M690" i="23"/>
  <c r="N690" i="23"/>
  <c r="O690" i="23"/>
  <c r="P690" i="23"/>
  <c r="Q690" i="23"/>
  <c r="R690" i="23"/>
  <c r="L689" i="23"/>
  <c r="M689" i="23"/>
  <c r="N689" i="23"/>
  <c r="O689" i="23"/>
  <c r="P689" i="23"/>
  <c r="Q689" i="23"/>
  <c r="R689" i="23"/>
  <c r="L688" i="23"/>
  <c r="M688" i="23"/>
  <c r="N688" i="23"/>
  <c r="O688" i="23"/>
  <c r="P688" i="23"/>
  <c r="Q688" i="23"/>
  <c r="R688" i="23"/>
  <c r="L687" i="23"/>
  <c r="M687" i="23"/>
  <c r="N687" i="23"/>
  <c r="O687" i="23"/>
  <c r="P687" i="23"/>
  <c r="Q687" i="23"/>
  <c r="R687" i="23"/>
  <c r="L686" i="23"/>
  <c r="M686" i="23"/>
  <c r="N686" i="23"/>
  <c r="O686" i="23"/>
  <c r="P686" i="23"/>
  <c r="Q686" i="23"/>
  <c r="R686" i="23"/>
  <c r="L685" i="23"/>
  <c r="M685" i="23"/>
  <c r="N685" i="23"/>
  <c r="O685" i="23"/>
  <c r="P685" i="23"/>
  <c r="Q685" i="23"/>
  <c r="R685" i="23"/>
  <c r="L684" i="23"/>
  <c r="M684" i="23"/>
  <c r="N684" i="23"/>
  <c r="O684" i="23"/>
  <c r="P684" i="23"/>
  <c r="Q684" i="23"/>
  <c r="R684" i="23"/>
  <c r="L683" i="23"/>
  <c r="M683" i="23"/>
  <c r="N683" i="23"/>
  <c r="O683" i="23"/>
  <c r="P683" i="23"/>
  <c r="Q683" i="23"/>
  <c r="R683" i="23"/>
  <c r="L682" i="23"/>
  <c r="M682" i="23"/>
  <c r="N682" i="23"/>
  <c r="O682" i="23"/>
  <c r="P682" i="23"/>
  <c r="Q682" i="23"/>
  <c r="R682" i="23"/>
  <c r="L681" i="23"/>
  <c r="M681" i="23"/>
  <c r="N681" i="23"/>
  <c r="O681" i="23"/>
  <c r="P681" i="23"/>
  <c r="Q681" i="23"/>
  <c r="R681" i="23"/>
  <c r="L680" i="23"/>
  <c r="M680" i="23"/>
  <c r="N680" i="23"/>
  <c r="O680" i="23"/>
  <c r="P680" i="23"/>
  <c r="Q680" i="23"/>
  <c r="R680" i="23"/>
  <c r="L679" i="23"/>
  <c r="M679" i="23"/>
  <c r="N679" i="23"/>
  <c r="O679" i="23"/>
  <c r="P679" i="23"/>
  <c r="Q679" i="23"/>
  <c r="R679" i="23"/>
  <c r="L678" i="23"/>
  <c r="M678" i="23"/>
  <c r="N678" i="23"/>
  <c r="O678" i="23"/>
  <c r="P678" i="23"/>
  <c r="Q678" i="23"/>
  <c r="R678" i="23"/>
  <c r="L677" i="23"/>
  <c r="M677" i="23"/>
  <c r="N677" i="23"/>
  <c r="O677" i="23"/>
  <c r="P677" i="23"/>
  <c r="Q677" i="23"/>
  <c r="R677" i="23"/>
  <c r="L676" i="23"/>
  <c r="M676" i="23"/>
  <c r="N676" i="23"/>
  <c r="O676" i="23"/>
  <c r="P676" i="23"/>
  <c r="Q676" i="23"/>
  <c r="R676" i="23"/>
  <c r="L675" i="23"/>
  <c r="M675" i="23"/>
  <c r="N675" i="23"/>
  <c r="O675" i="23"/>
  <c r="P675" i="23"/>
  <c r="Q675" i="23"/>
  <c r="R675" i="23"/>
  <c r="L674" i="23"/>
  <c r="M674" i="23"/>
  <c r="N674" i="23"/>
  <c r="O674" i="23"/>
  <c r="P674" i="23"/>
  <c r="Q674" i="23"/>
  <c r="R674" i="23"/>
  <c r="L673" i="23"/>
  <c r="M673" i="23"/>
  <c r="N673" i="23"/>
  <c r="O673" i="23"/>
  <c r="P673" i="23"/>
  <c r="Q673" i="23"/>
  <c r="R673" i="23"/>
  <c r="L672" i="23"/>
  <c r="M672" i="23"/>
  <c r="N672" i="23"/>
  <c r="O672" i="23"/>
  <c r="P672" i="23"/>
  <c r="Q672" i="23"/>
  <c r="R672" i="23"/>
  <c r="L671" i="23"/>
  <c r="M671" i="23"/>
  <c r="N671" i="23"/>
  <c r="O671" i="23"/>
  <c r="P671" i="23"/>
  <c r="Q671" i="23"/>
  <c r="R671" i="23"/>
  <c r="L670" i="23"/>
  <c r="M670" i="23"/>
  <c r="N670" i="23"/>
  <c r="O670" i="23"/>
  <c r="P670" i="23"/>
  <c r="Q670" i="23"/>
  <c r="R670" i="23"/>
  <c r="L669" i="23"/>
  <c r="M669" i="23"/>
  <c r="N669" i="23"/>
  <c r="O669" i="23"/>
  <c r="P669" i="23"/>
  <c r="Q669" i="23"/>
  <c r="R669" i="23"/>
  <c r="L668" i="23"/>
  <c r="M668" i="23"/>
  <c r="N668" i="23"/>
  <c r="O668" i="23"/>
  <c r="P668" i="23"/>
  <c r="Q668" i="23"/>
  <c r="R668" i="23"/>
  <c r="L667" i="23"/>
  <c r="M667" i="23"/>
  <c r="N667" i="23"/>
  <c r="O667" i="23"/>
  <c r="P667" i="23"/>
  <c r="Q667" i="23"/>
  <c r="R667" i="23"/>
  <c r="L666" i="23"/>
  <c r="M666" i="23"/>
  <c r="N666" i="23"/>
  <c r="O666" i="23"/>
  <c r="P666" i="23"/>
  <c r="Q666" i="23"/>
  <c r="R666" i="23"/>
  <c r="L665" i="23"/>
  <c r="M665" i="23"/>
  <c r="N665" i="23"/>
  <c r="O665" i="23"/>
  <c r="P665" i="23"/>
  <c r="Q665" i="23"/>
  <c r="R665" i="23"/>
  <c r="L664" i="23"/>
  <c r="M664" i="23"/>
  <c r="N664" i="23"/>
  <c r="O664" i="23"/>
  <c r="P664" i="23"/>
  <c r="Q664" i="23"/>
  <c r="R664" i="23"/>
  <c r="L663" i="23"/>
  <c r="M663" i="23"/>
  <c r="N663" i="23"/>
  <c r="O663" i="23"/>
  <c r="P663" i="23"/>
  <c r="Q663" i="23"/>
  <c r="R663" i="23"/>
  <c r="L662" i="23"/>
  <c r="M662" i="23"/>
  <c r="N662" i="23"/>
  <c r="O662" i="23"/>
  <c r="P662" i="23"/>
  <c r="Q662" i="23"/>
  <c r="R662" i="23"/>
  <c r="L661" i="23"/>
  <c r="M661" i="23"/>
  <c r="N661" i="23"/>
  <c r="O661" i="23"/>
  <c r="P661" i="23"/>
  <c r="Q661" i="23"/>
  <c r="R661" i="23"/>
  <c r="L660" i="23"/>
  <c r="M660" i="23"/>
  <c r="N660" i="23"/>
  <c r="O660" i="23"/>
  <c r="P660" i="23"/>
  <c r="Q660" i="23"/>
  <c r="R660" i="23"/>
  <c r="L659" i="23"/>
  <c r="M659" i="23"/>
  <c r="N659" i="23"/>
  <c r="O659" i="23"/>
  <c r="P659" i="23"/>
  <c r="Q659" i="23"/>
  <c r="R659" i="23"/>
  <c r="L658" i="23"/>
  <c r="M658" i="23"/>
  <c r="N658" i="23"/>
  <c r="O658" i="23"/>
  <c r="P658" i="23"/>
  <c r="Q658" i="23"/>
  <c r="R658" i="23"/>
  <c r="L657" i="23"/>
  <c r="M657" i="23"/>
  <c r="N657" i="23"/>
  <c r="O657" i="23"/>
  <c r="P657" i="23"/>
  <c r="Q657" i="23"/>
  <c r="R657" i="23"/>
  <c r="L656" i="23"/>
  <c r="M656" i="23"/>
  <c r="N656" i="23"/>
  <c r="O656" i="23"/>
  <c r="P656" i="23"/>
  <c r="Q656" i="23"/>
  <c r="R656" i="23"/>
  <c r="L655" i="23"/>
  <c r="M655" i="23"/>
  <c r="N655" i="23"/>
  <c r="O655" i="23"/>
  <c r="P655" i="23"/>
  <c r="Q655" i="23"/>
  <c r="R655" i="23"/>
  <c r="L654" i="23"/>
  <c r="M654" i="23"/>
  <c r="N654" i="23"/>
  <c r="O654" i="23"/>
  <c r="P654" i="23"/>
  <c r="Q654" i="23"/>
  <c r="R654" i="23"/>
  <c r="L653" i="23"/>
  <c r="M653" i="23"/>
  <c r="N653" i="23"/>
  <c r="O653" i="23"/>
  <c r="P653" i="23"/>
  <c r="Q653" i="23"/>
  <c r="R653" i="23"/>
  <c r="L652" i="23"/>
  <c r="M652" i="23"/>
  <c r="N652" i="23"/>
  <c r="O652" i="23"/>
  <c r="P652" i="23"/>
  <c r="Q652" i="23"/>
  <c r="R652" i="23"/>
  <c r="L651" i="23"/>
  <c r="M651" i="23"/>
  <c r="N651" i="23"/>
  <c r="O651" i="23"/>
  <c r="P651" i="23"/>
  <c r="Q651" i="23"/>
  <c r="R651" i="23"/>
  <c r="L650" i="23"/>
  <c r="M650" i="23"/>
  <c r="N650" i="23"/>
  <c r="O650" i="23"/>
  <c r="P650" i="23"/>
  <c r="Q650" i="23"/>
  <c r="R650" i="23"/>
  <c r="L649" i="23"/>
  <c r="M649" i="23"/>
  <c r="N649" i="23"/>
  <c r="O649" i="23"/>
  <c r="P649" i="23"/>
  <c r="Q649" i="23"/>
  <c r="R649" i="23"/>
  <c r="L648" i="23"/>
  <c r="M648" i="23"/>
  <c r="N648" i="23"/>
  <c r="O648" i="23"/>
  <c r="P648" i="23"/>
  <c r="Q648" i="23"/>
  <c r="R648" i="23"/>
  <c r="L647" i="23"/>
  <c r="M647" i="23"/>
  <c r="N647" i="23"/>
  <c r="O647" i="23"/>
  <c r="P647" i="23"/>
  <c r="Q647" i="23"/>
  <c r="R647" i="23"/>
  <c r="L646" i="23"/>
  <c r="M646" i="23"/>
  <c r="N646" i="23"/>
  <c r="O646" i="23"/>
  <c r="P646" i="23"/>
  <c r="Q646" i="23"/>
  <c r="R646" i="23"/>
  <c r="L645" i="23"/>
  <c r="M645" i="23"/>
  <c r="N645" i="23"/>
  <c r="O645" i="23"/>
  <c r="P645" i="23"/>
  <c r="Q645" i="23"/>
  <c r="R645" i="23"/>
  <c r="L644" i="23"/>
  <c r="M644" i="23"/>
  <c r="N644" i="23"/>
  <c r="O644" i="23"/>
  <c r="P644" i="23"/>
  <c r="Q644" i="23"/>
  <c r="R644" i="23"/>
  <c r="L643" i="23"/>
  <c r="M643" i="23"/>
  <c r="N643" i="23"/>
  <c r="O643" i="23"/>
  <c r="P643" i="23"/>
  <c r="Q643" i="23"/>
  <c r="R643" i="23"/>
  <c r="L642" i="23"/>
  <c r="M642" i="23"/>
  <c r="N642" i="23"/>
  <c r="O642" i="23"/>
  <c r="P642" i="23"/>
  <c r="Q642" i="23"/>
  <c r="R642" i="23"/>
  <c r="L641" i="23"/>
  <c r="M641" i="23"/>
  <c r="N641" i="23"/>
  <c r="O641" i="23"/>
  <c r="P641" i="23"/>
  <c r="Q641" i="23"/>
  <c r="R641" i="23"/>
  <c r="L640" i="23"/>
  <c r="M640" i="23"/>
  <c r="N640" i="23"/>
  <c r="O640" i="23"/>
  <c r="P640" i="23"/>
  <c r="Q640" i="23"/>
  <c r="R640" i="23"/>
  <c r="L639" i="23"/>
  <c r="M639" i="23"/>
  <c r="N639" i="23"/>
  <c r="O639" i="23"/>
  <c r="P639" i="23"/>
  <c r="Q639" i="23"/>
  <c r="R639" i="23"/>
  <c r="L638" i="23"/>
  <c r="M638" i="23"/>
  <c r="N638" i="23"/>
  <c r="O638" i="23"/>
  <c r="P638" i="23"/>
  <c r="Q638" i="23"/>
  <c r="R638" i="23"/>
  <c r="L637" i="23"/>
  <c r="M637" i="23"/>
  <c r="N637" i="23"/>
  <c r="O637" i="23"/>
  <c r="P637" i="23"/>
  <c r="Q637" i="23"/>
  <c r="R637" i="23"/>
  <c r="L636" i="23"/>
  <c r="M636" i="23"/>
  <c r="N636" i="23"/>
  <c r="O636" i="23"/>
  <c r="P636" i="23"/>
  <c r="Q636" i="23"/>
  <c r="R636" i="23"/>
  <c r="L635" i="23"/>
  <c r="M635" i="23"/>
  <c r="N635" i="23"/>
  <c r="O635" i="23"/>
  <c r="P635" i="23"/>
  <c r="Q635" i="23"/>
  <c r="R635" i="23"/>
  <c r="L634" i="23"/>
  <c r="M634" i="23"/>
  <c r="N634" i="23"/>
  <c r="O634" i="23"/>
  <c r="P634" i="23"/>
  <c r="Q634" i="23"/>
  <c r="R634" i="23"/>
  <c r="L633" i="23"/>
  <c r="M633" i="23"/>
  <c r="N633" i="23"/>
  <c r="O633" i="23"/>
  <c r="P633" i="23"/>
  <c r="Q633" i="23"/>
  <c r="R633" i="23"/>
  <c r="L632" i="23"/>
  <c r="M632" i="23"/>
  <c r="N632" i="23"/>
  <c r="O632" i="23"/>
  <c r="P632" i="23"/>
  <c r="Q632" i="23"/>
  <c r="R632" i="23"/>
  <c r="L631" i="23"/>
  <c r="M631" i="23"/>
  <c r="N631" i="23"/>
  <c r="O631" i="23"/>
  <c r="P631" i="23"/>
  <c r="Q631" i="23"/>
  <c r="R631" i="23"/>
  <c r="L630" i="23"/>
  <c r="M630" i="23"/>
  <c r="N630" i="23"/>
  <c r="O630" i="23"/>
  <c r="P630" i="23"/>
  <c r="Q630" i="23"/>
  <c r="R630" i="23"/>
  <c r="L629" i="23"/>
  <c r="M629" i="23"/>
  <c r="N629" i="23"/>
  <c r="O629" i="23"/>
  <c r="P629" i="23"/>
  <c r="Q629" i="23"/>
  <c r="R629" i="23"/>
  <c r="L628" i="23"/>
  <c r="M628" i="23"/>
  <c r="N628" i="23"/>
  <c r="O628" i="23"/>
  <c r="P628" i="23"/>
  <c r="Q628" i="23"/>
  <c r="R628" i="23"/>
  <c r="L627" i="23"/>
  <c r="M627" i="23"/>
  <c r="N627" i="23"/>
  <c r="O627" i="23"/>
  <c r="P627" i="23"/>
  <c r="Q627" i="23"/>
  <c r="R627" i="23"/>
  <c r="L626" i="23"/>
  <c r="M626" i="23"/>
  <c r="N626" i="23"/>
  <c r="O626" i="23"/>
  <c r="P626" i="23"/>
  <c r="Q626" i="23"/>
  <c r="R626" i="23"/>
  <c r="L625" i="23"/>
  <c r="M625" i="23"/>
  <c r="N625" i="23"/>
  <c r="O625" i="23"/>
  <c r="P625" i="23"/>
  <c r="Q625" i="23"/>
  <c r="R625" i="23"/>
  <c r="L624" i="23"/>
  <c r="M624" i="23"/>
  <c r="N624" i="23"/>
  <c r="O624" i="23"/>
  <c r="P624" i="23"/>
  <c r="Q624" i="23"/>
  <c r="R624" i="23"/>
  <c r="L623" i="23"/>
  <c r="M623" i="23"/>
  <c r="N623" i="23"/>
  <c r="O623" i="23"/>
  <c r="P623" i="23"/>
  <c r="Q623" i="23"/>
  <c r="R623" i="23"/>
  <c r="L622" i="23"/>
  <c r="M622" i="23"/>
  <c r="N622" i="23"/>
  <c r="O622" i="23"/>
  <c r="P622" i="23"/>
  <c r="Q622" i="23"/>
  <c r="R622" i="23"/>
  <c r="L621" i="23"/>
  <c r="M621" i="23"/>
  <c r="N621" i="23"/>
  <c r="O621" i="23"/>
  <c r="P621" i="23"/>
  <c r="Q621" i="23"/>
  <c r="R621" i="23"/>
  <c r="L620" i="23"/>
  <c r="M620" i="23"/>
  <c r="N620" i="23"/>
  <c r="O620" i="23"/>
  <c r="P620" i="23"/>
  <c r="Q620" i="23"/>
  <c r="R620" i="23"/>
  <c r="L619" i="23"/>
  <c r="M619" i="23"/>
  <c r="N619" i="23"/>
  <c r="O619" i="23"/>
  <c r="P619" i="23"/>
  <c r="Q619" i="23"/>
  <c r="R619" i="23"/>
  <c r="L618" i="23"/>
  <c r="M618" i="23"/>
  <c r="N618" i="23"/>
  <c r="O618" i="23"/>
  <c r="P618" i="23"/>
  <c r="Q618" i="23"/>
  <c r="R618" i="23"/>
  <c r="L617" i="23"/>
  <c r="M617" i="23"/>
  <c r="N617" i="23"/>
  <c r="O617" i="23"/>
  <c r="P617" i="23"/>
  <c r="Q617" i="23"/>
  <c r="R617" i="23"/>
  <c r="L616" i="23"/>
  <c r="M616" i="23"/>
  <c r="N616" i="23"/>
  <c r="O616" i="23"/>
  <c r="P616" i="23"/>
  <c r="Q616" i="23"/>
  <c r="R616" i="23"/>
  <c r="L615" i="23"/>
  <c r="M615" i="23"/>
  <c r="N615" i="23"/>
  <c r="O615" i="23"/>
  <c r="P615" i="23"/>
  <c r="Q615" i="23"/>
  <c r="R615" i="23"/>
  <c r="L614" i="23"/>
  <c r="M614" i="23"/>
  <c r="N614" i="23"/>
  <c r="O614" i="23"/>
  <c r="P614" i="23"/>
  <c r="Q614" i="23"/>
  <c r="R614" i="23"/>
  <c r="L613" i="23"/>
  <c r="M613" i="23"/>
  <c r="N613" i="23"/>
  <c r="O613" i="23"/>
  <c r="P613" i="23"/>
  <c r="Q613" i="23"/>
  <c r="R613" i="23"/>
  <c r="L612" i="23"/>
  <c r="M612" i="23"/>
  <c r="N612" i="23"/>
  <c r="O612" i="23"/>
  <c r="P612" i="23"/>
  <c r="Q612" i="23"/>
  <c r="R612" i="23"/>
  <c r="L611" i="23"/>
  <c r="M611" i="23"/>
  <c r="N611" i="23"/>
  <c r="O611" i="23"/>
  <c r="P611" i="23"/>
  <c r="Q611" i="23"/>
  <c r="R611" i="23"/>
  <c r="L610" i="23"/>
  <c r="M610" i="23"/>
  <c r="N610" i="23"/>
  <c r="O610" i="23"/>
  <c r="P610" i="23"/>
  <c r="Q610" i="23"/>
  <c r="R610" i="23"/>
  <c r="L609" i="23"/>
  <c r="M609" i="23"/>
  <c r="N609" i="23"/>
  <c r="O609" i="23"/>
  <c r="P609" i="23"/>
  <c r="Q609" i="23"/>
  <c r="R609" i="23"/>
  <c r="L608" i="23"/>
  <c r="M608" i="23"/>
  <c r="N608" i="23"/>
  <c r="O608" i="23"/>
  <c r="P608" i="23"/>
  <c r="Q608" i="23"/>
  <c r="R608" i="23"/>
  <c r="L607" i="23"/>
  <c r="M607" i="23"/>
  <c r="N607" i="23"/>
  <c r="O607" i="23"/>
  <c r="P607" i="23"/>
  <c r="Q607" i="23"/>
  <c r="R607" i="23"/>
  <c r="L606" i="23"/>
  <c r="M606" i="23"/>
  <c r="N606" i="23"/>
  <c r="O606" i="23"/>
  <c r="P606" i="23"/>
  <c r="Q606" i="23"/>
  <c r="R606" i="23"/>
  <c r="L605" i="23"/>
  <c r="M605" i="23"/>
  <c r="N605" i="23"/>
  <c r="O605" i="23"/>
  <c r="P605" i="23"/>
  <c r="Q605" i="23"/>
  <c r="R605" i="23"/>
  <c r="L604" i="23"/>
  <c r="M604" i="23"/>
  <c r="N604" i="23"/>
  <c r="O604" i="23"/>
  <c r="P604" i="23"/>
  <c r="Q604" i="23"/>
  <c r="R604" i="23"/>
  <c r="L603" i="23"/>
  <c r="M603" i="23"/>
  <c r="N603" i="23"/>
  <c r="O603" i="23"/>
  <c r="P603" i="23"/>
  <c r="Q603" i="23"/>
  <c r="R603" i="23"/>
  <c r="L602" i="23"/>
  <c r="M602" i="23"/>
  <c r="N602" i="23"/>
  <c r="O602" i="23"/>
  <c r="P602" i="23"/>
  <c r="Q602" i="23"/>
  <c r="R602" i="23"/>
  <c r="L601" i="23"/>
  <c r="M601" i="23"/>
  <c r="N601" i="23"/>
  <c r="O601" i="23"/>
  <c r="P601" i="23"/>
  <c r="Q601" i="23"/>
  <c r="R601" i="23"/>
  <c r="L600" i="23"/>
  <c r="M600" i="23"/>
  <c r="N600" i="23"/>
  <c r="O600" i="23"/>
  <c r="P600" i="23"/>
  <c r="Q600" i="23"/>
  <c r="R600" i="23"/>
  <c r="L599" i="23"/>
  <c r="M599" i="23"/>
  <c r="N599" i="23"/>
  <c r="O599" i="23"/>
  <c r="P599" i="23"/>
  <c r="Q599" i="23"/>
  <c r="R599" i="23"/>
  <c r="L598" i="23"/>
  <c r="M598" i="23"/>
  <c r="N598" i="23"/>
  <c r="O598" i="23"/>
  <c r="P598" i="23"/>
  <c r="Q598" i="23"/>
  <c r="R598" i="23"/>
  <c r="L597" i="23"/>
  <c r="M597" i="23"/>
  <c r="N597" i="23"/>
  <c r="O597" i="23"/>
  <c r="P597" i="23"/>
  <c r="Q597" i="23"/>
  <c r="R597" i="23"/>
  <c r="L596" i="23"/>
  <c r="M596" i="23"/>
  <c r="N596" i="23"/>
  <c r="O596" i="23"/>
  <c r="P596" i="23"/>
  <c r="Q596" i="23"/>
  <c r="R596" i="23"/>
  <c r="L595" i="23"/>
  <c r="M595" i="23"/>
  <c r="N595" i="23"/>
  <c r="O595" i="23"/>
  <c r="P595" i="23"/>
  <c r="Q595" i="23"/>
  <c r="R595" i="23"/>
  <c r="L594" i="23"/>
  <c r="M594" i="23"/>
  <c r="N594" i="23"/>
  <c r="O594" i="23"/>
  <c r="P594" i="23"/>
  <c r="Q594" i="23"/>
  <c r="R594" i="23"/>
  <c r="L593" i="23"/>
  <c r="M593" i="23"/>
  <c r="N593" i="23"/>
  <c r="O593" i="23"/>
  <c r="P593" i="23"/>
  <c r="Q593" i="23"/>
  <c r="R593" i="23"/>
  <c r="L592" i="23"/>
  <c r="M592" i="23"/>
  <c r="N592" i="23"/>
  <c r="O592" i="23"/>
  <c r="P592" i="23"/>
  <c r="Q592" i="23"/>
  <c r="R592" i="23"/>
  <c r="L591" i="23"/>
  <c r="M591" i="23"/>
  <c r="N591" i="23"/>
  <c r="O591" i="23"/>
  <c r="P591" i="23"/>
  <c r="Q591" i="23"/>
  <c r="R591" i="23"/>
  <c r="L590" i="23"/>
  <c r="M590" i="23"/>
  <c r="N590" i="23"/>
  <c r="O590" i="23"/>
  <c r="P590" i="23"/>
  <c r="Q590" i="23"/>
  <c r="R590" i="23"/>
  <c r="L589" i="23"/>
  <c r="M589" i="23"/>
  <c r="N589" i="23"/>
  <c r="O589" i="23"/>
  <c r="P589" i="23"/>
  <c r="Q589" i="23"/>
  <c r="R589" i="23"/>
  <c r="L588" i="23"/>
  <c r="M588" i="23"/>
  <c r="N588" i="23"/>
  <c r="O588" i="23"/>
  <c r="P588" i="23"/>
  <c r="Q588" i="23"/>
  <c r="R588" i="23"/>
  <c r="L587" i="23"/>
  <c r="M587" i="23"/>
  <c r="N587" i="23"/>
  <c r="O587" i="23"/>
  <c r="P587" i="23"/>
  <c r="Q587" i="23"/>
  <c r="R587" i="23"/>
  <c r="L586" i="23"/>
  <c r="M586" i="23"/>
  <c r="N586" i="23"/>
  <c r="O586" i="23"/>
  <c r="P586" i="23"/>
  <c r="Q586" i="23"/>
  <c r="R586" i="23"/>
  <c r="L585" i="23"/>
  <c r="M585" i="23"/>
  <c r="N585" i="23"/>
  <c r="O585" i="23"/>
  <c r="P585" i="23"/>
  <c r="Q585" i="23"/>
  <c r="R585" i="23"/>
  <c r="L584" i="23"/>
  <c r="M584" i="23"/>
  <c r="N584" i="23"/>
  <c r="O584" i="23"/>
  <c r="P584" i="23"/>
  <c r="Q584" i="23"/>
  <c r="R584" i="23"/>
  <c r="L583" i="23"/>
  <c r="M583" i="23"/>
  <c r="N583" i="23"/>
  <c r="O583" i="23"/>
  <c r="P583" i="23"/>
  <c r="Q583" i="23"/>
  <c r="R583" i="23"/>
  <c r="L582" i="23"/>
  <c r="M582" i="23"/>
  <c r="N582" i="23"/>
  <c r="O582" i="23"/>
  <c r="P582" i="23"/>
  <c r="Q582" i="23"/>
  <c r="R582" i="23"/>
  <c r="L581" i="23"/>
  <c r="M581" i="23"/>
  <c r="N581" i="23"/>
  <c r="O581" i="23"/>
  <c r="P581" i="23"/>
  <c r="Q581" i="23"/>
  <c r="R581" i="23"/>
  <c r="L580" i="23"/>
  <c r="M580" i="23"/>
  <c r="N580" i="23"/>
  <c r="O580" i="23"/>
  <c r="P580" i="23"/>
  <c r="Q580" i="23"/>
  <c r="R580" i="23"/>
  <c r="L579" i="23"/>
  <c r="M579" i="23"/>
  <c r="N579" i="23"/>
  <c r="O579" i="23"/>
  <c r="P579" i="23"/>
  <c r="Q579" i="23"/>
  <c r="R579" i="23"/>
  <c r="L578" i="23"/>
  <c r="M578" i="23"/>
  <c r="N578" i="23"/>
  <c r="O578" i="23"/>
  <c r="P578" i="23"/>
  <c r="Q578" i="23"/>
  <c r="R578" i="23"/>
  <c r="L577" i="23"/>
  <c r="M577" i="23"/>
  <c r="N577" i="23"/>
  <c r="O577" i="23"/>
  <c r="P577" i="23"/>
  <c r="Q577" i="23"/>
  <c r="R577" i="23"/>
  <c r="L576" i="23"/>
  <c r="M576" i="23"/>
  <c r="N576" i="23"/>
  <c r="O576" i="23"/>
  <c r="P576" i="23"/>
  <c r="Q576" i="23"/>
  <c r="R576" i="23"/>
  <c r="L575" i="23"/>
  <c r="M575" i="23"/>
  <c r="N575" i="23"/>
  <c r="O575" i="23"/>
  <c r="P575" i="23"/>
  <c r="Q575" i="23"/>
  <c r="R575" i="23"/>
  <c r="L574" i="23"/>
  <c r="M574" i="23"/>
  <c r="N574" i="23"/>
  <c r="O574" i="23"/>
  <c r="P574" i="23"/>
  <c r="Q574" i="23"/>
  <c r="R574" i="23"/>
  <c r="L573" i="23"/>
  <c r="M573" i="23"/>
  <c r="N573" i="23"/>
  <c r="O573" i="23"/>
  <c r="P573" i="23"/>
  <c r="Q573" i="23"/>
  <c r="R573" i="23"/>
  <c r="L572" i="23"/>
  <c r="M572" i="23"/>
  <c r="N572" i="23"/>
  <c r="O572" i="23"/>
  <c r="P572" i="23"/>
  <c r="Q572" i="23"/>
  <c r="R572" i="23"/>
  <c r="L571" i="23"/>
  <c r="M571" i="23"/>
  <c r="N571" i="23"/>
  <c r="O571" i="23"/>
  <c r="P571" i="23"/>
  <c r="Q571" i="23"/>
  <c r="R571" i="23"/>
  <c r="L570" i="23"/>
  <c r="M570" i="23"/>
  <c r="N570" i="23"/>
  <c r="O570" i="23"/>
  <c r="P570" i="23"/>
  <c r="Q570" i="23"/>
  <c r="R570" i="23"/>
  <c r="L569" i="23"/>
  <c r="M569" i="23"/>
  <c r="N569" i="23"/>
  <c r="O569" i="23"/>
  <c r="P569" i="23"/>
  <c r="Q569" i="23"/>
  <c r="R569" i="23"/>
  <c r="L568" i="23"/>
  <c r="M568" i="23"/>
  <c r="N568" i="23"/>
  <c r="O568" i="23"/>
  <c r="P568" i="23"/>
  <c r="Q568" i="23"/>
  <c r="R568" i="23"/>
  <c r="L567" i="23"/>
  <c r="M567" i="23"/>
  <c r="N567" i="23"/>
  <c r="O567" i="23"/>
  <c r="P567" i="23"/>
  <c r="Q567" i="23"/>
  <c r="R567" i="23"/>
  <c r="L566" i="23"/>
  <c r="M566" i="23"/>
  <c r="N566" i="23"/>
  <c r="O566" i="23"/>
  <c r="P566" i="23"/>
  <c r="Q566" i="23"/>
  <c r="R566" i="23"/>
  <c r="L565" i="23"/>
  <c r="M565" i="23"/>
  <c r="N565" i="23"/>
  <c r="O565" i="23"/>
  <c r="P565" i="23"/>
  <c r="Q565" i="23"/>
  <c r="R565" i="23"/>
  <c r="L564" i="23"/>
  <c r="M564" i="23"/>
  <c r="N564" i="23"/>
  <c r="O564" i="23"/>
  <c r="P564" i="23"/>
  <c r="Q564" i="23"/>
  <c r="R564" i="23"/>
  <c r="L563" i="23"/>
  <c r="M563" i="23"/>
  <c r="N563" i="23"/>
  <c r="O563" i="23"/>
  <c r="P563" i="23"/>
  <c r="Q563" i="23"/>
  <c r="R563" i="23"/>
  <c r="L562" i="23"/>
  <c r="M562" i="23"/>
  <c r="N562" i="23"/>
  <c r="O562" i="23"/>
  <c r="P562" i="23"/>
  <c r="Q562" i="23"/>
  <c r="R562" i="23"/>
  <c r="L561" i="23"/>
  <c r="M561" i="23"/>
  <c r="N561" i="23"/>
  <c r="O561" i="23"/>
  <c r="P561" i="23"/>
  <c r="Q561" i="23"/>
  <c r="R561" i="23"/>
  <c r="L560" i="23"/>
  <c r="M560" i="23"/>
  <c r="N560" i="23"/>
  <c r="O560" i="23"/>
  <c r="P560" i="23"/>
  <c r="Q560" i="23"/>
  <c r="R560" i="23"/>
  <c r="L559" i="23"/>
  <c r="M559" i="23"/>
  <c r="N559" i="23"/>
  <c r="O559" i="23"/>
  <c r="P559" i="23"/>
  <c r="Q559" i="23"/>
  <c r="R559" i="23"/>
  <c r="L558" i="23"/>
  <c r="M558" i="23"/>
  <c r="N558" i="23"/>
  <c r="O558" i="23"/>
  <c r="P558" i="23"/>
  <c r="Q558" i="23"/>
  <c r="R558" i="23"/>
  <c r="L557" i="23"/>
  <c r="M557" i="23"/>
  <c r="N557" i="23"/>
  <c r="O557" i="23"/>
  <c r="P557" i="23"/>
  <c r="Q557" i="23"/>
  <c r="R557" i="23"/>
  <c r="L556" i="23"/>
  <c r="M556" i="23"/>
  <c r="N556" i="23"/>
  <c r="O556" i="23"/>
  <c r="P556" i="23"/>
  <c r="Q556" i="23"/>
  <c r="R556" i="23"/>
  <c r="L555" i="23"/>
  <c r="M555" i="23"/>
  <c r="N555" i="23"/>
  <c r="O555" i="23"/>
  <c r="P555" i="23"/>
  <c r="Q555" i="23"/>
  <c r="R555" i="23"/>
  <c r="L554" i="23"/>
  <c r="M554" i="23"/>
  <c r="N554" i="23"/>
  <c r="O554" i="23"/>
  <c r="P554" i="23"/>
  <c r="Q554" i="23"/>
  <c r="R554" i="23"/>
  <c r="L553" i="23"/>
  <c r="M553" i="23"/>
  <c r="N553" i="23"/>
  <c r="O553" i="23"/>
  <c r="P553" i="23"/>
  <c r="Q553" i="23"/>
  <c r="R553" i="23"/>
  <c r="L552" i="23"/>
  <c r="M552" i="23"/>
  <c r="N552" i="23"/>
  <c r="O552" i="23"/>
  <c r="P552" i="23"/>
  <c r="Q552" i="23"/>
  <c r="R552" i="23"/>
  <c r="L551" i="23"/>
  <c r="M551" i="23"/>
  <c r="N551" i="23"/>
  <c r="O551" i="23"/>
  <c r="P551" i="23"/>
  <c r="Q551" i="23"/>
  <c r="R551" i="23"/>
  <c r="L550" i="23"/>
  <c r="M550" i="23"/>
  <c r="N550" i="23"/>
  <c r="O550" i="23"/>
  <c r="P550" i="23"/>
  <c r="Q550" i="23"/>
  <c r="R550" i="23"/>
  <c r="L549" i="23"/>
  <c r="M549" i="23"/>
  <c r="N549" i="23"/>
  <c r="O549" i="23"/>
  <c r="P549" i="23"/>
  <c r="Q549" i="23"/>
  <c r="R549" i="23"/>
  <c r="L548" i="23"/>
  <c r="M548" i="23"/>
  <c r="N548" i="23"/>
  <c r="O548" i="23"/>
  <c r="P548" i="23"/>
  <c r="Q548" i="23"/>
  <c r="R548" i="23"/>
  <c r="L547" i="23"/>
  <c r="M547" i="23"/>
  <c r="N547" i="23"/>
  <c r="O547" i="23"/>
  <c r="P547" i="23"/>
  <c r="Q547" i="23"/>
  <c r="R547" i="23"/>
  <c r="L546" i="23"/>
  <c r="M546" i="23"/>
  <c r="N546" i="23"/>
  <c r="O546" i="23"/>
  <c r="P546" i="23"/>
  <c r="Q546" i="23"/>
  <c r="R546" i="23"/>
  <c r="L545" i="23"/>
  <c r="M545" i="23"/>
  <c r="N545" i="23"/>
  <c r="O545" i="23"/>
  <c r="P545" i="23"/>
  <c r="Q545" i="23"/>
  <c r="R545" i="23"/>
  <c r="L544" i="23"/>
  <c r="M544" i="23"/>
  <c r="N544" i="23"/>
  <c r="O544" i="23"/>
  <c r="P544" i="23"/>
  <c r="Q544" i="23"/>
  <c r="R544" i="23"/>
  <c r="L543" i="23"/>
  <c r="M543" i="23"/>
  <c r="N543" i="23"/>
  <c r="O543" i="23"/>
  <c r="P543" i="23"/>
  <c r="Q543" i="23"/>
  <c r="R543" i="23"/>
  <c r="L542" i="23"/>
  <c r="M542" i="23"/>
  <c r="N542" i="23"/>
  <c r="O542" i="23"/>
  <c r="P542" i="23"/>
  <c r="Q542" i="23"/>
  <c r="R542" i="23"/>
  <c r="L541" i="23"/>
  <c r="M541" i="23"/>
  <c r="N541" i="23"/>
  <c r="O541" i="23"/>
  <c r="P541" i="23"/>
  <c r="Q541" i="23"/>
  <c r="R541" i="23"/>
  <c r="L540" i="23"/>
  <c r="M540" i="23"/>
  <c r="N540" i="23"/>
  <c r="O540" i="23"/>
  <c r="P540" i="23"/>
  <c r="Q540" i="23"/>
  <c r="R540" i="23"/>
  <c r="L539" i="23"/>
  <c r="M539" i="23"/>
  <c r="N539" i="23"/>
  <c r="O539" i="23"/>
  <c r="P539" i="23"/>
  <c r="Q539" i="23"/>
  <c r="R539" i="23"/>
  <c r="L538" i="23"/>
  <c r="M538" i="23"/>
  <c r="N538" i="23"/>
  <c r="O538" i="23"/>
  <c r="P538" i="23"/>
  <c r="Q538" i="23"/>
  <c r="R538" i="23"/>
  <c r="L537" i="23"/>
  <c r="M537" i="23"/>
  <c r="N537" i="23"/>
  <c r="O537" i="23"/>
  <c r="P537" i="23"/>
  <c r="Q537" i="23"/>
  <c r="R537" i="23"/>
  <c r="L536" i="23"/>
  <c r="M536" i="23"/>
  <c r="N536" i="23"/>
  <c r="O536" i="23"/>
  <c r="P536" i="23"/>
  <c r="Q536" i="23"/>
  <c r="R536" i="23"/>
  <c r="L535" i="23"/>
  <c r="M535" i="23"/>
  <c r="N535" i="23"/>
  <c r="O535" i="23"/>
  <c r="P535" i="23"/>
  <c r="Q535" i="23"/>
  <c r="R535" i="23"/>
  <c r="L534" i="23"/>
  <c r="M534" i="23"/>
  <c r="N534" i="23"/>
  <c r="O534" i="23"/>
  <c r="P534" i="23"/>
  <c r="Q534" i="23"/>
  <c r="R534" i="23"/>
  <c r="L533" i="23"/>
  <c r="M533" i="23"/>
  <c r="N533" i="23"/>
  <c r="O533" i="23"/>
  <c r="P533" i="23"/>
  <c r="Q533" i="23"/>
  <c r="R533" i="23"/>
  <c r="L532" i="23"/>
  <c r="M532" i="23"/>
  <c r="N532" i="23"/>
  <c r="O532" i="23"/>
  <c r="P532" i="23"/>
  <c r="Q532" i="23"/>
  <c r="R532" i="23"/>
  <c r="L531" i="23"/>
  <c r="M531" i="23"/>
  <c r="N531" i="23"/>
  <c r="O531" i="23"/>
  <c r="P531" i="23"/>
  <c r="Q531" i="23"/>
  <c r="R531" i="23"/>
  <c r="L530" i="23"/>
  <c r="M530" i="23"/>
  <c r="N530" i="23"/>
  <c r="O530" i="23"/>
  <c r="P530" i="23"/>
  <c r="Q530" i="23"/>
  <c r="R530" i="23"/>
  <c r="L529" i="23"/>
  <c r="M529" i="23"/>
  <c r="N529" i="23"/>
  <c r="O529" i="23"/>
  <c r="P529" i="23"/>
  <c r="Q529" i="23"/>
  <c r="R529" i="23"/>
  <c r="L528" i="23"/>
  <c r="M528" i="23"/>
  <c r="N528" i="23"/>
  <c r="O528" i="23"/>
  <c r="P528" i="23"/>
  <c r="Q528" i="23"/>
  <c r="R528" i="23"/>
  <c r="L527" i="23"/>
  <c r="M527" i="23"/>
  <c r="N527" i="23"/>
  <c r="O527" i="23"/>
  <c r="P527" i="23"/>
  <c r="Q527" i="23"/>
  <c r="R527" i="23"/>
  <c r="L526" i="23"/>
  <c r="M526" i="23"/>
  <c r="N526" i="23"/>
  <c r="O526" i="23"/>
  <c r="P526" i="23"/>
  <c r="Q526" i="23"/>
  <c r="R526" i="23"/>
  <c r="L525" i="23"/>
  <c r="M525" i="23"/>
  <c r="N525" i="23"/>
  <c r="O525" i="23"/>
  <c r="P525" i="23"/>
  <c r="Q525" i="23"/>
  <c r="R525" i="23"/>
  <c r="L524" i="23"/>
  <c r="M524" i="23"/>
  <c r="N524" i="23"/>
  <c r="O524" i="23"/>
  <c r="P524" i="23"/>
  <c r="Q524" i="23"/>
  <c r="R524" i="23"/>
  <c r="L523" i="23"/>
  <c r="M523" i="23"/>
  <c r="N523" i="23"/>
  <c r="O523" i="23"/>
  <c r="P523" i="23"/>
  <c r="Q523" i="23"/>
  <c r="R523" i="23"/>
  <c r="L522" i="23"/>
  <c r="M522" i="23"/>
  <c r="N522" i="23"/>
  <c r="O522" i="23"/>
  <c r="P522" i="23"/>
  <c r="Q522" i="23"/>
  <c r="R522" i="23"/>
  <c r="L521" i="23"/>
  <c r="M521" i="23"/>
  <c r="N521" i="23"/>
  <c r="O521" i="23"/>
  <c r="P521" i="23"/>
  <c r="Q521" i="23"/>
  <c r="R521" i="23"/>
  <c r="L520" i="23"/>
  <c r="M520" i="23"/>
  <c r="N520" i="23"/>
  <c r="O520" i="23"/>
  <c r="P520" i="23"/>
  <c r="Q520" i="23"/>
  <c r="R520" i="23"/>
  <c r="L519" i="23"/>
  <c r="M519" i="23"/>
  <c r="N519" i="23"/>
  <c r="O519" i="23"/>
  <c r="P519" i="23"/>
  <c r="Q519" i="23"/>
  <c r="R519" i="23"/>
  <c r="L518" i="23"/>
  <c r="M518" i="23"/>
  <c r="N518" i="23"/>
  <c r="O518" i="23"/>
  <c r="P518" i="23"/>
  <c r="Q518" i="23"/>
  <c r="R518" i="23"/>
  <c r="L517" i="23"/>
  <c r="M517" i="23"/>
  <c r="N517" i="23"/>
  <c r="O517" i="23"/>
  <c r="P517" i="23"/>
  <c r="Q517" i="23"/>
  <c r="R517" i="23"/>
  <c r="L516" i="23"/>
  <c r="M516" i="23"/>
  <c r="N516" i="23"/>
  <c r="O516" i="23"/>
  <c r="P516" i="23"/>
  <c r="Q516" i="23"/>
  <c r="R516" i="23"/>
  <c r="L515" i="23"/>
  <c r="M515" i="23"/>
  <c r="N515" i="23"/>
  <c r="O515" i="23"/>
  <c r="P515" i="23"/>
  <c r="Q515" i="23"/>
  <c r="R515" i="23"/>
  <c r="L514" i="23"/>
  <c r="M514" i="23"/>
  <c r="N514" i="23"/>
  <c r="O514" i="23"/>
  <c r="P514" i="23"/>
  <c r="Q514" i="23"/>
  <c r="R514" i="23"/>
  <c r="L513" i="23"/>
  <c r="M513" i="23"/>
  <c r="N513" i="23"/>
  <c r="O513" i="23"/>
  <c r="P513" i="23"/>
  <c r="Q513" i="23"/>
  <c r="R513" i="23"/>
  <c r="L512" i="23"/>
  <c r="M512" i="23"/>
  <c r="N512" i="23"/>
  <c r="O512" i="23"/>
  <c r="P512" i="23"/>
  <c r="Q512" i="23"/>
  <c r="R512" i="23"/>
  <c r="L511" i="23"/>
  <c r="M511" i="23"/>
  <c r="N511" i="23"/>
  <c r="O511" i="23"/>
  <c r="P511" i="23"/>
  <c r="Q511" i="23"/>
  <c r="R511" i="23"/>
  <c r="L510" i="23"/>
  <c r="M510" i="23"/>
  <c r="N510" i="23"/>
  <c r="O510" i="23"/>
  <c r="P510" i="23"/>
  <c r="Q510" i="23"/>
  <c r="R510" i="23"/>
  <c r="L509" i="23"/>
  <c r="M509" i="23"/>
  <c r="N509" i="23"/>
  <c r="O509" i="23"/>
  <c r="P509" i="23"/>
  <c r="Q509" i="23"/>
  <c r="R509" i="23"/>
  <c r="L508" i="23"/>
  <c r="M508" i="23"/>
  <c r="N508" i="23"/>
  <c r="O508" i="23"/>
  <c r="P508" i="23"/>
  <c r="Q508" i="23"/>
  <c r="R508" i="23"/>
  <c r="L507" i="23"/>
  <c r="M507" i="23"/>
  <c r="N507" i="23"/>
  <c r="O507" i="23"/>
  <c r="P507" i="23"/>
  <c r="Q507" i="23"/>
  <c r="R507" i="23"/>
  <c r="L506" i="23"/>
  <c r="M506" i="23"/>
  <c r="N506" i="23"/>
  <c r="O506" i="23"/>
  <c r="P506" i="23"/>
  <c r="Q506" i="23"/>
  <c r="R506" i="23"/>
  <c r="L505" i="23"/>
  <c r="M505" i="23"/>
  <c r="N505" i="23"/>
  <c r="O505" i="23"/>
  <c r="P505" i="23"/>
  <c r="Q505" i="23"/>
  <c r="R505" i="23"/>
  <c r="L504" i="23"/>
  <c r="M504" i="23"/>
  <c r="N504" i="23"/>
  <c r="O504" i="23"/>
  <c r="P504" i="23"/>
  <c r="Q504" i="23"/>
  <c r="R504" i="23"/>
  <c r="L503" i="23"/>
  <c r="M503" i="23"/>
  <c r="N503" i="23"/>
  <c r="O503" i="23"/>
  <c r="P503" i="23"/>
  <c r="Q503" i="23"/>
  <c r="R503" i="23"/>
  <c r="L502" i="23"/>
  <c r="M502" i="23"/>
  <c r="N502" i="23"/>
  <c r="O502" i="23"/>
  <c r="P502" i="23"/>
  <c r="Q502" i="23"/>
  <c r="R502" i="23"/>
  <c r="L501" i="23"/>
  <c r="M501" i="23"/>
  <c r="N501" i="23"/>
  <c r="O501" i="23"/>
  <c r="P501" i="23"/>
  <c r="Q501" i="23"/>
  <c r="R501" i="23"/>
  <c r="L500" i="23"/>
  <c r="M500" i="23"/>
  <c r="N500" i="23"/>
  <c r="O500" i="23"/>
  <c r="P500" i="23"/>
  <c r="Q500" i="23"/>
  <c r="R500" i="23"/>
  <c r="L499" i="23"/>
  <c r="M499" i="23"/>
  <c r="N499" i="23"/>
  <c r="O499" i="23"/>
  <c r="P499" i="23"/>
  <c r="Q499" i="23"/>
  <c r="R499" i="23"/>
  <c r="L498" i="23"/>
  <c r="M498" i="23"/>
  <c r="N498" i="23"/>
  <c r="O498" i="23"/>
  <c r="P498" i="23"/>
  <c r="Q498" i="23"/>
  <c r="R498" i="23"/>
  <c r="L497" i="23"/>
  <c r="M497" i="23"/>
  <c r="N497" i="23"/>
  <c r="O497" i="23"/>
  <c r="P497" i="23"/>
  <c r="Q497" i="23"/>
  <c r="R497" i="23"/>
  <c r="L496" i="23"/>
  <c r="M496" i="23"/>
  <c r="N496" i="23"/>
  <c r="O496" i="23"/>
  <c r="P496" i="23"/>
  <c r="Q496" i="23"/>
  <c r="R496" i="23"/>
  <c r="L495" i="23"/>
  <c r="M495" i="23"/>
  <c r="N495" i="23"/>
  <c r="O495" i="23"/>
  <c r="P495" i="23"/>
  <c r="Q495" i="23"/>
  <c r="R495" i="23"/>
  <c r="L494" i="23"/>
  <c r="M494" i="23"/>
  <c r="N494" i="23"/>
  <c r="O494" i="23"/>
  <c r="P494" i="23"/>
  <c r="Q494" i="23"/>
  <c r="R494" i="23"/>
  <c r="L493" i="23"/>
  <c r="M493" i="23"/>
  <c r="N493" i="23"/>
  <c r="O493" i="23"/>
  <c r="P493" i="23"/>
  <c r="Q493" i="23"/>
  <c r="R493" i="23"/>
  <c r="L492" i="23"/>
  <c r="M492" i="23"/>
  <c r="N492" i="23"/>
  <c r="O492" i="23"/>
  <c r="P492" i="23"/>
  <c r="Q492" i="23"/>
  <c r="R492" i="23"/>
  <c r="L491" i="23"/>
  <c r="M491" i="23"/>
  <c r="N491" i="23"/>
  <c r="O491" i="23"/>
  <c r="P491" i="23"/>
  <c r="Q491" i="23"/>
  <c r="R491" i="23"/>
  <c r="L490" i="23"/>
  <c r="M490" i="23"/>
  <c r="N490" i="23"/>
  <c r="O490" i="23"/>
  <c r="P490" i="23"/>
  <c r="Q490" i="23"/>
  <c r="R490" i="23"/>
  <c r="L489" i="23"/>
  <c r="M489" i="23"/>
  <c r="N489" i="23"/>
  <c r="O489" i="23"/>
  <c r="P489" i="23"/>
  <c r="Q489" i="23"/>
  <c r="R489" i="23"/>
  <c r="L488" i="23"/>
  <c r="M488" i="23"/>
  <c r="N488" i="23"/>
  <c r="O488" i="23"/>
  <c r="P488" i="23"/>
  <c r="Q488" i="23"/>
  <c r="R488" i="23"/>
  <c r="L487" i="23"/>
  <c r="M487" i="23"/>
  <c r="N487" i="23"/>
  <c r="O487" i="23"/>
  <c r="P487" i="23"/>
  <c r="Q487" i="23"/>
  <c r="R487" i="23"/>
  <c r="L486" i="23"/>
  <c r="M486" i="23"/>
  <c r="N486" i="23"/>
  <c r="O486" i="23"/>
  <c r="P486" i="23"/>
  <c r="Q486" i="23"/>
  <c r="R486" i="23"/>
  <c r="L485" i="23"/>
  <c r="M485" i="23"/>
  <c r="N485" i="23"/>
  <c r="O485" i="23"/>
  <c r="P485" i="23"/>
  <c r="Q485" i="23"/>
  <c r="R485" i="23"/>
  <c r="L484" i="23"/>
  <c r="M484" i="23"/>
  <c r="N484" i="23"/>
  <c r="O484" i="23"/>
  <c r="P484" i="23"/>
  <c r="Q484" i="23"/>
  <c r="R484" i="23"/>
  <c r="L483" i="23"/>
  <c r="M483" i="23"/>
  <c r="N483" i="23"/>
  <c r="O483" i="23"/>
  <c r="P483" i="23"/>
  <c r="Q483" i="23"/>
  <c r="R483" i="23"/>
  <c r="L482" i="23"/>
  <c r="M482" i="23"/>
  <c r="N482" i="23"/>
  <c r="O482" i="23"/>
  <c r="P482" i="23"/>
  <c r="Q482" i="23"/>
  <c r="R482" i="23"/>
  <c r="L481" i="23"/>
  <c r="M481" i="23"/>
  <c r="N481" i="23"/>
  <c r="O481" i="23"/>
  <c r="P481" i="23"/>
  <c r="Q481" i="23"/>
  <c r="R481" i="23"/>
  <c r="L480" i="23"/>
  <c r="M480" i="23"/>
  <c r="N480" i="23"/>
  <c r="O480" i="23"/>
  <c r="P480" i="23"/>
  <c r="Q480" i="23"/>
  <c r="R480" i="23"/>
  <c r="L479" i="23"/>
  <c r="M479" i="23"/>
  <c r="N479" i="23"/>
  <c r="O479" i="23"/>
  <c r="P479" i="23"/>
  <c r="Q479" i="23"/>
  <c r="R479" i="23"/>
  <c r="L478" i="23"/>
  <c r="M478" i="23"/>
  <c r="N478" i="23"/>
  <c r="O478" i="23"/>
  <c r="P478" i="23"/>
  <c r="Q478" i="23"/>
  <c r="R478" i="23"/>
  <c r="L477" i="23"/>
  <c r="M477" i="23"/>
  <c r="N477" i="23"/>
  <c r="O477" i="23"/>
  <c r="P477" i="23"/>
  <c r="Q477" i="23"/>
  <c r="R477" i="23"/>
  <c r="L476" i="23"/>
  <c r="M476" i="23"/>
  <c r="N476" i="23"/>
  <c r="O476" i="23"/>
  <c r="P476" i="23"/>
  <c r="Q476" i="23"/>
  <c r="R476" i="23"/>
  <c r="L475" i="23"/>
  <c r="M475" i="23"/>
  <c r="N475" i="23"/>
  <c r="O475" i="23"/>
  <c r="P475" i="23"/>
  <c r="Q475" i="23"/>
  <c r="R475" i="23"/>
  <c r="L474" i="23"/>
  <c r="M474" i="23"/>
  <c r="N474" i="23"/>
  <c r="O474" i="23"/>
  <c r="P474" i="23"/>
  <c r="Q474" i="23"/>
  <c r="R474" i="23"/>
  <c r="L473" i="23"/>
  <c r="M473" i="23"/>
  <c r="N473" i="23"/>
  <c r="O473" i="23"/>
  <c r="P473" i="23"/>
  <c r="Q473" i="23"/>
  <c r="R473" i="23"/>
  <c r="L472" i="23"/>
  <c r="M472" i="23"/>
  <c r="N472" i="23"/>
  <c r="O472" i="23"/>
  <c r="P472" i="23"/>
  <c r="Q472" i="23"/>
  <c r="R472" i="23"/>
  <c r="L471" i="23"/>
  <c r="M471" i="23"/>
  <c r="N471" i="23"/>
  <c r="O471" i="23"/>
  <c r="P471" i="23"/>
  <c r="Q471" i="23"/>
  <c r="R471" i="23"/>
  <c r="L470" i="23"/>
  <c r="M470" i="23"/>
  <c r="N470" i="23"/>
  <c r="O470" i="23"/>
  <c r="P470" i="23"/>
  <c r="Q470" i="23"/>
  <c r="R470" i="23"/>
  <c r="L469" i="23"/>
  <c r="M469" i="23"/>
  <c r="N469" i="23"/>
  <c r="O469" i="23"/>
  <c r="P469" i="23"/>
  <c r="Q469" i="23"/>
  <c r="R469" i="23"/>
  <c r="L468" i="23"/>
  <c r="M468" i="23"/>
  <c r="N468" i="23"/>
  <c r="O468" i="23"/>
  <c r="P468" i="23"/>
  <c r="Q468" i="23"/>
  <c r="R468" i="23"/>
  <c r="L467" i="23"/>
  <c r="M467" i="23"/>
  <c r="N467" i="23"/>
  <c r="O467" i="23"/>
  <c r="P467" i="23"/>
  <c r="Q467" i="23"/>
  <c r="R467" i="23"/>
  <c r="L466" i="23"/>
  <c r="M466" i="23"/>
  <c r="N466" i="23"/>
  <c r="O466" i="23"/>
  <c r="P466" i="23"/>
  <c r="Q466" i="23"/>
  <c r="R466" i="23"/>
  <c r="L465" i="23"/>
  <c r="M465" i="23"/>
  <c r="N465" i="23"/>
  <c r="O465" i="23"/>
  <c r="P465" i="23"/>
  <c r="Q465" i="23"/>
  <c r="R465" i="23"/>
  <c r="L464" i="23"/>
  <c r="M464" i="23"/>
  <c r="N464" i="23"/>
  <c r="O464" i="23"/>
  <c r="P464" i="23"/>
  <c r="Q464" i="23"/>
  <c r="R464" i="23"/>
  <c r="L463" i="23"/>
  <c r="M463" i="23"/>
  <c r="N463" i="23"/>
  <c r="O463" i="23"/>
  <c r="P463" i="23"/>
  <c r="Q463" i="23"/>
  <c r="R463" i="23"/>
  <c r="L462" i="23"/>
  <c r="M462" i="23"/>
  <c r="N462" i="23"/>
  <c r="O462" i="23"/>
  <c r="P462" i="23"/>
  <c r="Q462" i="23"/>
  <c r="R462" i="23"/>
  <c r="L461" i="23"/>
  <c r="M461" i="23"/>
  <c r="N461" i="23"/>
  <c r="O461" i="23"/>
  <c r="P461" i="23"/>
  <c r="Q461" i="23"/>
  <c r="R461" i="23"/>
  <c r="L460" i="23"/>
  <c r="M460" i="23"/>
  <c r="N460" i="23"/>
  <c r="O460" i="23"/>
  <c r="P460" i="23"/>
  <c r="Q460" i="23"/>
  <c r="R460" i="23"/>
  <c r="L459" i="23"/>
  <c r="M459" i="23"/>
  <c r="N459" i="23"/>
  <c r="O459" i="23"/>
  <c r="P459" i="23"/>
  <c r="Q459" i="23"/>
  <c r="R459" i="23"/>
  <c r="L458" i="23"/>
  <c r="M458" i="23"/>
  <c r="N458" i="23"/>
  <c r="O458" i="23"/>
  <c r="P458" i="23"/>
  <c r="Q458" i="23"/>
  <c r="R458" i="23"/>
  <c r="L457" i="23"/>
  <c r="M457" i="23"/>
  <c r="N457" i="23"/>
  <c r="O457" i="23"/>
  <c r="P457" i="23"/>
  <c r="Q457" i="23"/>
  <c r="R457" i="23"/>
  <c r="L456" i="23"/>
  <c r="M456" i="23"/>
  <c r="N456" i="23"/>
  <c r="O456" i="23"/>
  <c r="P456" i="23"/>
  <c r="Q456" i="23"/>
  <c r="R456" i="23"/>
  <c r="L455" i="23"/>
  <c r="M455" i="23"/>
  <c r="N455" i="23"/>
  <c r="O455" i="23"/>
  <c r="P455" i="23"/>
  <c r="Q455" i="23"/>
  <c r="R455" i="23"/>
  <c r="L454" i="23"/>
  <c r="M454" i="23"/>
  <c r="N454" i="23"/>
  <c r="O454" i="23"/>
  <c r="P454" i="23"/>
  <c r="Q454" i="23"/>
  <c r="R454" i="23"/>
  <c r="L453" i="23"/>
  <c r="M453" i="23"/>
  <c r="N453" i="23"/>
  <c r="O453" i="23"/>
  <c r="P453" i="23"/>
  <c r="Q453" i="23"/>
  <c r="R453" i="23"/>
  <c r="L452" i="23"/>
  <c r="M452" i="23"/>
  <c r="N452" i="23"/>
  <c r="O452" i="23"/>
  <c r="P452" i="23"/>
  <c r="Q452" i="23"/>
  <c r="R452" i="23"/>
  <c r="L451" i="23"/>
  <c r="M451" i="23"/>
  <c r="N451" i="23"/>
  <c r="O451" i="23"/>
  <c r="P451" i="23"/>
  <c r="Q451" i="23"/>
  <c r="R451" i="23"/>
  <c r="L450" i="23"/>
  <c r="M450" i="23"/>
  <c r="N450" i="23"/>
  <c r="O450" i="23"/>
  <c r="P450" i="23"/>
  <c r="Q450" i="23"/>
  <c r="R450" i="23"/>
  <c r="L449" i="23"/>
  <c r="M449" i="23"/>
  <c r="N449" i="23"/>
  <c r="O449" i="23"/>
  <c r="P449" i="23"/>
  <c r="Q449" i="23"/>
  <c r="R449" i="23"/>
  <c r="L448" i="23"/>
  <c r="M448" i="23"/>
  <c r="N448" i="23"/>
  <c r="O448" i="23"/>
  <c r="P448" i="23"/>
  <c r="Q448" i="23"/>
  <c r="R448" i="23"/>
  <c r="L447" i="23"/>
  <c r="M447" i="23"/>
  <c r="N447" i="23"/>
  <c r="O447" i="23"/>
  <c r="P447" i="23"/>
  <c r="Q447" i="23"/>
  <c r="R447" i="23"/>
  <c r="L446" i="23"/>
  <c r="M446" i="23"/>
  <c r="N446" i="23"/>
  <c r="O446" i="23"/>
  <c r="P446" i="23"/>
  <c r="Q446" i="23"/>
  <c r="R446" i="23"/>
  <c r="L445" i="23"/>
  <c r="M445" i="23"/>
  <c r="N445" i="23"/>
  <c r="O445" i="23"/>
  <c r="P445" i="23"/>
  <c r="Q445" i="23"/>
  <c r="R445" i="23"/>
  <c r="L444" i="23"/>
  <c r="M444" i="23"/>
  <c r="N444" i="23"/>
  <c r="O444" i="23"/>
  <c r="P444" i="23"/>
  <c r="Q444" i="23"/>
  <c r="R444" i="23"/>
  <c r="L443" i="23"/>
  <c r="M443" i="23"/>
  <c r="N443" i="23"/>
  <c r="O443" i="23"/>
  <c r="P443" i="23"/>
  <c r="Q443" i="23"/>
  <c r="R443" i="23"/>
  <c r="L442" i="23"/>
  <c r="M442" i="23"/>
  <c r="N442" i="23"/>
  <c r="O442" i="23"/>
  <c r="P442" i="23"/>
  <c r="Q442" i="23"/>
  <c r="R442" i="23"/>
  <c r="L441" i="23"/>
  <c r="M441" i="23"/>
  <c r="N441" i="23"/>
  <c r="O441" i="23"/>
  <c r="P441" i="23"/>
  <c r="Q441" i="23"/>
  <c r="R441" i="23"/>
  <c r="L440" i="23"/>
  <c r="M440" i="23"/>
  <c r="N440" i="23"/>
  <c r="O440" i="23"/>
  <c r="P440" i="23"/>
  <c r="Q440" i="23"/>
  <c r="R440" i="23"/>
  <c r="L439" i="23"/>
  <c r="M439" i="23"/>
  <c r="N439" i="23"/>
  <c r="O439" i="23"/>
  <c r="P439" i="23"/>
  <c r="Q439" i="23"/>
  <c r="R439" i="23"/>
  <c r="L438" i="23"/>
  <c r="M438" i="23"/>
  <c r="N438" i="23"/>
  <c r="O438" i="23"/>
  <c r="P438" i="23"/>
  <c r="Q438" i="23"/>
  <c r="R438" i="23"/>
  <c r="L437" i="23"/>
  <c r="M437" i="23"/>
  <c r="N437" i="23"/>
  <c r="O437" i="23"/>
  <c r="P437" i="23"/>
  <c r="Q437" i="23"/>
  <c r="R437" i="23"/>
  <c r="L436" i="23"/>
  <c r="M436" i="23"/>
  <c r="N436" i="23"/>
  <c r="O436" i="23"/>
  <c r="P436" i="23"/>
  <c r="Q436" i="23"/>
  <c r="R436" i="23"/>
  <c r="L435" i="23"/>
  <c r="M435" i="23"/>
  <c r="N435" i="23"/>
  <c r="O435" i="23"/>
  <c r="P435" i="23"/>
  <c r="Q435" i="23"/>
  <c r="R435" i="23"/>
  <c r="L434" i="23"/>
  <c r="M434" i="23"/>
  <c r="N434" i="23"/>
  <c r="O434" i="23"/>
  <c r="P434" i="23"/>
  <c r="Q434" i="23"/>
  <c r="R434" i="23"/>
  <c r="L433" i="23"/>
  <c r="M433" i="23"/>
  <c r="N433" i="23"/>
  <c r="O433" i="23"/>
  <c r="P433" i="23"/>
  <c r="Q433" i="23"/>
  <c r="R433" i="23"/>
  <c r="L432" i="23"/>
  <c r="M432" i="23"/>
  <c r="N432" i="23"/>
  <c r="O432" i="23"/>
  <c r="P432" i="23"/>
  <c r="Q432" i="23"/>
  <c r="R432" i="23"/>
  <c r="L431" i="23"/>
  <c r="M431" i="23"/>
  <c r="N431" i="23"/>
  <c r="O431" i="23"/>
  <c r="P431" i="23"/>
  <c r="Q431" i="23"/>
  <c r="R431" i="23"/>
  <c r="L430" i="23"/>
  <c r="M430" i="23"/>
  <c r="N430" i="23"/>
  <c r="O430" i="23"/>
  <c r="P430" i="23"/>
  <c r="Q430" i="23"/>
  <c r="R430" i="23"/>
  <c r="L429" i="23"/>
  <c r="M429" i="23"/>
  <c r="N429" i="23"/>
  <c r="O429" i="23"/>
  <c r="P429" i="23"/>
  <c r="Q429" i="23"/>
  <c r="R429" i="23"/>
  <c r="L428" i="23"/>
  <c r="M428" i="23"/>
  <c r="N428" i="23"/>
  <c r="O428" i="23"/>
  <c r="P428" i="23"/>
  <c r="Q428" i="23"/>
  <c r="R428" i="23"/>
  <c r="L427" i="23"/>
  <c r="M427" i="23"/>
  <c r="N427" i="23"/>
  <c r="O427" i="23"/>
  <c r="P427" i="23"/>
  <c r="Q427" i="23"/>
  <c r="R427" i="23"/>
  <c r="L426" i="23"/>
  <c r="M426" i="23"/>
  <c r="N426" i="23"/>
  <c r="O426" i="23"/>
  <c r="P426" i="23"/>
  <c r="Q426" i="23"/>
  <c r="R426" i="23"/>
  <c r="L425" i="23"/>
  <c r="M425" i="23"/>
  <c r="N425" i="23"/>
  <c r="O425" i="23"/>
  <c r="P425" i="23"/>
  <c r="Q425" i="23"/>
  <c r="R425" i="23"/>
  <c r="L424" i="23"/>
  <c r="M424" i="23"/>
  <c r="N424" i="23"/>
  <c r="O424" i="23"/>
  <c r="P424" i="23"/>
  <c r="Q424" i="23"/>
  <c r="R424" i="23"/>
  <c r="L423" i="23"/>
  <c r="M423" i="23"/>
  <c r="N423" i="23"/>
  <c r="O423" i="23"/>
  <c r="P423" i="23"/>
  <c r="Q423" i="23"/>
  <c r="R423" i="23"/>
  <c r="L422" i="23"/>
  <c r="M422" i="23"/>
  <c r="N422" i="23"/>
  <c r="O422" i="23"/>
  <c r="P422" i="23"/>
  <c r="Q422" i="23"/>
  <c r="R422" i="23"/>
  <c r="L421" i="23"/>
  <c r="M421" i="23"/>
  <c r="N421" i="23"/>
  <c r="O421" i="23"/>
  <c r="P421" i="23"/>
  <c r="Q421" i="23"/>
  <c r="R421" i="23"/>
  <c r="L420" i="23"/>
  <c r="M420" i="23"/>
  <c r="N420" i="23"/>
  <c r="O420" i="23"/>
  <c r="P420" i="23"/>
  <c r="Q420" i="23"/>
  <c r="R420" i="23"/>
  <c r="L419" i="23"/>
  <c r="M419" i="23"/>
  <c r="N419" i="23"/>
  <c r="O419" i="23"/>
  <c r="P419" i="23"/>
  <c r="Q419" i="23"/>
  <c r="R419" i="23"/>
  <c r="L418" i="23"/>
  <c r="M418" i="23"/>
  <c r="N418" i="23"/>
  <c r="O418" i="23"/>
  <c r="P418" i="23"/>
  <c r="Q418" i="23"/>
  <c r="R418" i="23"/>
  <c r="L417" i="23"/>
  <c r="M417" i="23"/>
  <c r="N417" i="23"/>
  <c r="O417" i="23"/>
  <c r="P417" i="23"/>
  <c r="Q417" i="23"/>
  <c r="R417" i="23"/>
  <c r="L416" i="23"/>
  <c r="M416" i="23"/>
  <c r="N416" i="23"/>
  <c r="O416" i="23"/>
  <c r="P416" i="23"/>
  <c r="Q416" i="23"/>
  <c r="R416" i="23"/>
  <c r="L415" i="23"/>
  <c r="M415" i="23"/>
  <c r="N415" i="23"/>
  <c r="O415" i="23"/>
  <c r="P415" i="23"/>
  <c r="Q415" i="23"/>
  <c r="R415" i="23"/>
  <c r="L414" i="23"/>
  <c r="M414" i="23"/>
  <c r="N414" i="23"/>
  <c r="O414" i="23"/>
  <c r="P414" i="23"/>
  <c r="Q414" i="23"/>
  <c r="R414" i="23"/>
  <c r="L413" i="23"/>
  <c r="M413" i="23"/>
  <c r="N413" i="23"/>
  <c r="O413" i="23"/>
  <c r="P413" i="23"/>
  <c r="Q413" i="23"/>
  <c r="R413" i="23"/>
  <c r="L412" i="23"/>
  <c r="M412" i="23"/>
  <c r="N412" i="23"/>
  <c r="O412" i="23"/>
  <c r="P412" i="23"/>
  <c r="Q412" i="23"/>
  <c r="R412" i="23"/>
  <c r="L411" i="23"/>
  <c r="M411" i="23"/>
  <c r="N411" i="23"/>
  <c r="O411" i="23"/>
  <c r="P411" i="23"/>
  <c r="Q411" i="23"/>
  <c r="R411" i="23"/>
  <c r="L410" i="23"/>
  <c r="M410" i="23"/>
  <c r="N410" i="23"/>
  <c r="O410" i="23"/>
  <c r="P410" i="23"/>
  <c r="Q410" i="23"/>
  <c r="R410" i="23"/>
  <c r="L409" i="23"/>
  <c r="M409" i="23"/>
  <c r="N409" i="23"/>
  <c r="O409" i="23"/>
  <c r="P409" i="23"/>
  <c r="Q409" i="23"/>
  <c r="R409" i="23"/>
  <c r="L408" i="23"/>
  <c r="M408" i="23"/>
  <c r="N408" i="23"/>
  <c r="O408" i="23"/>
  <c r="P408" i="23"/>
  <c r="Q408" i="23"/>
  <c r="R408" i="23"/>
  <c r="L407" i="23"/>
  <c r="M407" i="23"/>
  <c r="N407" i="23"/>
  <c r="O407" i="23"/>
  <c r="P407" i="23"/>
  <c r="Q407" i="23"/>
  <c r="R407" i="23"/>
  <c r="L406" i="23"/>
  <c r="M406" i="23"/>
  <c r="N406" i="23"/>
  <c r="O406" i="23"/>
  <c r="P406" i="23"/>
  <c r="Q406" i="23"/>
  <c r="R406" i="23"/>
  <c r="L405" i="23"/>
  <c r="M405" i="23"/>
  <c r="N405" i="23"/>
  <c r="O405" i="23"/>
  <c r="P405" i="23"/>
  <c r="Q405" i="23"/>
  <c r="R405" i="23"/>
  <c r="L404" i="23"/>
  <c r="M404" i="23"/>
  <c r="N404" i="23"/>
  <c r="O404" i="23"/>
  <c r="P404" i="23"/>
  <c r="Q404" i="23"/>
  <c r="R404" i="23"/>
  <c r="L403" i="23"/>
  <c r="M403" i="23"/>
  <c r="N403" i="23"/>
  <c r="O403" i="23"/>
  <c r="P403" i="23"/>
  <c r="Q403" i="23"/>
  <c r="R403" i="23"/>
  <c r="L402" i="23"/>
  <c r="M402" i="23"/>
  <c r="N402" i="23"/>
  <c r="O402" i="23"/>
  <c r="P402" i="23"/>
  <c r="Q402" i="23"/>
  <c r="R402" i="23"/>
  <c r="L401" i="23"/>
  <c r="M401" i="23"/>
  <c r="N401" i="23"/>
  <c r="O401" i="23"/>
  <c r="P401" i="23"/>
  <c r="Q401" i="23"/>
  <c r="R401" i="23"/>
  <c r="L400" i="23"/>
  <c r="M400" i="23"/>
  <c r="N400" i="23"/>
  <c r="O400" i="23"/>
  <c r="P400" i="23"/>
  <c r="Q400" i="23"/>
  <c r="R400" i="23"/>
  <c r="L399" i="23"/>
  <c r="M399" i="23"/>
  <c r="N399" i="23"/>
  <c r="O399" i="23"/>
  <c r="P399" i="23"/>
  <c r="Q399" i="23"/>
  <c r="R399" i="23"/>
  <c r="L398" i="23"/>
  <c r="M398" i="23"/>
  <c r="N398" i="23"/>
  <c r="O398" i="23"/>
  <c r="P398" i="23"/>
  <c r="Q398" i="23"/>
  <c r="R398" i="23"/>
  <c r="L397" i="23"/>
  <c r="M397" i="23"/>
  <c r="N397" i="23"/>
  <c r="O397" i="23"/>
  <c r="P397" i="23"/>
  <c r="Q397" i="23"/>
  <c r="R397" i="23"/>
  <c r="L396" i="23"/>
  <c r="M396" i="23"/>
  <c r="N396" i="23"/>
  <c r="O396" i="23"/>
  <c r="P396" i="23"/>
  <c r="Q396" i="23"/>
  <c r="R396" i="23"/>
  <c r="L395" i="23"/>
  <c r="M395" i="23"/>
  <c r="N395" i="23"/>
  <c r="O395" i="23"/>
  <c r="P395" i="23"/>
  <c r="Q395" i="23"/>
  <c r="R395" i="23"/>
  <c r="L394" i="23"/>
  <c r="M394" i="23"/>
  <c r="N394" i="23"/>
  <c r="O394" i="23"/>
  <c r="P394" i="23"/>
  <c r="Q394" i="23"/>
  <c r="R394" i="23"/>
  <c r="L393" i="23"/>
  <c r="M393" i="23"/>
  <c r="N393" i="23"/>
  <c r="O393" i="23"/>
  <c r="P393" i="23"/>
  <c r="Q393" i="23"/>
  <c r="R393" i="23"/>
  <c r="L392" i="23"/>
  <c r="M392" i="23"/>
  <c r="N392" i="23"/>
  <c r="O392" i="23"/>
  <c r="P392" i="23"/>
  <c r="Q392" i="23"/>
  <c r="R392" i="23"/>
  <c r="L391" i="23"/>
  <c r="M391" i="23"/>
  <c r="N391" i="23"/>
  <c r="O391" i="23"/>
  <c r="P391" i="23"/>
  <c r="Q391" i="23"/>
  <c r="R391" i="23"/>
  <c r="L390" i="23"/>
  <c r="M390" i="23"/>
  <c r="N390" i="23"/>
  <c r="O390" i="23"/>
  <c r="P390" i="23"/>
  <c r="Q390" i="23"/>
  <c r="R390" i="23"/>
  <c r="L389" i="23"/>
  <c r="M389" i="23"/>
  <c r="N389" i="23"/>
  <c r="O389" i="23"/>
  <c r="P389" i="23"/>
  <c r="Q389" i="23"/>
  <c r="R389" i="23"/>
  <c r="L388" i="23"/>
  <c r="M388" i="23"/>
  <c r="N388" i="23"/>
  <c r="O388" i="23"/>
  <c r="P388" i="23"/>
  <c r="Q388" i="23"/>
  <c r="R388" i="23"/>
  <c r="L387" i="23"/>
  <c r="M387" i="23"/>
  <c r="N387" i="23"/>
  <c r="O387" i="23"/>
  <c r="P387" i="23"/>
  <c r="Q387" i="23"/>
  <c r="R387" i="23"/>
  <c r="L386" i="23"/>
  <c r="M386" i="23"/>
  <c r="N386" i="23"/>
  <c r="O386" i="23"/>
  <c r="P386" i="23"/>
  <c r="Q386" i="23"/>
  <c r="R386" i="23"/>
  <c r="L385" i="23"/>
  <c r="M385" i="23"/>
  <c r="N385" i="23"/>
  <c r="O385" i="23"/>
  <c r="P385" i="23"/>
  <c r="Q385" i="23"/>
  <c r="R385" i="23"/>
  <c r="L384" i="23"/>
  <c r="M384" i="23"/>
  <c r="N384" i="23"/>
  <c r="O384" i="23"/>
  <c r="P384" i="23"/>
  <c r="Q384" i="23"/>
  <c r="R384" i="23"/>
  <c r="L383" i="23"/>
  <c r="M383" i="23"/>
  <c r="N383" i="23"/>
  <c r="O383" i="23"/>
  <c r="P383" i="23"/>
  <c r="Q383" i="23"/>
  <c r="R383" i="23"/>
  <c r="L382" i="23"/>
  <c r="M382" i="23"/>
  <c r="N382" i="23"/>
  <c r="O382" i="23"/>
  <c r="P382" i="23"/>
  <c r="Q382" i="23"/>
  <c r="R382" i="23"/>
  <c r="L381" i="23"/>
  <c r="M381" i="23"/>
  <c r="N381" i="23"/>
  <c r="O381" i="23"/>
  <c r="P381" i="23"/>
  <c r="Q381" i="23"/>
  <c r="R381" i="23"/>
  <c r="L380" i="23"/>
  <c r="M380" i="23"/>
  <c r="N380" i="23"/>
  <c r="O380" i="23"/>
  <c r="P380" i="23"/>
  <c r="Q380" i="23"/>
  <c r="R380" i="23"/>
  <c r="L379" i="23"/>
  <c r="M379" i="23"/>
  <c r="N379" i="23"/>
  <c r="O379" i="23"/>
  <c r="P379" i="23"/>
  <c r="Q379" i="23"/>
  <c r="R379" i="23"/>
  <c r="L378" i="23"/>
  <c r="M378" i="23"/>
  <c r="N378" i="23"/>
  <c r="O378" i="23"/>
  <c r="P378" i="23"/>
  <c r="Q378" i="23"/>
  <c r="R378" i="23"/>
  <c r="L377" i="23"/>
  <c r="M377" i="23"/>
  <c r="N377" i="23"/>
  <c r="O377" i="23"/>
  <c r="P377" i="23"/>
  <c r="Q377" i="23"/>
  <c r="R377" i="23"/>
  <c r="L376" i="23"/>
  <c r="M376" i="23"/>
  <c r="N376" i="23"/>
  <c r="O376" i="23"/>
  <c r="P376" i="23"/>
  <c r="Q376" i="23"/>
  <c r="R376" i="23"/>
  <c r="L375" i="23"/>
  <c r="M375" i="23"/>
  <c r="N375" i="23"/>
  <c r="O375" i="23"/>
  <c r="P375" i="23"/>
  <c r="Q375" i="23"/>
  <c r="R375" i="23"/>
  <c r="L374" i="23"/>
  <c r="M374" i="23"/>
  <c r="N374" i="23"/>
  <c r="O374" i="23"/>
  <c r="P374" i="23"/>
  <c r="Q374" i="23"/>
  <c r="R374" i="23"/>
  <c r="L373" i="23"/>
  <c r="M373" i="23"/>
  <c r="N373" i="23"/>
  <c r="O373" i="23"/>
  <c r="P373" i="23"/>
  <c r="Q373" i="23"/>
  <c r="R373" i="23"/>
  <c r="L372" i="23"/>
  <c r="M372" i="23"/>
  <c r="N372" i="23"/>
  <c r="O372" i="23"/>
  <c r="P372" i="23"/>
  <c r="Q372" i="23"/>
  <c r="R372" i="23"/>
  <c r="L371" i="23"/>
  <c r="M371" i="23"/>
  <c r="N371" i="23"/>
  <c r="O371" i="23"/>
  <c r="P371" i="23"/>
  <c r="Q371" i="23"/>
  <c r="R371" i="23"/>
  <c r="L370" i="23"/>
  <c r="M370" i="23"/>
  <c r="N370" i="23"/>
  <c r="O370" i="23"/>
  <c r="P370" i="23"/>
  <c r="Q370" i="23"/>
  <c r="R370" i="23"/>
  <c r="L369" i="23"/>
  <c r="M369" i="23"/>
  <c r="N369" i="23"/>
  <c r="O369" i="23"/>
  <c r="P369" i="23"/>
  <c r="Q369" i="23"/>
  <c r="R369" i="23"/>
  <c r="L368" i="23"/>
  <c r="M368" i="23"/>
  <c r="N368" i="23"/>
  <c r="O368" i="23"/>
  <c r="P368" i="23"/>
  <c r="Q368" i="23"/>
  <c r="R368" i="23"/>
  <c r="L367" i="23"/>
  <c r="M367" i="23"/>
  <c r="N367" i="23"/>
  <c r="O367" i="23"/>
  <c r="P367" i="23"/>
  <c r="Q367" i="23"/>
  <c r="R367" i="23"/>
  <c r="L366" i="23"/>
  <c r="M366" i="23"/>
  <c r="N366" i="23"/>
  <c r="O366" i="23"/>
  <c r="P366" i="23"/>
  <c r="Q366" i="23"/>
  <c r="R366" i="23"/>
  <c r="L365" i="23"/>
  <c r="M365" i="23"/>
  <c r="N365" i="23"/>
  <c r="O365" i="23"/>
  <c r="P365" i="23"/>
  <c r="Q365" i="23"/>
  <c r="R365" i="23"/>
  <c r="L364" i="23"/>
  <c r="M364" i="23"/>
  <c r="N364" i="23"/>
  <c r="O364" i="23"/>
  <c r="P364" i="23"/>
  <c r="Q364" i="23"/>
  <c r="R364" i="23"/>
  <c r="L363" i="23"/>
  <c r="M363" i="23"/>
  <c r="N363" i="23"/>
  <c r="O363" i="23"/>
  <c r="P363" i="23"/>
  <c r="Q363" i="23"/>
  <c r="R363" i="23"/>
  <c r="L362" i="23"/>
  <c r="M362" i="23"/>
  <c r="N362" i="23"/>
  <c r="O362" i="23"/>
  <c r="P362" i="23"/>
  <c r="Q362" i="23"/>
  <c r="R362" i="23"/>
  <c r="L361" i="23"/>
  <c r="M361" i="23"/>
  <c r="N361" i="23"/>
  <c r="O361" i="23"/>
  <c r="P361" i="23"/>
  <c r="Q361" i="23"/>
  <c r="R361" i="23"/>
  <c r="L360" i="23"/>
  <c r="M360" i="23"/>
  <c r="N360" i="23"/>
  <c r="O360" i="23"/>
  <c r="P360" i="23"/>
  <c r="Q360" i="23"/>
  <c r="R360" i="23"/>
  <c r="L359" i="23"/>
  <c r="M359" i="23"/>
  <c r="N359" i="23"/>
  <c r="O359" i="23"/>
  <c r="P359" i="23"/>
  <c r="Q359" i="23"/>
  <c r="R359" i="23"/>
  <c r="L358" i="23"/>
  <c r="M358" i="23"/>
  <c r="N358" i="23"/>
  <c r="O358" i="23"/>
  <c r="P358" i="23"/>
  <c r="Q358" i="23"/>
  <c r="R358" i="23"/>
  <c r="L357" i="23"/>
  <c r="M357" i="23"/>
  <c r="N357" i="23"/>
  <c r="O357" i="23"/>
  <c r="P357" i="23"/>
  <c r="Q357" i="23"/>
  <c r="R357" i="23"/>
  <c r="L356" i="23"/>
  <c r="M356" i="23"/>
  <c r="N356" i="23"/>
  <c r="O356" i="23"/>
  <c r="P356" i="23"/>
  <c r="Q356" i="23"/>
  <c r="R356" i="23"/>
  <c r="L355" i="23"/>
  <c r="M355" i="23"/>
  <c r="N355" i="23"/>
  <c r="O355" i="23"/>
  <c r="P355" i="23"/>
  <c r="Q355" i="23"/>
  <c r="R355" i="23"/>
  <c r="L354" i="23"/>
  <c r="M354" i="23"/>
  <c r="N354" i="23"/>
  <c r="O354" i="23"/>
  <c r="P354" i="23"/>
  <c r="Q354" i="23"/>
  <c r="R354" i="23"/>
  <c r="L353" i="23"/>
  <c r="M353" i="23"/>
  <c r="N353" i="23"/>
  <c r="O353" i="23"/>
  <c r="P353" i="23"/>
  <c r="Q353" i="23"/>
  <c r="R353" i="23"/>
  <c r="L352" i="23"/>
  <c r="M352" i="23"/>
  <c r="N352" i="23"/>
  <c r="O352" i="23"/>
  <c r="P352" i="23"/>
  <c r="Q352" i="23"/>
  <c r="R352" i="23"/>
  <c r="L351" i="23"/>
  <c r="M351" i="23"/>
  <c r="N351" i="23"/>
  <c r="O351" i="23"/>
  <c r="P351" i="23"/>
  <c r="Q351" i="23"/>
  <c r="R351" i="23"/>
  <c r="L350" i="23"/>
  <c r="M350" i="23"/>
  <c r="N350" i="23"/>
  <c r="O350" i="23"/>
  <c r="P350" i="23"/>
  <c r="Q350" i="23"/>
  <c r="R350" i="23"/>
  <c r="L349" i="23"/>
  <c r="M349" i="23"/>
  <c r="N349" i="23"/>
  <c r="O349" i="23"/>
  <c r="P349" i="23"/>
  <c r="Q349" i="23"/>
  <c r="R349" i="23"/>
  <c r="L348" i="23"/>
  <c r="M348" i="23"/>
  <c r="N348" i="23"/>
  <c r="O348" i="23"/>
  <c r="P348" i="23"/>
  <c r="Q348" i="23"/>
  <c r="R348" i="23"/>
  <c r="L347" i="23"/>
  <c r="M347" i="23"/>
  <c r="N347" i="23"/>
  <c r="O347" i="23"/>
  <c r="P347" i="23"/>
  <c r="Q347" i="23"/>
  <c r="R347" i="23"/>
  <c r="L346" i="23"/>
  <c r="M346" i="23"/>
  <c r="N346" i="23"/>
  <c r="O346" i="23"/>
  <c r="P346" i="23"/>
  <c r="Q346" i="23"/>
  <c r="R346" i="23"/>
  <c r="L345" i="23"/>
  <c r="M345" i="23"/>
  <c r="N345" i="23"/>
  <c r="O345" i="23"/>
  <c r="P345" i="23"/>
  <c r="Q345" i="23"/>
  <c r="R345" i="23"/>
  <c r="L344" i="23"/>
  <c r="M344" i="23"/>
  <c r="N344" i="23"/>
  <c r="O344" i="23"/>
  <c r="P344" i="23"/>
  <c r="Q344" i="23"/>
  <c r="R344" i="23"/>
  <c r="L343" i="23"/>
  <c r="M343" i="23"/>
  <c r="N343" i="23"/>
  <c r="O343" i="23"/>
  <c r="P343" i="23"/>
  <c r="Q343" i="23"/>
  <c r="R343" i="23"/>
  <c r="L342" i="23"/>
  <c r="M342" i="23"/>
  <c r="N342" i="23"/>
  <c r="O342" i="23"/>
  <c r="P342" i="23"/>
  <c r="Q342" i="23"/>
  <c r="R342" i="23"/>
  <c r="L341" i="23"/>
  <c r="M341" i="23"/>
  <c r="N341" i="23"/>
  <c r="O341" i="23"/>
  <c r="P341" i="23"/>
  <c r="Q341" i="23"/>
  <c r="R341" i="23"/>
  <c r="L340" i="23"/>
  <c r="M340" i="23"/>
  <c r="N340" i="23"/>
  <c r="O340" i="23"/>
  <c r="P340" i="23"/>
  <c r="Q340" i="23"/>
  <c r="R340" i="23"/>
  <c r="L339" i="23"/>
  <c r="M339" i="23"/>
  <c r="N339" i="23"/>
  <c r="O339" i="23"/>
  <c r="P339" i="23"/>
  <c r="Q339" i="23"/>
  <c r="R339" i="23"/>
  <c r="L338" i="23"/>
  <c r="M338" i="23"/>
  <c r="N338" i="23"/>
  <c r="O338" i="23"/>
  <c r="P338" i="23"/>
  <c r="Q338" i="23"/>
  <c r="R338" i="23"/>
  <c r="L337" i="23"/>
  <c r="M337" i="23"/>
  <c r="N337" i="23"/>
  <c r="O337" i="23"/>
  <c r="P337" i="23"/>
  <c r="Q337" i="23"/>
  <c r="R337" i="23"/>
  <c r="L336" i="23"/>
  <c r="M336" i="23"/>
  <c r="N336" i="23"/>
  <c r="O336" i="23"/>
  <c r="P336" i="23"/>
  <c r="Q336" i="23"/>
  <c r="R336" i="23"/>
  <c r="L335" i="23"/>
  <c r="M335" i="23"/>
  <c r="N335" i="23"/>
  <c r="O335" i="23"/>
  <c r="P335" i="23"/>
  <c r="Q335" i="23"/>
  <c r="R335" i="23"/>
  <c r="L334" i="23"/>
  <c r="M334" i="23"/>
  <c r="N334" i="23"/>
  <c r="O334" i="23"/>
  <c r="P334" i="23"/>
  <c r="Q334" i="23"/>
  <c r="R334" i="23"/>
  <c r="L333" i="23"/>
  <c r="M333" i="23"/>
  <c r="N333" i="23"/>
  <c r="O333" i="23"/>
  <c r="P333" i="23"/>
  <c r="Q333" i="23"/>
  <c r="R333" i="23"/>
  <c r="L332" i="23"/>
  <c r="M332" i="23"/>
  <c r="N332" i="23"/>
  <c r="O332" i="23"/>
  <c r="P332" i="23"/>
  <c r="Q332" i="23"/>
  <c r="R332" i="23"/>
  <c r="L331" i="23"/>
  <c r="M331" i="23"/>
  <c r="N331" i="23"/>
  <c r="O331" i="23"/>
  <c r="P331" i="23"/>
  <c r="Q331" i="23"/>
  <c r="R331" i="23"/>
  <c r="L330" i="23"/>
  <c r="M330" i="23"/>
  <c r="N330" i="23"/>
  <c r="O330" i="23"/>
  <c r="P330" i="23"/>
  <c r="Q330" i="23"/>
  <c r="R330" i="23"/>
  <c r="L329" i="23"/>
  <c r="M329" i="23"/>
  <c r="N329" i="23"/>
  <c r="O329" i="23"/>
  <c r="P329" i="23"/>
  <c r="Q329" i="23"/>
  <c r="R329" i="23"/>
  <c r="L328" i="23"/>
  <c r="M328" i="23"/>
  <c r="N328" i="23"/>
  <c r="O328" i="23"/>
  <c r="P328" i="23"/>
  <c r="Q328" i="23"/>
  <c r="R328" i="23"/>
  <c r="L327" i="23"/>
  <c r="M327" i="23"/>
  <c r="N327" i="23"/>
  <c r="O327" i="23"/>
  <c r="P327" i="23"/>
  <c r="Q327" i="23"/>
  <c r="R327" i="23"/>
  <c r="L326" i="23"/>
  <c r="M326" i="23"/>
  <c r="N326" i="23"/>
  <c r="O326" i="23"/>
  <c r="P326" i="23"/>
  <c r="Q326" i="23"/>
  <c r="R326" i="23"/>
  <c r="L325" i="23"/>
  <c r="M325" i="23"/>
  <c r="N325" i="23"/>
  <c r="O325" i="23"/>
  <c r="P325" i="23"/>
  <c r="Q325" i="23"/>
  <c r="R325" i="23"/>
  <c r="L324" i="23"/>
  <c r="M324" i="23"/>
  <c r="N324" i="23"/>
  <c r="O324" i="23"/>
  <c r="P324" i="23"/>
  <c r="Q324" i="23"/>
  <c r="R324" i="23"/>
  <c r="L323" i="23"/>
  <c r="M323" i="23"/>
  <c r="N323" i="23"/>
  <c r="O323" i="23"/>
  <c r="P323" i="23"/>
  <c r="Q323" i="23"/>
  <c r="R323" i="23"/>
  <c r="L322" i="23"/>
  <c r="M322" i="23"/>
  <c r="N322" i="23"/>
  <c r="O322" i="23"/>
  <c r="P322" i="23"/>
  <c r="Q322" i="23"/>
  <c r="R322" i="23"/>
  <c r="L321" i="23"/>
  <c r="M321" i="23"/>
  <c r="N321" i="23"/>
  <c r="O321" i="23"/>
  <c r="P321" i="23"/>
  <c r="Q321" i="23"/>
  <c r="R321" i="23"/>
  <c r="L320" i="23"/>
  <c r="M320" i="23"/>
  <c r="N320" i="23"/>
  <c r="O320" i="23"/>
  <c r="P320" i="23"/>
  <c r="Q320" i="23"/>
  <c r="R320" i="23"/>
  <c r="L319" i="23"/>
  <c r="M319" i="23"/>
  <c r="N319" i="23"/>
  <c r="O319" i="23"/>
  <c r="P319" i="23"/>
  <c r="Q319" i="23"/>
  <c r="R319" i="23"/>
  <c r="L318" i="23"/>
  <c r="M318" i="23"/>
  <c r="N318" i="23"/>
  <c r="O318" i="23"/>
  <c r="P318" i="23"/>
  <c r="Q318" i="23"/>
  <c r="R318" i="23"/>
  <c r="L317" i="23"/>
  <c r="M317" i="23"/>
  <c r="N317" i="23"/>
  <c r="O317" i="23"/>
  <c r="P317" i="23"/>
  <c r="Q317" i="23"/>
  <c r="R317" i="23"/>
  <c r="L316" i="23"/>
  <c r="M316" i="23"/>
  <c r="N316" i="23"/>
  <c r="O316" i="23"/>
  <c r="P316" i="23"/>
  <c r="Q316" i="23"/>
  <c r="R316" i="23"/>
  <c r="L315" i="23"/>
  <c r="M315" i="23"/>
  <c r="N315" i="23"/>
  <c r="O315" i="23"/>
  <c r="P315" i="23"/>
  <c r="Q315" i="23"/>
  <c r="R315" i="23"/>
  <c r="L314" i="23"/>
  <c r="M314" i="23"/>
  <c r="N314" i="23"/>
  <c r="O314" i="23"/>
  <c r="P314" i="23"/>
  <c r="Q314" i="23"/>
  <c r="R314" i="23"/>
  <c r="L313" i="23"/>
  <c r="M313" i="23"/>
  <c r="N313" i="23"/>
  <c r="O313" i="23"/>
  <c r="P313" i="23"/>
  <c r="Q313" i="23"/>
  <c r="R313" i="23"/>
  <c r="L312" i="23"/>
  <c r="M312" i="23"/>
  <c r="N312" i="23"/>
  <c r="O312" i="23"/>
  <c r="P312" i="23"/>
  <c r="Q312" i="23"/>
  <c r="R312" i="23"/>
  <c r="L311" i="23"/>
  <c r="M311" i="23"/>
  <c r="N311" i="23"/>
  <c r="O311" i="23"/>
  <c r="P311" i="23"/>
  <c r="Q311" i="23"/>
  <c r="R311" i="23"/>
  <c r="L310" i="23"/>
  <c r="M310" i="23"/>
  <c r="N310" i="23"/>
  <c r="O310" i="23"/>
  <c r="P310" i="23"/>
  <c r="Q310" i="23"/>
  <c r="R310" i="23"/>
  <c r="L309" i="23"/>
  <c r="M309" i="23"/>
  <c r="N309" i="23"/>
  <c r="O309" i="23"/>
  <c r="P309" i="23"/>
  <c r="Q309" i="23"/>
  <c r="R309" i="23"/>
  <c r="L308" i="23"/>
  <c r="M308" i="23"/>
  <c r="N308" i="23"/>
  <c r="O308" i="23"/>
  <c r="P308" i="23"/>
  <c r="Q308" i="23"/>
  <c r="R308" i="23"/>
  <c r="L307" i="23"/>
  <c r="M307" i="23"/>
  <c r="N307" i="23"/>
  <c r="O307" i="23"/>
  <c r="P307" i="23"/>
  <c r="Q307" i="23"/>
  <c r="R307" i="23"/>
  <c r="L306" i="23"/>
  <c r="M306" i="23"/>
  <c r="N306" i="23"/>
  <c r="O306" i="23"/>
  <c r="P306" i="23"/>
  <c r="Q306" i="23"/>
  <c r="R306" i="23"/>
  <c r="L305" i="23"/>
  <c r="M305" i="23"/>
  <c r="N305" i="23"/>
  <c r="O305" i="23"/>
  <c r="P305" i="23"/>
  <c r="Q305" i="23"/>
  <c r="R305" i="23"/>
  <c r="L304" i="23"/>
  <c r="M304" i="23"/>
  <c r="N304" i="23"/>
  <c r="O304" i="23"/>
  <c r="P304" i="23"/>
  <c r="Q304" i="23"/>
  <c r="R304" i="23"/>
  <c r="L303" i="23"/>
  <c r="M303" i="23"/>
  <c r="N303" i="23"/>
  <c r="O303" i="23"/>
  <c r="P303" i="23"/>
  <c r="Q303" i="23"/>
  <c r="R303" i="23"/>
  <c r="L302" i="23"/>
  <c r="M302" i="23"/>
  <c r="N302" i="23"/>
  <c r="O302" i="23"/>
  <c r="P302" i="23"/>
  <c r="Q302" i="23"/>
  <c r="R302" i="23"/>
  <c r="L301" i="23"/>
  <c r="M301" i="23"/>
  <c r="N301" i="23"/>
  <c r="O301" i="23"/>
  <c r="P301" i="23"/>
  <c r="Q301" i="23"/>
  <c r="R301" i="23"/>
  <c r="L300" i="23"/>
  <c r="M300" i="23"/>
  <c r="N300" i="23"/>
  <c r="O300" i="23"/>
  <c r="P300" i="23"/>
  <c r="Q300" i="23"/>
  <c r="R300" i="23"/>
  <c r="L299" i="23"/>
  <c r="M299" i="23"/>
  <c r="N299" i="23"/>
  <c r="O299" i="23"/>
  <c r="P299" i="23"/>
  <c r="Q299" i="23"/>
  <c r="R299" i="23"/>
  <c r="L298" i="23"/>
  <c r="M298" i="23"/>
  <c r="N298" i="23"/>
  <c r="O298" i="23"/>
  <c r="P298" i="23"/>
  <c r="Q298" i="23"/>
  <c r="R298" i="23"/>
  <c r="L297" i="23"/>
  <c r="M297" i="23"/>
  <c r="N297" i="23"/>
  <c r="O297" i="23"/>
  <c r="P297" i="23"/>
  <c r="Q297" i="23"/>
  <c r="R297" i="23"/>
  <c r="L296" i="23"/>
  <c r="M296" i="23"/>
  <c r="N296" i="23"/>
  <c r="O296" i="23"/>
  <c r="P296" i="23"/>
  <c r="Q296" i="23"/>
  <c r="R296" i="23"/>
  <c r="L295" i="23"/>
  <c r="M295" i="23"/>
  <c r="N295" i="23"/>
  <c r="O295" i="23"/>
  <c r="P295" i="23"/>
  <c r="Q295" i="23"/>
  <c r="R295" i="23"/>
  <c r="L294" i="23"/>
  <c r="M294" i="23"/>
  <c r="N294" i="23"/>
  <c r="O294" i="23"/>
  <c r="P294" i="23"/>
  <c r="Q294" i="23"/>
  <c r="R294" i="23"/>
  <c r="L293" i="23"/>
  <c r="M293" i="23"/>
  <c r="N293" i="23"/>
  <c r="O293" i="23"/>
  <c r="P293" i="23"/>
  <c r="Q293" i="23"/>
  <c r="R293" i="23"/>
  <c r="L292" i="23"/>
  <c r="M292" i="23"/>
  <c r="N292" i="23"/>
  <c r="O292" i="23"/>
  <c r="P292" i="23"/>
  <c r="Q292" i="23"/>
  <c r="R292" i="23"/>
  <c r="L291" i="23"/>
  <c r="M291" i="23"/>
  <c r="N291" i="23"/>
  <c r="O291" i="23"/>
  <c r="P291" i="23"/>
  <c r="Q291" i="23"/>
  <c r="R291" i="23"/>
  <c r="L290" i="23"/>
  <c r="M290" i="23"/>
  <c r="N290" i="23"/>
  <c r="O290" i="23"/>
  <c r="P290" i="23"/>
  <c r="Q290" i="23"/>
  <c r="R290" i="23"/>
  <c r="L289" i="23"/>
  <c r="M289" i="23"/>
  <c r="N289" i="23"/>
  <c r="O289" i="23"/>
  <c r="P289" i="23"/>
  <c r="Q289" i="23"/>
  <c r="R289" i="23"/>
  <c r="L288" i="23"/>
  <c r="M288" i="23"/>
  <c r="N288" i="23"/>
  <c r="O288" i="23"/>
  <c r="P288" i="23"/>
  <c r="Q288" i="23"/>
  <c r="R288" i="23"/>
  <c r="L287" i="23"/>
  <c r="M287" i="23"/>
  <c r="N287" i="23"/>
  <c r="O287" i="23"/>
  <c r="P287" i="23"/>
  <c r="Q287" i="23"/>
  <c r="R287" i="23"/>
  <c r="L286" i="23"/>
  <c r="M286" i="23"/>
  <c r="N286" i="23"/>
  <c r="O286" i="23"/>
  <c r="P286" i="23"/>
  <c r="Q286" i="23"/>
  <c r="R286" i="23"/>
  <c r="L285" i="23"/>
  <c r="M285" i="23"/>
  <c r="N285" i="23"/>
  <c r="O285" i="23"/>
  <c r="P285" i="23"/>
  <c r="Q285" i="23"/>
  <c r="R285" i="23"/>
  <c r="L284" i="23"/>
  <c r="M284" i="23"/>
  <c r="N284" i="23"/>
  <c r="O284" i="23"/>
  <c r="P284" i="23"/>
  <c r="Q284" i="23"/>
  <c r="R284" i="23"/>
  <c r="L283" i="23"/>
  <c r="M283" i="23"/>
  <c r="N283" i="23"/>
  <c r="O283" i="23"/>
  <c r="P283" i="23"/>
  <c r="Q283" i="23"/>
  <c r="R283" i="23"/>
  <c r="L282" i="23"/>
  <c r="M282" i="23"/>
  <c r="N282" i="23"/>
  <c r="O282" i="23"/>
  <c r="P282" i="23"/>
  <c r="Q282" i="23"/>
  <c r="R282" i="23"/>
  <c r="L281" i="23"/>
  <c r="M281" i="23"/>
  <c r="N281" i="23"/>
  <c r="O281" i="23"/>
  <c r="P281" i="23"/>
  <c r="Q281" i="23"/>
  <c r="R281" i="23"/>
  <c r="L280" i="23"/>
  <c r="M280" i="23"/>
  <c r="N280" i="23"/>
  <c r="O280" i="23"/>
  <c r="P280" i="23"/>
  <c r="Q280" i="23"/>
  <c r="R280" i="23"/>
  <c r="L279" i="23"/>
  <c r="M279" i="23"/>
  <c r="N279" i="23"/>
  <c r="O279" i="23"/>
  <c r="P279" i="23"/>
  <c r="Q279" i="23"/>
  <c r="R279" i="23"/>
  <c r="L278" i="23"/>
  <c r="M278" i="23"/>
  <c r="N278" i="23"/>
  <c r="O278" i="23"/>
  <c r="P278" i="23"/>
  <c r="Q278" i="23"/>
  <c r="R278" i="23"/>
  <c r="L277" i="23"/>
  <c r="M277" i="23"/>
  <c r="N277" i="23"/>
  <c r="O277" i="23"/>
  <c r="P277" i="23"/>
  <c r="Q277" i="23"/>
  <c r="R277" i="23"/>
  <c r="L276" i="23"/>
  <c r="M276" i="23"/>
  <c r="N276" i="23"/>
  <c r="O276" i="23"/>
  <c r="P276" i="23"/>
  <c r="Q276" i="23"/>
  <c r="R276" i="23"/>
  <c r="L275" i="23"/>
  <c r="M275" i="23"/>
  <c r="N275" i="23"/>
  <c r="O275" i="23"/>
  <c r="P275" i="23"/>
  <c r="Q275" i="23"/>
  <c r="R275" i="23"/>
  <c r="L274" i="23"/>
  <c r="M274" i="23"/>
  <c r="N274" i="23"/>
  <c r="O274" i="23"/>
  <c r="P274" i="23"/>
  <c r="Q274" i="23"/>
  <c r="R274" i="23"/>
  <c r="L273" i="23"/>
  <c r="M273" i="23"/>
  <c r="N273" i="23"/>
  <c r="O273" i="23"/>
  <c r="P273" i="23"/>
  <c r="Q273" i="23"/>
  <c r="R273" i="23"/>
  <c r="L272" i="23"/>
  <c r="M272" i="23"/>
  <c r="N272" i="23"/>
  <c r="O272" i="23"/>
  <c r="P272" i="23"/>
  <c r="Q272" i="23"/>
  <c r="R272" i="23"/>
  <c r="L271" i="23"/>
  <c r="M271" i="23"/>
  <c r="N271" i="23"/>
  <c r="O271" i="23"/>
  <c r="P271" i="23"/>
  <c r="Q271" i="23"/>
  <c r="R271" i="23"/>
  <c r="L270" i="23"/>
  <c r="M270" i="23"/>
  <c r="N270" i="23"/>
  <c r="O270" i="23"/>
  <c r="P270" i="23"/>
  <c r="Q270" i="23"/>
  <c r="R270" i="23"/>
  <c r="L269" i="23"/>
  <c r="M269" i="23"/>
  <c r="N269" i="23"/>
  <c r="O269" i="23"/>
  <c r="P269" i="23"/>
  <c r="Q269" i="23"/>
  <c r="R269" i="23"/>
  <c r="L268" i="23"/>
  <c r="M268" i="23"/>
  <c r="N268" i="23"/>
  <c r="O268" i="23"/>
  <c r="P268" i="23"/>
  <c r="Q268" i="23"/>
  <c r="R268" i="23"/>
  <c r="L267" i="23"/>
  <c r="M267" i="23"/>
  <c r="N267" i="23"/>
  <c r="O267" i="23"/>
  <c r="P267" i="23"/>
  <c r="Q267" i="23"/>
  <c r="R267" i="23"/>
  <c r="L266" i="23"/>
  <c r="M266" i="23"/>
  <c r="N266" i="23"/>
  <c r="O266" i="23"/>
  <c r="P266" i="23"/>
  <c r="Q266" i="23"/>
  <c r="R266" i="23"/>
  <c r="L265" i="23"/>
  <c r="M265" i="23"/>
  <c r="N265" i="23"/>
  <c r="O265" i="23"/>
  <c r="P265" i="23"/>
  <c r="Q265" i="23"/>
  <c r="R265" i="23"/>
  <c r="L264" i="23"/>
  <c r="M264" i="23"/>
  <c r="N264" i="23"/>
  <c r="O264" i="23"/>
  <c r="P264" i="23"/>
  <c r="Q264" i="23"/>
  <c r="R264" i="23"/>
  <c r="L263" i="23"/>
  <c r="M263" i="23"/>
  <c r="N263" i="23"/>
  <c r="O263" i="23"/>
  <c r="P263" i="23"/>
  <c r="Q263" i="23"/>
  <c r="R263" i="23"/>
  <c r="L262" i="23"/>
  <c r="M262" i="23"/>
  <c r="N262" i="23"/>
  <c r="O262" i="23"/>
  <c r="P262" i="23"/>
  <c r="Q262" i="23"/>
  <c r="R262" i="23"/>
  <c r="L261" i="23"/>
  <c r="M261" i="23"/>
  <c r="N261" i="23"/>
  <c r="O261" i="23"/>
  <c r="P261" i="23"/>
  <c r="Q261" i="23"/>
  <c r="R261" i="23"/>
  <c r="L260" i="23"/>
  <c r="M260" i="23"/>
  <c r="N260" i="23"/>
  <c r="O260" i="23"/>
  <c r="P260" i="23"/>
  <c r="Q260" i="23"/>
  <c r="R260" i="23"/>
  <c r="L259" i="23"/>
  <c r="M259" i="23"/>
  <c r="N259" i="23"/>
  <c r="O259" i="23"/>
  <c r="P259" i="23"/>
  <c r="Q259" i="23"/>
  <c r="R259" i="23"/>
  <c r="L258" i="23"/>
  <c r="M258" i="23"/>
  <c r="N258" i="23"/>
  <c r="O258" i="23"/>
  <c r="P258" i="23"/>
  <c r="Q258" i="23"/>
  <c r="R258" i="23"/>
  <c r="L257" i="23"/>
  <c r="M257" i="23"/>
  <c r="N257" i="23"/>
  <c r="O257" i="23"/>
  <c r="P257" i="23"/>
  <c r="Q257" i="23"/>
  <c r="R257" i="23"/>
  <c r="L256" i="23"/>
  <c r="M256" i="23"/>
  <c r="N256" i="23"/>
  <c r="O256" i="23"/>
  <c r="P256" i="23"/>
  <c r="Q256" i="23"/>
  <c r="R256" i="23"/>
  <c r="L255" i="23"/>
  <c r="M255" i="23"/>
  <c r="N255" i="23"/>
  <c r="O255" i="23"/>
  <c r="P255" i="23"/>
  <c r="Q255" i="23"/>
  <c r="R255" i="23"/>
  <c r="L254" i="23"/>
  <c r="M254" i="23"/>
  <c r="N254" i="23"/>
  <c r="O254" i="23"/>
  <c r="P254" i="23"/>
  <c r="Q254" i="23"/>
  <c r="R254" i="23"/>
  <c r="L253" i="23"/>
  <c r="M253" i="23"/>
  <c r="N253" i="23"/>
  <c r="O253" i="23"/>
  <c r="P253" i="23"/>
  <c r="Q253" i="23"/>
  <c r="R253" i="23"/>
  <c r="L252" i="23"/>
  <c r="M252" i="23"/>
  <c r="N252" i="23"/>
  <c r="O252" i="23"/>
  <c r="P252" i="23"/>
  <c r="Q252" i="23"/>
  <c r="R252" i="23"/>
  <c r="L251" i="23"/>
  <c r="M251" i="23"/>
  <c r="N251" i="23"/>
  <c r="O251" i="23"/>
  <c r="P251" i="23"/>
  <c r="Q251" i="23"/>
  <c r="R251" i="23"/>
  <c r="L250" i="23"/>
  <c r="M250" i="23"/>
  <c r="N250" i="23"/>
  <c r="O250" i="23"/>
  <c r="P250" i="23"/>
  <c r="Q250" i="23"/>
  <c r="R250" i="23"/>
  <c r="L249" i="23"/>
  <c r="M249" i="23"/>
  <c r="N249" i="23"/>
  <c r="O249" i="23"/>
  <c r="P249" i="23"/>
  <c r="Q249" i="23"/>
  <c r="R249" i="23"/>
  <c r="L248" i="23"/>
  <c r="M248" i="23"/>
  <c r="N248" i="23"/>
  <c r="O248" i="23"/>
  <c r="P248" i="23"/>
  <c r="Q248" i="23"/>
  <c r="R248" i="23"/>
  <c r="L247" i="23"/>
  <c r="M247" i="23"/>
  <c r="N247" i="23"/>
  <c r="O247" i="23"/>
  <c r="P247" i="23"/>
  <c r="Q247" i="23"/>
  <c r="R247" i="23"/>
  <c r="L246" i="23"/>
  <c r="M246" i="23"/>
  <c r="N246" i="23"/>
  <c r="O246" i="23"/>
  <c r="P246" i="23"/>
  <c r="Q246" i="23"/>
  <c r="R246" i="23"/>
  <c r="L245" i="23"/>
  <c r="M245" i="23"/>
  <c r="N245" i="23"/>
  <c r="O245" i="23"/>
  <c r="P245" i="23"/>
  <c r="Q245" i="23"/>
  <c r="R245" i="23"/>
  <c r="L244" i="23"/>
  <c r="M244" i="23"/>
  <c r="N244" i="23"/>
  <c r="O244" i="23"/>
  <c r="P244" i="23"/>
  <c r="Q244" i="23"/>
  <c r="R244" i="23"/>
  <c r="L243" i="23"/>
  <c r="M243" i="23"/>
  <c r="N243" i="23"/>
  <c r="O243" i="23"/>
  <c r="P243" i="23"/>
  <c r="Q243" i="23"/>
  <c r="R243" i="23"/>
  <c r="L242" i="23"/>
  <c r="M242" i="23"/>
  <c r="N242" i="23"/>
  <c r="O242" i="23"/>
  <c r="P242" i="23"/>
  <c r="Q242" i="23"/>
  <c r="R242" i="23"/>
  <c r="L241" i="23"/>
  <c r="M241" i="23"/>
  <c r="N241" i="23"/>
  <c r="O241" i="23"/>
  <c r="P241" i="23"/>
  <c r="Q241" i="23"/>
  <c r="R241" i="23"/>
  <c r="L240" i="23"/>
  <c r="M240" i="23"/>
  <c r="N240" i="23"/>
  <c r="O240" i="23"/>
  <c r="P240" i="23"/>
  <c r="Q240" i="23"/>
  <c r="R240" i="23"/>
  <c r="L239" i="23"/>
  <c r="M239" i="23"/>
  <c r="N239" i="23"/>
  <c r="O239" i="23"/>
  <c r="P239" i="23"/>
  <c r="Q239" i="23"/>
  <c r="R239" i="23"/>
  <c r="L238" i="23"/>
  <c r="M238" i="23"/>
  <c r="N238" i="23"/>
  <c r="O238" i="23"/>
  <c r="P238" i="23"/>
  <c r="Q238" i="23"/>
  <c r="R238" i="23"/>
  <c r="L237" i="23"/>
  <c r="M237" i="23"/>
  <c r="N237" i="23"/>
  <c r="O237" i="23"/>
  <c r="P237" i="23"/>
  <c r="Q237" i="23"/>
  <c r="R237" i="23"/>
  <c r="L236" i="23"/>
  <c r="M236" i="23"/>
  <c r="N236" i="23"/>
  <c r="O236" i="23"/>
  <c r="P236" i="23"/>
  <c r="Q236" i="23"/>
  <c r="R236" i="23"/>
  <c r="L235" i="23"/>
  <c r="M235" i="23"/>
  <c r="N235" i="23"/>
  <c r="O235" i="23"/>
  <c r="P235" i="23"/>
  <c r="Q235" i="23"/>
  <c r="R235" i="23"/>
  <c r="L234" i="23"/>
  <c r="M234" i="23"/>
  <c r="N234" i="23"/>
  <c r="O234" i="23"/>
  <c r="P234" i="23"/>
  <c r="Q234" i="23"/>
  <c r="R234" i="23"/>
  <c r="L233" i="23"/>
  <c r="M233" i="23"/>
  <c r="N233" i="23"/>
  <c r="O233" i="23"/>
  <c r="P233" i="23"/>
  <c r="Q233" i="23"/>
  <c r="R233" i="23"/>
  <c r="L232" i="23"/>
  <c r="M232" i="23"/>
  <c r="N232" i="23"/>
  <c r="O232" i="23"/>
  <c r="P232" i="23"/>
  <c r="Q232" i="23"/>
  <c r="R232" i="23"/>
  <c r="L231" i="23"/>
  <c r="M231" i="23"/>
  <c r="N231" i="23"/>
  <c r="O231" i="23"/>
  <c r="P231" i="23"/>
  <c r="Q231" i="23"/>
  <c r="R231" i="23"/>
  <c r="L230" i="23"/>
  <c r="M230" i="23"/>
  <c r="N230" i="23"/>
  <c r="O230" i="23"/>
  <c r="P230" i="23"/>
  <c r="Q230" i="23"/>
  <c r="R230" i="23"/>
  <c r="L229" i="23"/>
  <c r="M229" i="23"/>
  <c r="N229" i="23"/>
  <c r="O229" i="23"/>
  <c r="P229" i="23"/>
  <c r="Q229" i="23"/>
  <c r="R229" i="23"/>
  <c r="L228" i="23"/>
  <c r="M228" i="23"/>
  <c r="N228" i="23"/>
  <c r="O228" i="23"/>
  <c r="P228" i="23"/>
  <c r="Q228" i="23"/>
  <c r="R228" i="23"/>
  <c r="L227" i="23"/>
  <c r="M227" i="23"/>
  <c r="N227" i="23"/>
  <c r="O227" i="23"/>
  <c r="P227" i="23"/>
  <c r="Q227" i="23"/>
  <c r="R227" i="23"/>
  <c r="L226" i="23"/>
  <c r="M226" i="23"/>
  <c r="N226" i="23"/>
  <c r="O226" i="23"/>
  <c r="P226" i="23"/>
  <c r="Q226" i="23"/>
  <c r="R226" i="23"/>
  <c r="L225" i="23"/>
  <c r="M225" i="23"/>
  <c r="N225" i="23"/>
  <c r="O225" i="23"/>
  <c r="P225" i="23"/>
  <c r="Q225" i="23"/>
  <c r="R225" i="23"/>
  <c r="L224" i="23"/>
  <c r="M224" i="23"/>
  <c r="N224" i="23"/>
  <c r="O224" i="23"/>
  <c r="P224" i="23"/>
  <c r="Q224" i="23"/>
  <c r="R224" i="23"/>
  <c r="L223" i="23"/>
  <c r="M223" i="23"/>
  <c r="N223" i="23"/>
  <c r="O223" i="23"/>
  <c r="P223" i="23"/>
  <c r="Q223" i="23"/>
  <c r="R223" i="23"/>
  <c r="L222" i="23"/>
  <c r="M222" i="23"/>
  <c r="N222" i="23"/>
  <c r="O222" i="23"/>
  <c r="P222" i="23"/>
  <c r="Q222" i="23"/>
  <c r="R222" i="23"/>
  <c r="L221" i="23"/>
  <c r="M221" i="23"/>
  <c r="N221" i="23"/>
  <c r="O221" i="23"/>
  <c r="P221" i="23"/>
  <c r="Q221" i="23"/>
  <c r="R221" i="23"/>
  <c r="L220" i="23"/>
  <c r="M220" i="23"/>
  <c r="N220" i="23"/>
  <c r="O220" i="23"/>
  <c r="P220" i="23"/>
  <c r="Q220" i="23"/>
  <c r="R220" i="23"/>
  <c r="L219" i="23"/>
  <c r="M219" i="23"/>
  <c r="N219" i="23"/>
  <c r="O219" i="23"/>
  <c r="P219" i="23"/>
  <c r="Q219" i="23"/>
  <c r="R219" i="23"/>
  <c r="L218" i="23"/>
  <c r="M218" i="23"/>
  <c r="N218" i="23"/>
  <c r="O218" i="23"/>
  <c r="P218" i="23"/>
  <c r="Q218" i="23"/>
  <c r="R218" i="23"/>
  <c r="L217" i="23"/>
  <c r="M217" i="23"/>
  <c r="N217" i="23"/>
  <c r="O217" i="23"/>
  <c r="P217" i="23"/>
  <c r="Q217" i="23"/>
  <c r="R217" i="23"/>
  <c r="L216" i="23"/>
  <c r="M216" i="23"/>
  <c r="N216" i="23"/>
  <c r="O216" i="23"/>
  <c r="P216" i="23"/>
  <c r="Q216" i="23"/>
  <c r="R216" i="23"/>
  <c r="L215" i="23"/>
  <c r="M215" i="23"/>
  <c r="N215" i="23"/>
  <c r="O215" i="23"/>
  <c r="P215" i="23"/>
  <c r="Q215" i="23"/>
  <c r="R215" i="23"/>
  <c r="L214" i="23"/>
  <c r="M214" i="23"/>
  <c r="N214" i="23"/>
  <c r="O214" i="23"/>
  <c r="P214" i="23"/>
  <c r="Q214" i="23"/>
  <c r="R214" i="23"/>
  <c r="L213" i="23"/>
  <c r="M213" i="23"/>
  <c r="N213" i="23"/>
  <c r="O213" i="23"/>
  <c r="P213" i="23"/>
  <c r="Q213" i="23"/>
  <c r="R213" i="23"/>
  <c r="L212" i="23"/>
  <c r="M212" i="23"/>
  <c r="N212" i="23"/>
  <c r="O212" i="23"/>
  <c r="P212" i="23"/>
  <c r="Q212" i="23"/>
  <c r="R212" i="23"/>
  <c r="L211" i="23"/>
  <c r="M211" i="23"/>
  <c r="N211" i="23"/>
  <c r="O211" i="23"/>
  <c r="P211" i="23"/>
  <c r="Q211" i="23"/>
  <c r="R211" i="23"/>
  <c r="L210" i="23"/>
  <c r="M210" i="23"/>
  <c r="N210" i="23"/>
  <c r="O210" i="23"/>
  <c r="P210" i="23"/>
  <c r="Q210" i="23"/>
  <c r="R210" i="23"/>
  <c r="L209" i="23"/>
  <c r="M209" i="23"/>
  <c r="N209" i="23"/>
  <c r="O209" i="23"/>
  <c r="P209" i="23"/>
  <c r="Q209" i="23"/>
  <c r="R209" i="23"/>
  <c r="L208" i="23"/>
  <c r="M208" i="23"/>
  <c r="N208" i="23"/>
  <c r="O208" i="23"/>
  <c r="P208" i="23"/>
  <c r="Q208" i="23"/>
  <c r="R208" i="23"/>
  <c r="L207" i="23"/>
  <c r="M207" i="23"/>
  <c r="N207" i="23"/>
  <c r="O207" i="23"/>
  <c r="P207" i="23"/>
  <c r="Q207" i="23"/>
  <c r="R207" i="23"/>
  <c r="L206" i="23"/>
  <c r="M206" i="23"/>
  <c r="N206" i="23"/>
  <c r="O206" i="23"/>
  <c r="P206" i="23"/>
  <c r="Q206" i="23"/>
  <c r="R206" i="23"/>
  <c r="L205" i="23"/>
  <c r="M205" i="23"/>
  <c r="N205" i="23"/>
  <c r="O205" i="23"/>
  <c r="P205" i="23"/>
  <c r="Q205" i="23"/>
  <c r="R205" i="23"/>
  <c r="L204" i="23"/>
  <c r="M204" i="23"/>
  <c r="N204" i="23"/>
  <c r="O204" i="23"/>
  <c r="P204" i="23"/>
  <c r="Q204" i="23"/>
  <c r="R204" i="23"/>
  <c r="L203" i="23"/>
  <c r="M203" i="23"/>
  <c r="N203" i="23"/>
  <c r="O203" i="23"/>
  <c r="P203" i="23"/>
  <c r="Q203" i="23"/>
  <c r="R203" i="23"/>
  <c r="L202" i="23"/>
  <c r="M202" i="23"/>
  <c r="N202" i="23"/>
  <c r="O202" i="23"/>
  <c r="P202" i="23"/>
  <c r="Q202" i="23"/>
  <c r="R202" i="23"/>
  <c r="L201" i="23"/>
  <c r="M201" i="23"/>
  <c r="N201" i="23"/>
  <c r="O201" i="23"/>
  <c r="P201" i="23"/>
  <c r="Q201" i="23"/>
  <c r="R201" i="23"/>
  <c r="L200" i="23"/>
  <c r="M200" i="23"/>
  <c r="N200" i="23"/>
  <c r="O200" i="23"/>
  <c r="P200" i="23"/>
  <c r="Q200" i="23"/>
  <c r="R200" i="23"/>
  <c r="L199" i="23"/>
  <c r="M199" i="23"/>
  <c r="N199" i="23"/>
  <c r="O199" i="23"/>
  <c r="P199" i="23"/>
  <c r="Q199" i="23"/>
  <c r="R199" i="23"/>
  <c r="L198" i="23"/>
  <c r="M198" i="23"/>
  <c r="N198" i="23"/>
  <c r="O198" i="23"/>
  <c r="P198" i="23"/>
  <c r="Q198" i="23"/>
  <c r="R198" i="23"/>
  <c r="L197" i="23"/>
  <c r="M197" i="23"/>
  <c r="N197" i="23"/>
  <c r="O197" i="23"/>
  <c r="P197" i="23"/>
  <c r="Q197" i="23"/>
  <c r="R197" i="23"/>
  <c r="L196" i="23"/>
  <c r="M196" i="23"/>
  <c r="N196" i="23"/>
  <c r="O196" i="23"/>
  <c r="P196" i="23"/>
  <c r="Q196" i="23"/>
  <c r="R196" i="23"/>
  <c r="L195" i="23"/>
  <c r="M195" i="23"/>
  <c r="N195" i="23"/>
  <c r="O195" i="23"/>
  <c r="P195" i="23"/>
  <c r="Q195" i="23"/>
  <c r="R195" i="23"/>
  <c r="L194" i="23"/>
  <c r="M194" i="23"/>
  <c r="N194" i="23"/>
  <c r="O194" i="23"/>
  <c r="P194" i="23"/>
  <c r="Q194" i="23"/>
  <c r="R194" i="23"/>
  <c r="L193" i="23"/>
  <c r="M193" i="23"/>
  <c r="N193" i="23"/>
  <c r="O193" i="23"/>
  <c r="P193" i="23"/>
  <c r="Q193" i="23"/>
  <c r="R193" i="23"/>
  <c r="L192" i="23"/>
  <c r="M192" i="23"/>
  <c r="N192" i="23"/>
  <c r="O192" i="23"/>
  <c r="P192" i="23"/>
  <c r="Q192" i="23"/>
  <c r="R192" i="23"/>
  <c r="L191" i="23"/>
  <c r="M191" i="23"/>
  <c r="N191" i="23"/>
  <c r="O191" i="23"/>
  <c r="P191" i="23"/>
  <c r="Q191" i="23"/>
  <c r="R191" i="23"/>
  <c r="L190" i="23"/>
  <c r="M190" i="23"/>
  <c r="N190" i="23"/>
  <c r="O190" i="23"/>
  <c r="P190" i="23"/>
  <c r="Q190" i="23"/>
  <c r="R190" i="23"/>
  <c r="L189" i="23"/>
  <c r="M189" i="23"/>
  <c r="N189" i="23"/>
  <c r="O189" i="23"/>
  <c r="P189" i="23"/>
  <c r="Q189" i="23"/>
  <c r="R189" i="23"/>
  <c r="L188" i="23"/>
  <c r="M188" i="23"/>
  <c r="N188" i="23"/>
  <c r="O188" i="23"/>
  <c r="P188" i="23"/>
  <c r="Q188" i="23"/>
  <c r="R188" i="23"/>
  <c r="L187" i="23"/>
  <c r="M187" i="23"/>
  <c r="N187" i="23"/>
  <c r="O187" i="23"/>
  <c r="P187" i="23"/>
  <c r="Q187" i="23"/>
  <c r="R187" i="23"/>
  <c r="L186" i="23"/>
  <c r="M186" i="23"/>
  <c r="N186" i="23"/>
  <c r="O186" i="23"/>
  <c r="P186" i="23"/>
  <c r="Q186" i="23"/>
  <c r="R186" i="23"/>
  <c r="L185" i="23"/>
  <c r="M185" i="23"/>
  <c r="N185" i="23"/>
  <c r="O185" i="23"/>
  <c r="P185" i="23"/>
  <c r="Q185" i="23"/>
  <c r="R185" i="23"/>
  <c r="L184" i="23"/>
  <c r="M184" i="23"/>
  <c r="N184" i="23"/>
  <c r="O184" i="23"/>
  <c r="P184" i="23"/>
  <c r="Q184" i="23"/>
  <c r="R184" i="23"/>
  <c r="L183" i="23"/>
  <c r="M183" i="23"/>
  <c r="N183" i="23"/>
  <c r="O183" i="23"/>
  <c r="P183" i="23"/>
  <c r="Q183" i="23"/>
  <c r="R183" i="23"/>
  <c r="L182" i="23"/>
  <c r="M182" i="23"/>
  <c r="N182" i="23"/>
  <c r="O182" i="23"/>
  <c r="P182" i="23"/>
  <c r="Q182" i="23"/>
  <c r="R182" i="23"/>
  <c r="L181" i="23"/>
  <c r="M181" i="23"/>
  <c r="N181" i="23"/>
  <c r="O181" i="23"/>
  <c r="P181" i="23"/>
  <c r="Q181" i="23"/>
  <c r="R181" i="23"/>
  <c r="L180" i="23"/>
  <c r="M180" i="23"/>
  <c r="N180" i="23"/>
  <c r="O180" i="23"/>
  <c r="P180" i="23"/>
  <c r="Q180" i="23"/>
  <c r="R180" i="23"/>
  <c r="L179" i="23"/>
  <c r="M179" i="23"/>
  <c r="N179" i="23"/>
  <c r="O179" i="23"/>
  <c r="P179" i="23"/>
  <c r="Q179" i="23"/>
  <c r="R179" i="23"/>
  <c r="L178" i="23"/>
  <c r="M178" i="23"/>
  <c r="N178" i="23"/>
  <c r="O178" i="23"/>
  <c r="P178" i="23"/>
  <c r="Q178" i="23"/>
  <c r="R178" i="23"/>
  <c r="L177" i="23"/>
  <c r="M177" i="23"/>
  <c r="N177" i="23"/>
  <c r="O177" i="23"/>
  <c r="P177" i="23"/>
  <c r="Q177" i="23"/>
  <c r="R177" i="23"/>
  <c r="L176" i="23"/>
  <c r="M176" i="23"/>
  <c r="N176" i="23"/>
  <c r="O176" i="23"/>
  <c r="P176" i="23"/>
  <c r="Q176" i="23"/>
  <c r="R176" i="23"/>
  <c r="L175" i="23"/>
  <c r="M175" i="23"/>
  <c r="N175" i="23"/>
  <c r="O175" i="23"/>
  <c r="P175" i="23"/>
  <c r="Q175" i="23"/>
  <c r="R175" i="23"/>
  <c r="L174" i="23"/>
  <c r="M174" i="23"/>
  <c r="N174" i="23"/>
  <c r="O174" i="23"/>
  <c r="P174" i="23"/>
  <c r="Q174" i="23"/>
  <c r="R174" i="23"/>
  <c r="L173" i="23"/>
  <c r="M173" i="23"/>
  <c r="N173" i="23"/>
  <c r="O173" i="23"/>
  <c r="P173" i="23"/>
  <c r="Q173" i="23"/>
  <c r="R173" i="23"/>
  <c r="L172" i="23"/>
  <c r="M172" i="23"/>
  <c r="N172" i="23"/>
  <c r="O172" i="23"/>
  <c r="P172" i="23"/>
  <c r="Q172" i="23"/>
  <c r="R172" i="23"/>
  <c r="L171" i="23"/>
  <c r="M171" i="23"/>
  <c r="N171" i="23"/>
  <c r="O171" i="23"/>
  <c r="P171" i="23"/>
  <c r="Q171" i="23"/>
  <c r="R171" i="23"/>
  <c r="L170" i="23"/>
  <c r="M170" i="23"/>
  <c r="N170" i="23"/>
  <c r="O170" i="23"/>
  <c r="P170" i="23"/>
  <c r="Q170" i="23"/>
  <c r="R170" i="23"/>
  <c r="L169" i="23"/>
  <c r="M169" i="23"/>
  <c r="N169" i="23"/>
  <c r="O169" i="23"/>
  <c r="P169" i="23"/>
  <c r="Q169" i="23"/>
  <c r="R169" i="23"/>
  <c r="L168" i="23"/>
  <c r="M168" i="23"/>
  <c r="N168" i="23"/>
  <c r="O168" i="23"/>
  <c r="P168" i="23"/>
  <c r="Q168" i="23"/>
  <c r="R168" i="23"/>
  <c r="L167" i="23"/>
  <c r="M167" i="23"/>
  <c r="N167" i="23"/>
  <c r="O167" i="23"/>
  <c r="P167" i="23"/>
  <c r="Q167" i="23"/>
  <c r="R167" i="23"/>
  <c r="L166" i="23"/>
  <c r="M166" i="23"/>
  <c r="N166" i="23"/>
  <c r="O166" i="23"/>
  <c r="P166" i="23"/>
  <c r="Q166" i="23"/>
  <c r="R166" i="23"/>
  <c r="L165" i="23"/>
  <c r="M165" i="23"/>
  <c r="N165" i="23"/>
  <c r="O165" i="23"/>
  <c r="P165" i="23"/>
  <c r="Q165" i="23"/>
  <c r="R165" i="23"/>
  <c r="L164" i="23"/>
  <c r="M164" i="23"/>
  <c r="N164" i="23"/>
  <c r="O164" i="23"/>
  <c r="P164" i="23"/>
  <c r="Q164" i="23"/>
  <c r="R164" i="23"/>
  <c r="L163" i="23"/>
  <c r="M163" i="23"/>
  <c r="N163" i="23"/>
  <c r="O163" i="23"/>
  <c r="P163" i="23"/>
  <c r="Q163" i="23"/>
  <c r="R163" i="23"/>
  <c r="L162" i="23"/>
  <c r="M162" i="23"/>
  <c r="N162" i="23"/>
  <c r="O162" i="23"/>
  <c r="P162" i="23"/>
  <c r="Q162" i="23"/>
  <c r="R162" i="23"/>
  <c r="L161" i="23"/>
  <c r="M161" i="23"/>
  <c r="N161" i="23"/>
  <c r="O161" i="23"/>
  <c r="P161" i="23"/>
  <c r="Q161" i="23"/>
  <c r="R161" i="23"/>
  <c r="L160" i="23"/>
  <c r="M160" i="23"/>
  <c r="N160" i="23"/>
  <c r="O160" i="23"/>
  <c r="P160" i="23"/>
  <c r="Q160" i="23"/>
  <c r="R160" i="23"/>
  <c r="L159" i="23"/>
  <c r="M159" i="23"/>
  <c r="N159" i="23"/>
  <c r="O159" i="23"/>
  <c r="P159" i="23"/>
  <c r="Q159" i="23"/>
  <c r="R159" i="23"/>
  <c r="L158" i="23"/>
  <c r="M158" i="23"/>
  <c r="N158" i="23"/>
  <c r="O158" i="23"/>
  <c r="P158" i="23"/>
  <c r="Q158" i="23"/>
  <c r="R158" i="23"/>
  <c r="L157" i="23"/>
  <c r="M157" i="23"/>
  <c r="N157" i="23"/>
  <c r="O157" i="23"/>
  <c r="P157" i="23"/>
  <c r="Q157" i="23"/>
  <c r="R157" i="23"/>
  <c r="L156" i="23"/>
  <c r="M156" i="23"/>
  <c r="N156" i="23"/>
  <c r="O156" i="23"/>
  <c r="P156" i="23"/>
  <c r="Q156" i="23"/>
  <c r="R156" i="23"/>
  <c r="L155" i="23"/>
  <c r="M155" i="23"/>
  <c r="N155" i="23"/>
  <c r="O155" i="23"/>
  <c r="P155" i="23"/>
  <c r="Q155" i="23"/>
  <c r="R155" i="23"/>
  <c r="L154" i="23"/>
  <c r="M154" i="23"/>
  <c r="N154" i="23"/>
  <c r="O154" i="23"/>
  <c r="P154" i="23"/>
  <c r="Q154" i="23"/>
  <c r="R154" i="23"/>
  <c r="L153" i="23"/>
  <c r="M153" i="23"/>
  <c r="N153" i="23"/>
  <c r="O153" i="23"/>
  <c r="P153" i="23"/>
  <c r="Q153" i="23"/>
  <c r="R153" i="23"/>
  <c r="L152" i="23"/>
  <c r="M152" i="23"/>
  <c r="N152" i="23"/>
  <c r="O152" i="23"/>
  <c r="P152" i="23"/>
  <c r="Q152" i="23"/>
  <c r="R152" i="23"/>
  <c r="L151" i="23"/>
  <c r="M151" i="23"/>
  <c r="N151" i="23"/>
  <c r="O151" i="23"/>
  <c r="P151" i="23"/>
  <c r="Q151" i="23"/>
  <c r="R151" i="23"/>
  <c r="L150" i="23"/>
  <c r="M150" i="23"/>
  <c r="N150" i="23"/>
  <c r="O150" i="23"/>
  <c r="P150" i="23"/>
  <c r="Q150" i="23"/>
  <c r="R150" i="23"/>
  <c r="L149" i="23"/>
  <c r="M149" i="23"/>
  <c r="N149" i="23"/>
  <c r="O149" i="23"/>
  <c r="P149" i="23"/>
  <c r="Q149" i="23"/>
  <c r="R149" i="23"/>
  <c r="L148" i="23"/>
  <c r="M148" i="23"/>
  <c r="N148" i="23"/>
  <c r="O148" i="23"/>
  <c r="P148" i="23"/>
  <c r="Q148" i="23"/>
  <c r="R148" i="23"/>
  <c r="L147" i="23"/>
  <c r="M147" i="23"/>
  <c r="N147" i="23"/>
  <c r="O147" i="23"/>
  <c r="P147" i="23"/>
  <c r="Q147" i="23"/>
  <c r="R147" i="23"/>
  <c r="L146" i="23"/>
  <c r="M146" i="23"/>
  <c r="N146" i="23"/>
  <c r="O146" i="23"/>
  <c r="P146" i="23"/>
  <c r="Q146" i="23"/>
  <c r="R146" i="23"/>
  <c r="L145" i="23"/>
  <c r="M145" i="23"/>
  <c r="N145" i="23"/>
  <c r="O145" i="23"/>
  <c r="P145" i="23"/>
  <c r="Q145" i="23"/>
  <c r="R145" i="23"/>
  <c r="L144" i="23"/>
  <c r="M144" i="23"/>
  <c r="N144" i="23"/>
  <c r="O144" i="23"/>
  <c r="P144" i="23"/>
  <c r="Q144" i="23"/>
  <c r="R144" i="23"/>
  <c r="L143" i="23"/>
  <c r="M143" i="23"/>
  <c r="N143" i="23"/>
  <c r="O143" i="23"/>
  <c r="P143" i="23"/>
  <c r="Q143" i="23"/>
  <c r="R143" i="23"/>
  <c r="L142" i="23"/>
  <c r="M142" i="23"/>
  <c r="N142" i="23"/>
  <c r="O142" i="23"/>
  <c r="P142" i="23"/>
  <c r="Q142" i="23"/>
  <c r="R142" i="23"/>
  <c r="L141" i="23"/>
  <c r="M141" i="23"/>
  <c r="N141" i="23"/>
  <c r="O141" i="23"/>
  <c r="P141" i="23"/>
  <c r="Q141" i="23"/>
  <c r="R141" i="23"/>
  <c r="L140" i="23"/>
  <c r="M140" i="23"/>
  <c r="N140" i="23"/>
  <c r="O140" i="23"/>
  <c r="P140" i="23"/>
  <c r="Q140" i="23"/>
  <c r="R140" i="23"/>
  <c r="L139" i="23"/>
  <c r="M139" i="23"/>
  <c r="N139" i="23"/>
  <c r="O139" i="23"/>
  <c r="P139" i="23"/>
  <c r="Q139" i="23"/>
  <c r="R139" i="23"/>
  <c r="L138" i="23"/>
  <c r="M138" i="23"/>
  <c r="N138" i="23"/>
  <c r="O138" i="23"/>
  <c r="P138" i="23"/>
  <c r="Q138" i="23"/>
  <c r="R138" i="23"/>
  <c r="L137" i="23"/>
  <c r="M137" i="23"/>
  <c r="N137" i="23"/>
  <c r="O137" i="23"/>
  <c r="P137" i="23"/>
  <c r="Q137" i="23"/>
  <c r="R137" i="23"/>
  <c r="L136" i="23"/>
  <c r="M136" i="23"/>
  <c r="N136" i="23"/>
  <c r="O136" i="23"/>
  <c r="P136" i="23"/>
  <c r="Q136" i="23"/>
  <c r="R136" i="23"/>
  <c r="L135" i="23"/>
  <c r="M135" i="23"/>
  <c r="N135" i="23"/>
  <c r="O135" i="23"/>
  <c r="P135" i="23"/>
  <c r="Q135" i="23"/>
  <c r="R135" i="23"/>
  <c r="L134" i="23"/>
  <c r="M134" i="23"/>
  <c r="N134" i="23"/>
  <c r="O134" i="23"/>
  <c r="P134" i="23"/>
  <c r="Q134" i="23"/>
  <c r="R134" i="23"/>
  <c r="L133" i="23"/>
  <c r="M133" i="23"/>
  <c r="N133" i="23"/>
  <c r="O133" i="23"/>
  <c r="P133" i="23"/>
  <c r="Q133" i="23"/>
  <c r="R133" i="23"/>
  <c r="L132" i="23"/>
  <c r="M132" i="23"/>
  <c r="N132" i="23"/>
  <c r="O132" i="23"/>
  <c r="P132" i="23"/>
  <c r="Q132" i="23"/>
  <c r="R132" i="23"/>
  <c r="L131" i="23"/>
  <c r="M131" i="23"/>
  <c r="N131" i="23"/>
  <c r="O131" i="23"/>
  <c r="P131" i="23"/>
  <c r="Q131" i="23"/>
  <c r="R131" i="23"/>
  <c r="L130" i="23"/>
  <c r="M130" i="23"/>
  <c r="N130" i="23"/>
  <c r="O130" i="23"/>
  <c r="P130" i="23"/>
  <c r="Q130" i="23"/>
  <c r="R130" i="23"/>
  <c r="L129" i="23"/>
  <c r="M129" i="23"/>
  <c r="N129" i="23"/>
  <c r="O129" i="23"/>
  <c r="P129" i="23"/>
  <c r="Q129" i="23"/>
  <c r="R129" i="23"/>
  <c r="L128" i="23"/>
  <c r="M128" i="23"/>
  <c r="N128" i="23"/>
  <c r="O128" i="23"/>
  <c r="P128" i="23"/>
  <c r="Q128" i="23"/>
  <c r="R128" i="23"/>
  <c r="L127" i="23"/>
  <c r="M127" i="23"/>
  <c r="N127" i="23"/>
  <c r="O127" i="23"/>
  <c r="P127" i="23"/>
  <c r="Q127" i="23"/>
  <c r="R127" i="23"/>
  <c r="L126" i="23"/>
  <c r="M126" i="23"/>
  <c r="N126" i="23"/>
  <c r="O126" i="23"/>
  <c r="P126" i="23"/>
  <c r="Q126" i="23"/>
  <c r="R126" i="23"/>
  <c r="L125" i="23"/>
  <c r="M125" i="23"/>
  <c r="N125" i="23"/>
  <c r="O125" i="23"/>
  <c r="P125" i="23"/>
  <c r="L124" i="23"/>
  <c r="M124" i="23"/>
  <c r="N124" i="23"/>
  <c r="O124" i="23"/>
  <c r="P124" i="23"/>
  <c r="Q124" i="23"/>
  <c r="R124" i="23"/>
  <c r="L123" i="23"/>
  <c r="M123" i="23"/>
  <c r="N123" i="23"/>
  <c r="O123" i="23"/>
  <c r="P123" i="23"/>
  <c r="Q123" i="23"/>
  <c r="R123" i="23"/>
  <c r="L122" i="23"/>
  <c r="M122" i="23"/>
  <c r="N122" i="23"/>
  <c r="O122" i="23"/>
  <c r="P122" i="23"/>
  <c r="Q122" i="23"/>
  <c r="R122" i="23"/>
  <c r="L121" i="23"/>
  <c r="M121" i="23"/>
  <c r="N121" i="23"/>
  <c r="O121" i="23"/>
  <c r="P121" i="23"/>
  <c r="Q121" i="23"/>
  <c r="R121" i="23"/>
  <c r="L120" i="23"/>
  <c r="M120" i="23"/>
  <c r="N120" i="23"/>
  <c r="O120" i="23"/>
  <c r="P120" i="23"/>
  <c r="Q120" i="23"/>
  <c r="R120" i="23"/>
  <c r="L119" i="23"/>
  <c r="M119" i="23"/>
  <c r="N119" i="23"/>
  <c r="O119" i="23"/>
  <c r="P119" i="23"/>
  <c r="Q119" i="23"/>
  <c r="R119" i="23"/>
  <c r="L118" i="23"/>
  <c r="M118" i="23"/>
  <c r="N118" i="23"/>
  <c r="O118" i="23"/>
  <c r="P118" i="23"/>
  <c r="Q118" i="23"/>
  <c r="R118" i="23"/>
  <c r="L117" i="23"/>
  <c r="M117" i="23"/>
  <c r="N117" i="23"/>
  <c r="O117" i="23"/>
  <c r="P117" i="23"/>
  <c r="Q117" i="23"/>
  <c r="R117" i="23"/>
  <c r="L116" i="23"/>
  <c r="M116" i="23"/>
  <c r="N116" i="23"/>
  <c r="O116" i="23"/>
  <c r="P116" i="23"/>
  <c r="Q116" i="23"/>
  <c r="R116" i="23"/>
  <c r="L115" i="23"/>
  <c r="M115" i="23"/>
  <c r="N115" i="23"/>
  <c r="O115" i="23"/>
  <c r="P115" i="23"/>
  <c r="Q115" i="23"/>
  <c r="R115" i="23"/>
  <c r="L114" i="23"/>
  <c r="M114" i="23"/>
  <c r="N114" i="23"/>
  <c r="O114" i="23"/>
  <c r="P114" i="23"/>
  <c r="Q114" i="23"/>
  <c r="R114" i="23"/>
  <c r="L113" i="23"/>
  <c r="M113" i="23"/>
  <c r="N113" i="23"/>
  <c r="O113" i="23"/>
  <c r="P113" i="23"/>
  <c r="Q113" i="23"/>
  <c r="R113" i="23"/>
  <c r="L112" i="23"/>
  <c r="M112" i="23"/>
  <c r="N112" i="23"/>
  <c r="O112" i="23"/>
  <c r="P112" i="23"/>
  <c r="Q112" i="23"/>
  <c r="R112" i="23"/>
  <c r="L111" i="23"/>
  <c r="M111" i="23"/>
  <c r="N111" i="23"/>
  <c r="O111" i="23"/>
  <c r="P111" i="23"/>
  <c r="Q111" i="23"/>
  <c r="R111" i="23"/>
  <c r="L110" i="23"/>
  <c r="M110" i="23"/>
  <c r="N110" i="23"/>
  <c r="O110" i="23"/>
  <c r="P110" i="23"/>
  <c r="Q110" i="23"/>
  <c r="R110" i="23"/>
  <c r="L109" i="23"/>
  <c r="M109" i="23"/>
  <c r="N109" i="23"/>
  <c r="O109" i="23"/>
  <c r="P109" i="23"/>
  <c r="Q109" i="23"/>
  <c r="R109" i="23"/>
  <c r="L108" i="23"/>
  <c r="M108" i="23"/>
  <c r="N108" i="23"/>
  <c r="O108" i="23"/>
  <c r="P108" i="23"/>
  <c r="Q108" i="23"/>
  <c r="R108" i="23"/>
  <c r="L107" i="23"/>
  <c r="M107" i="23"/>
  <c r="N107" i="23"/>
  <c r="O107" i="23"/>
  <c r="P107" i="23"/>
  <c r="Q107" i="23"/>
  <c r="R107" i="23"/>
  <c r="L106" i="23"/>
  <c r="M106" i="23"/>
  <c r="N106" i="23"/>
  <c r="O106" i="23"/>
  <c r="P106" i="23"/>
  <c r="Q106" i="23"/>
  <c r="R106" i="23"/>
  <c r="L105" i="23"/>
  <c r="M105" i="23"/>
  <c r="N105" i="23"/>
  <c r="O105" i="23"/>
  <c r="P105" i="23"/>
  <c r="Q105" i="23"/>
  <c r="R105" i="23"/>
  <c r="L104" i="23"/>
  <c r="M104" i="23"/>
  <c r="N104" i="23"/>
  <c r="O104" i="23"/>
  <c r="P104" i="23"/>
  <c r="Q104" i="23"/>
  <c r="R104" i="23"/>
  <c r="L103" i="23"/>
  <c r="M103" i="23"/>
  <c r="N103" i="23"/>
  <c r="O103" i="23"/>
  <c r="P103" i="23"/>
  <c r="Q103" i="23"/>
  <c r="R103" i="23"/>
  <c r="L102" i="23"/>
  <c r="M102" i="23"/>
  <c r="N102" i="23"/>
  <c r="O102" i="23"/>
  <c r="P102" i="23"/>
  <c r="Q102" i="23"/>
  <c r="R102" i="23"/>
  <c r="L101" i="23"/>
  <c r="M101" i="23"/>
  <c r="N101" i="23"/>
  <c r="O101" i="23"/>
  <c r="P101" i="23"/>
  <c r="Q101" i="23"/>
  <c r="R101" i="23"/>
  <c r="L100" i="23"/>
  <c r="M100" i="23"/>
  <c r="N100" i="23"/>
  <c r="O100" i="23"/>
  <c r="P100" i="23"/>
  <c r="Q100" i="23"/>
  <c r="R100" i="23"/>
  <c r="L99" i="23"/>
  <c r="M99" i="23"/>
  <c r="N99" i="23"/>
  <c r="O99" i="23"/>
  <c r="P99" i="23"/>
  <c r="Q99" i="23"/>
  <c r="R99" i="23"/>
  <c r="L98" i="23"/>
  <c r="M98" i="23"/>
  <c r="N98" i="23"/>
  <c r="O98" i="23"/>
  <c r="P98" i="23"/>
  <c r="Q98" i="23"/>
  <c r="R98" i="23"/>
  <c r="L97" i="23"/>
  <c r="M97" i="23"/>
  <c r="N97" i="23"/>
  <c r="O97" i="23"/>
  <c r="P97" i="23"/>
  <c r="Q97" i="23"/>
  <c r="R97" i="23"/>
  <c r="L96" i="23"/>
  <c r="M96" i="23"/>
  <c r="N96" i="23"/>
  <c r="O96" i="23"/>
  <c r="P96" i="23"/>
  <c r="Q96" i="23"/>
  <c r="R96" i="23"/>
  <c r="L95" i="23"/>
  <c r="M95" i="23"/>
  <c r="N95" i="23"/>
  <c r="O95" i="23"/>
  <c r="P95" i="23"/>
  <c r="Q95" i="23"/>
  <c r="R95" i="23"/>
  <c r="L94" i="23"/>
  <c r="M94" i="23"/>
  <c r="N94" i="23"/>
  <c r="O94" i="23"/>
  <c r="P94" i="23"/>
  <c r="Q94" i="23"/>
  <c r="R94" i="23"/>
  <c r="L93" i="23"/>
  <c r="M93" i="23"/>
  <c r="N93" i="23"/>
  <c r="O93" i="23"/>
  <c r="P93" i="23"/>
  <c r="Q93" i="23"/>
  <c r="R93" i="23"/>
  <c r="L92" i="23"/>
  <c r="M92" i="23"/>
  <c r="N92" i="23"/>
  <c r="O92" i="23"/>
  <c r="P92" i="23"/>
  <c r="Q92" i="23"/>
  <c r="R92" i="23"/>
  <c r="L91" i="23"/>
  <c r="M91" i="23"/>
  <c r="N91" i="23"/>
  <c r="O91" i="23"/>
  <c r="P91" i="23"/>
  <c r="Q91" i="23"/>
  <c r="R91" i="23"/>
  <c r="L90" i="23"/>
  <c r="M90" i="23"/>
  <c r="N90" i="23"/>
  <c r="O90" i="23"/>
  <c r="P90" i="23"/>
  <c r="Q90" i="23"/>
  <c r="R90" i="23"/>
  <c r="L89" i="23"/>
  <c r="M89" i="23"/>
  <c r="N89" i="23"/>
  <c r="O89" i="23"/>
  <c r="P89" i="23"/>
  <c r="Q89" i="23"/>
  <c r="R89" i="23"/>
  <c r="L88" i="23"/>
  <c r="M88" i="23"/>
  <c r="N88" i="23"/>
  <c r="O88" i="23"/>
  <c r="P88" i="23"/>
  <c r="Q88" i="23"/>
  <c r="R88" i="23"/>
  <c r="L87" i="23"/>
  <c r="M87" i="23"/>
  <c r="N87" i="23"/>
  <c r="O87" i="23"/>
  <c r="P87" i="23"/>
  <c r="Q87" i="23"/>
  <c r="R87" i="23"/>
  <c r="L86" i="23"/>
  <c r="M86" i="23"/>
  <c r="N86" i="23"/>
  <c r="O86" i="23"/>
  <c r="P86" i="23"/>
  <c r="Q86" i="23"/>
  <c r="R86" i="23"/>
  <c r="L85" i="23"/>
  <c r="M85" i="23"/>
  <c r="N85" i="23"/>
  <c r="O85" i="23"/>
  <c r="P85" i="23"/>
  <c r="Q85" i="23"/>
  <c r="R85" i="23"/>
  <c r="L84" i="23"/>
  <c r="M84" i="23"/>
  <c r="N84" i="23"/>
  <c r="O84" i="23"/>
  <c r="P84" i="23"/>
  <c r="Q84" i="23"/>
  <c r="R84" i="23"/>
  <c r="L83" i="23"/>
  <c r="M83" i="23"/>
  <c r="N83" i="23"/>
  <c r="O83" i="23"/>
  <c r="P83" i="23"/>
  <c r="Q83" i="23"/>
  <c r="R83" i="23"/>
  <c r="L82" i="23"/>
  <c r="M82" i="23"/>
  <c r="N82" i="23"/>
  <c r="O82" i="23"/>
  <c r="P82" i="23"/>
  <c r="Q82" i="23"/>
  <c r="R82" i="23"/>
  <c r="L81" i="23"/>
  <c r="M81" i="23"/>
  <c r="N81" i="23"/>
  <c r="O81" i="23"/>
  <c r="P81" i="23"/>
  <c r="Q81" i="23"/>
  <c r="R81" i="23"/>
  <c r="L80" i="23"/>
  <c r="M80" i="23"/>
  <c r="N80" i="23"/>
  <c r="O80" i="23"/>
  <c r="P80" i="23"/>
  <c r="Q80" i="23"/>
  <c r="R80" i="23"/>
  <c r="L79" i="23"/>
  <c r="M79" i="23"/>
  <c r="N79" i="23"/>
  <c r="O79" i="23"/>
  <c r="P79" i="23"/>
  <c r="Q79" i="23"/>
  <c r="R79" i="23"/>
  <c r="L78" i="23"/>
  <c r="M78" i="23"/>
  <c r="N78" i="23"/>
  <c r="O78" i="23"/>
  <c r="P78" i="23"/>
  <c r="Q78" i="23"/>
  <c r="R78" i="23"/>
  <c r="L77" i="23"/>
  <c r="M77" i="23"/>
  <c r="N77" i="23"/>
  <c r="O77" i="23"/>
  <c r="P77" i="23"/>
  <c r="Q77" i="23"/>
  <c r="R77" i="23"/>
  <c r="L76" i="23"/>
  <c r="M76" i="23"/>
  <c r="N76" i="23"/>
  <c r="O76" i="23"/>
  <c r="P76" i="23"/>
  <c r="Q76" i="23"/>
  <c r="R76" i="23"/>
  <c r="L75" i="23"/>
  <c r="M75" i="23"/>
  <c r="N75" i="23"/>
  <c r="O75" i="23"/>
  <c r="P75" i="23"/>
  <c r="Q75" i="23"/>
  <c r="R75" i="23"/>
  <c r="L74" i="23"/>
  <c r="M74" i="23"/>
  <c r="N74" i="23"/>
  <c r="O74" i="23"/>
  <c r="P74" i="23"/>
  <c r="Q74" i="23"/>
  <c r="R74" i="23"/>
  <c r="L73" i="23"/>
  <c r="M73" i="23"/>
  <c r="N73" i="23"/>
  <c r="O73" i="23"/>
  <c r="P73" i="23"/>
  <c r="Q73" i="23"/>
  <c r="R73" i="23"/>
  <c r="L72" i="23"/>
  <c r="M72" i="23"/>
  <c r="N72" i="23"/>
  <c r="O72" i="23"/>
  <c r="P72" i="23"/>
  <c r="Q72" i="23"/>
  <c r="R72" i="23"/>
  <c r="L71" i="23"/>
  <c r="M71" i="23"/>
  <c r="N71" i="23"/>
  <c r="O71" i="23"/>
  <c r="P71" i="23"/>
  <c r="Q71" i="23"/>
  <c r="R71" i="23"/>
  <c r="L70" i="23"/>
  <c r="M70" i="23"/>
  <c r="N70" i="23"/>
  <c r="O70" i="23"/>
  <c r="P70" i="23"/>
  <c r="Q70" i="23"/>
  <c r="R70" i="23"/>
  <c r="L69" i="23"/>
  <c r="M69" i="23"/>
  <c r="N69" i="23"/>
  <c r="O69" i="23"/>
  <c r="P69" i="23"/>
  <c r="Q69" i="23"/>
  <c r="R69" i="23"/>
  <c r="L68" i="23"/>
  <c r="M68" i="23"/>
  <c r="N68" i="23"/>
  <c r="O68" i="23"/>
  <c r="P68" i="23"/>
  <c r="Q68" i="23"/>
  <c r="R68" i="23"/>
  <c r="L67" i="23"/>
  <c r="M67" i="23"/>
  <c r="N67" i="23"/>
  <c r="O67" i="23"/>
  <c r="P67" i="23"/>
  <c r="Q67" i="23"/>
  <c r="R67" i="23"/>
  <c r="L66" i="23"/>
  <c r="M66" i="23"/>
  <c r="N66" i="23"/>
  <c r="O66" i="23"/>
  <c r="P66" i="23"/>
  <c r="Q66" i="23"/>
  <c r="R66" i="23"/>
  <c r="L65" i="23"/>
  <c r="M65" i="23"/>
  <c r="N65" i="23"/>
  <c r="O65" i="23"/>
  <c r="P65" i="23"/>
  <c r="Q65" i="23"/>
  <c r="R65" i="23"/>
  <c r="L64" i="23"/>
  <c r="M64" i="23"/>
  <c r="N64" i="23"/>
  <c r="O64" i="23"/>
  <c r="P64" i="23"/>
  <c r="Q64" i="23"/>
  <c r="R64" i="23"/>
  <c r="L63" i="23"/>
  <c r="M63" i="23"/>
  <c r="N63" i="23"/>
  <c r="O63" i="23"/>
  <c r="P63" i="23"/>
  <c r="Q63" i="23"/>
  <c r="R63" i="23"/>
  <c r="L62" i="23"/>
  <c r="M62" i="23"/>
  <c r="N62" i="23"/>
  <c r="O62" i="23"/>
  <c r="P62" i="23"/>
  <c r="Q62" i="23"/>
  <c r="R62" i="23"/>
  <c r="L61" i="23"/>
  <c r="M61" i="23"/>
  <c r="N61" i="23"/>
  <c r="O61" i="23"/>
  <c r="P61" i="23"/>
  <c r="Q61" i="23"/>
  <c r="R61" i="23"/>
  <c r="L60" i="23"/>
  <c r="M60" i="23"/>
  <c r="N60" i="23"/>
  <c r="O60" i="23"/>
  <c r="P60" i="23"/>
  <c r="Q60" i="23"/>
  <c r="R60" i="23"/>
  <c r="L59" i="23"/>
  <c r="M59" i="23"/>
  <c r="N59" i="23"/>
  <c r="O59" i="23"/>
  <c r="P59" i="23"/>
  <c r="Q59" i="23"/>
  <c r="R59" i="23"/>
  <c r="L58" i="23"/>
  <c r="M58" i="23"/>
  <c r="N58" i="23"/>
  <c r="O58" i="23"/>
  <c r="P58" i="23"/>
  <c r="Q58" i="23"/>
  <c r="R58" i="23"/>
  <c r="L57" i="23"/>
  <c r="M57" i="23"/>
  <c r="N57" i="23"/>
  <c r="O57" i="23"/>
  <c r="P57" i="23"/>
  <c r="Q57" i="23"/>
  <c r="R57" i="23"/>
  <c r="L56" i="23"/>
  <c r="M56" i="23"/>
  <c r="N56" i="23"/>
  <c r="O56" i="23"/>
  <c r="P56" i="23"/>
  <c r="Q56" i="23"/>
  <c r="R56" i="23"/>
  <c r="L55" i="23"/>
  <c r="M55" i="23"/>
  <c r="N55" i="23"/>
  <c r="O55" i="23"/>
  <c r="P55" i="23"/>
  <c r="Q55" i="23"/>
  <c r="R55" i="23"/>
  <c r="L54" i="23"/>
  <c r="M54" i="23"/>
  <c r="N54" i="23"/>
  <c r="O54" i="23"/>
  <c r="P54" i="23"/>
  <c r="Q54" i="23"/>
  <c r="R54" i="23"/>
  <c r="L53" i="23"/>
  <c r="M53" i="23"/>
  <c r="N53" i="23"/>
  <c r="O53" i="23"/>
  <c r="P53" i="23"/>
  <c r="Q53" i="23"/>
  <c r="R53" i="23"/>
  <c r="L52" i="23"/>
  <c r="M52" i="23"/>
  <c r="N52" i="23"/>
  <c r="O52" i="23"/>
  <c r="P52" i="23"/>
  <c r="Q52" i="23"/>
  <c r="R52" i="23"/>
  <c r="L51" i="23"/>
  <c r="M51" i="23"/>
  <c r="N51" i="23"/>
  <c r="O51" i="23"/>
  <c r="P51" i="23"/>
  <c r="Q51" i="23"/>
  <c r="R51" i="23"/>
  <c r="L50" i="23"/>
  <c r="M50" i="23"/>
  <c r="N50" i="23"/>
  <c r="O50" i="23"/>
  <c r="P50" i="23"/>
  <c r="Q50" i="23"/>
  <c r="R50" i="23"/>
  <c r="L49" i="23"/>
  <c r="M49" i="23"/>
  <c r="N49" i="23"/>
  <c r="O49" i="23"/>
  <c r="P49" i="23"/>
  <c r="Q49" i="23"/>
  <c r="R49" i="23"/>
  <c r="L48" i="23"/>
  <c r="M48" i="23"/>
  <c r="N48" i="23"/>
  <c r="O48" i="23"/>
  <c r="P48" i="23"/>
  <c r="Q48" i="23"/>
  <c r="R48" i="23"/>
  <c r="L47" i="23"/>
  <c r="M47" i="23"/>
  <c r="N47" i="23"/>
  <c r="O47" i="23"/>
  <c r="P47" i="23"/>
  <c r="Q47" i="23"/>
  <c r="R47" i="23"/>
  <c r="L46" i="23"/>
  <c r="M46" i="23"/>
  <c r="N46" i="23"/>
  <c r="O46" i="23"/>
  <c r="P46" i="23"/>
  <c r="Q46" i="23"/>
  <c r="R46" i="23"/>
  <c r="L45" i="23"/>
  <c r="M45" i="23"/>
  <c r="N45" i="23"/>
  <c r="O45" i="23"/>
  <c r="P45" i="23"/>
  <c r="Q45" i="23"/>
  <c r="R45" i="23"/>
  <c r="L44" i="23"/>
  <c r="M44" i="23"/>
  <c r="N44" i="23"/>
  <c r="O44" i="23"/>
  <c r="P44" i="23"/>
  <c r="Q44" i="23"/>
  <c r="R44" i="23"/>
  <c r="L43" i="23"/>
  <c r="M43" i="23"/>
  <c r="N43" i="23"/>
  <c r="O43" i="23"/>
  <c r="P43" i="23"/>
  <c r="Q43" i="23"/>
  <c r="R43" i="23"/>
  <c r="L42" i="23"/>
  <c r="M42" i="23"/>
  <c r="N42" i="23"/>
  <c r="O42" i="23"/>
  <c r="P42" i="23"/>
  <c r="Q42" i="23"/>
  <c r="R42" i="23"/>
  <c r="L41" i="23"/>
  <c r="M41" i="23"/>
  <c r="N41" i="23"/>
  <c r="O41" i="23"/>
  <c r="P41" i="23"/>
  <c r="Q41" i="23"/>
  <c r="R41" i="23"/>
  <c r="L40" i="23"/>
  <c r="M40" i="23"/>
  <c r="N40" i="23"/>
  <c r="O40" i="23"/>
  <c r="P40" i="23"/>
  <c r="Q40" i="23"/>
  <c r="R40" i="23"/>
  <c r="L39" i="23"/>
  <c r="M39" i="23"/>
  <c r="N39" i="23"/>
  <c r="O39" i="23"/>
  <c r="P39" i="23"/>
  <c r="Q39" i="23"/>
  <c r="R39" i="23"/>
  <c r="L38" i="23"/>
  <c r="M38" i="23"/>
  <c r="N38" i="23"/>
  <c r="O38" i="23"/>
  <c r="P38" i="23"/>
  <c r="Q38" i="23"/>
  <c r="R38" i="23"/>
  <c r="L37" i="23"/>
  <c r="M37" i="23"/>
  <c r="N37" i="23"/>
  <c r="O37" i="23"/>
  <c r="P37" i="23"/>
  <c r="Q37" i="23"/>
  <c r="R37" i="23"/>
  <c r="L36" i="23"/>
  <c r="M36" i="23"/>
  <c r="N36" i="23"/>
  <c r="O36" i="23"/>
  <c r="P36" i="23"/>
  <c r="Q36" i="23"/>
  <c r="R36" i="23"/>
  <c r="L35" i="23"/>
  <c r="M35" i="23"/>
  <c r="N35" i="23"/>
  <c r="O35" i="23"/>
  <c r="P35" i="23"/>
  <c r="Q35" i="23"/>
  <c r="R35" i="23"/>
  <c r="L34" i="23"/>
  <c r="M34" i="23"/>
  <c r="N34" i="23"/>
  <c r="O34" i="23"/>
  <c r="P34" i="23"/>
  <c r="Q34" i="23"/>
  <c r="R34" i="23"/>
  <c r="L33" i="23"/>
  <c r="M33" i="23"/>
  <c r="N33" i="23"/>
  <c r="O33" i="23"/>
  <c r="P33" i="23"/>
  <c r="Q33" i="23"/>
  <c r="R33" i="23"/>
  <c r="L32" i="23"/>
  <c r="M32" i="23"/>
  <c r="N32" i="23"/>
  <c r="O32" i="23"/>
  <c r="P32" i="23"/>
  <c r="Q32" i="23"/>
  <c r="R32" i="23"/>
  <c r="L31" i="23"/>
  <c r="M31" i="23"/>
  <c r="N31" i="23"/>
  <c r="O31" i="23"/>
  <c r="P31" i="23"/>
  <c r="Q31" i="23"/>
  <c r="R31" i="23"/>
  <c r="L30" i="23"/>
  <c r="M30" i="23"/>
  <c r="N30" i="23"/>
  <c r="O30" i="23"/>
  <c r="P30" i="23"/>
  <c r="Q30" i="23"/>
  <c r="R30" i="23"/>
  <c r="L29" i="23"/>
  <c r="M29" i="23"/>
  <c r="N29" i="23"/>
  <c r="O29" i="23"/>
  <c r="P29" i="23"/>
  <c r="Q29" i="23"/>
  <c r="R29" i="23"/>
  <c r="L28" i="23"/>
  <c r="M28" i="23"/>
  <c r="N28" i="23"/>
  <c r="O28" i="23"/>
  <c r="P28" i="23"/>
  <c r="Q28" i="23"/>
  <c r="R28" i="23"/>
  <c r="L27" i="23"/>
  <c r="M27" i="23"/>
  <c r="N27" i="23"/>
  <c r="O27" i="23"/>
  <c r="P27" i="23"/>
  <c r="Q27" i="23"/>
  <c r="R27" i="23"/>
  <c r="L26" i="23"/>
  <c r="M26" i="23"/>
  <c r="N26" i="23"/>
  <c r="O26" i="23"/>
  <c r="P26" i="23"/>
  <c r="Q26" i="23"/>
  <c r="R26" i="23"/>
  <c r="L25" i="23"/>
  <c r="M25" i="23"/>
  <c r="N25" i="23"/>
  <c r="O25" i="23"/>
  <c r="P25" i="23"/>
  <c r="Q25" i="23"/>
  <c r="R25" i="23"/>
  <c r="L24" i="23"/>
  <c r="M24" i="23"/>
  <c r="N24" i="23"/>
  <c r="O24" i="23"/>
  <c r="P24" i="23"/>
  <c r="Q24" i="23"/>
  <c r="R24" i="23"/>
  <c r="L23" i="23"/>
  <c r="M23" i="23"/>
  <c r="N23" i="23"/>
  <c r="O23" i="23"/>
  <c r="P23" i="23"/>
  <c r="Q23" i="23"/>
  <c r="R23" i="23"/>
  <c r="L22" i="23"/>
  <c r="M22" i="23"/>
  <c r="N22" i="23"/>
  <c r="O22" i="23"/>
  <c r="P22" i="23"/>
  <c r="Q22" i="23"/>
  <c r="R22" i="23"/>
  <c r="L21" i="23"/>
  <c r="M21" i="23"/>
  <c r="N21" i="23"/>
  <c r="O21" i="23"/>
  <c r="P21" i="23"/>
  <c r="Q21" i="23"/>
  <c r="R21" i="23"/>
  <c r="L20" i="23"/>
  <c r="M20" i="23"/>
  <c r="N20" i="23"/>
  <c r="O20" i="23"/>
  <c r="P20" i="23"/>
  <c r="Q20" i="23"/>
  <c r="R20" i="23"/>
  <c r="L19" i="23"/>
  <c r="M19" i="23"/>
  <c r="N19" i="23"/>
  <c r="O19" i="23"/>
  <c r="P19" i="23"/>
  <c r="Q19" i="23"/>
  <c r="R19" i="23"/>
  <c r="L18" i="23"/>
  <c r="M18" i="23"/>
  <c r="N18" i="23"/>
  <c r="O18" i="23"/>
  <c r="P18" i="23"/>
  <c r="Q18" i="23"/>
  <c r="R18" i="23"/>
  <c r="L17" i="23"/>
  <c r="M17" i="23"/>
  <c r="N17" i="23"/>
  <c r="O17" i="23"/>
  <c r="P17" i="23"/>
  <c r="Q17" i="23"/>
  <c r="R17" i="23"/>
  <c r="L16" i="23"/>
  <c r="M16" i="23"/>
  <c r="N16" i="23"/>
  <c r="O16" i="23"/>
  <c r="P16" i="23"/>
  <c r="Q16" i="23"/>
  <c r="R16" i="23"/>
  <c r="L15" i="23"/>
  <c r="M15" i="23"/>
  <c r="N15" i="23"/>
  <c r="O15" i="23"/>
  <c r="P15" i="23"/>
  <c r="Q15" i="23"/>
  <c r="R15" i="23"/>
  <c r="L14" i="23"/>
  <c r="M14" i="23"/>
  <c r="N14" i="23"/>
  <c r="O14" i="23"/>
  <c r="P14" i="23"/>
  <c r="Q14" i="23"/>
  <c r="R14" i="23"/>
  <c r="L13" i="23"/>
  <c r="M13" i="23"/>
  <c r="N13" i="23"/>
  <c r="O13" i="23"/>
  <c r="P13" i="23"/>
  <c r="Q13" i="23"/>
  <c r="R13" i="23"/>
  <c r="L12" i="23"/>
  <c r="M12" i="23"/>
  <c r="N12" i="23"/>
  <c r="O12" i="23"/>
  <c r="P12" i="23"/>
  <c r="Q12" i="23"/>
  <c r="R12" i="23"/>
  <c r="L11" i="23"/>
  <c r="M11" i="23"/>
  <c r="N11" i="23"/>
  <c r="O11" i="23"/>
  <c r="P11" i="23"/>
  <c r="Q11" i="23"/>
  <c r="R11" i="23"/>
  <c r="L10" i="23"/>
  <c r="M10" i="23"/>
  <c r="N10" i="23"/>
  <c r="O10" i="23"/>
  <c r="P10" i="23"/>
  <c r="Q10" i="23"/>
  <c r="R10" i="23"/>
  <c r="L9" i="23"/>
  <c r="M9" i="23"/>
  <c r="N9" i="23"/>
  <c r="O9" i="23"/>
  <c r="P9" i="23"/>
  <c r="Q9" i="23"/>
  <c r="R9" i="23"/>
  <c r="L8" i="23"/>
  <c r="M8" i="23"/>
  <c r="N8" i="23"/>
  <c r="O8" i="23"/>
  <c r="P8" i="23"/>
  <c r="Q8" i="23"/>
  <c r="R8" i="23"/>
  <c r="L7" i="23"/>
  <c r="M7" i="23"/>
  <c r="N7" i="23"/>
  <c r="O7" i="23"/>
  <c r="P7" i="23"/>
  <c r="Q7" i="23"/>
  <c r="R7" i="23"/>
  <c r="L6" i="23"/>
  <c r="M6" i="23"/>
  <c r="N6" i="23"/>
  <c r="O6" i="23"/>
  <c r="P6" i="23"/>
  <c r="Q6" i="23"/>
  <c r="R6" i="23"/>
  <c r="L5" i="23"/>
  <c r="M5" i="23"/>
  <c r="N5" i="23"/>
  <c r="O5" i="23"/>
  <c r="P5" i="23"/>
  <c r="Q5" i="23"/>
  <c r="R5" i="23"/>
  <c r="L4" i="23"/>
  <c r="M4" i="23"/>
  <c r="N4" i="23"/>
  <c r="O4" i="23"/>
  <c r="P4" i="23"/>
  <c r="Q4" i="23"/>
  <c r="R4" i="23"/>
  <c r="L3" i="23"/>
  <c r="M3" i="23"/>
  <c r="N3" i="23"/>
  <c r="O3" i="23"/>
  <c r="P3" i="23"/>
  <c r="Q3" i="23"/>
  <c r="R3" i="23"/>
  <c r="L2516" i="23"/>
  <c r="M2516" i="23"/>
  <c r="N2516" i="23"/>
  <c r="O2516" i="23"/>
  <c r="P2516" i="23"/>
  <c r="Q2516" i="23"/>
  <c r="R2516" i="23"/>
  <c r="K2515" i="23"/>
  <c r="K2514" i="23"/>
  <c r="K2513" i="23"/>
  <c r="K2512" i="23"/>
  <c r="K2511" i="23"/>
  <c r="K2510" i="23"/>
  <c r="K2509" i="23"/>
  <c r="K2508" i="23"/>
  <c r="K2507" i="23"/>
  <c r="K2506" i="23"/>
  <c r="K2505" i="23"/>
  <c r="K2504" i="23"/>
  <c r="K2503" i="23"/>
  <c r="K2502" i="23"/>
  <c r="K2501" i="23"/>
  <c r="K2500" i="23"/>
  <c r="K2499" i="23"/>
  <c r="K2498" i="23"/>
  <c r="K2497" i="23"/>
  <c r="K2496" i="23"/>
  <c r="K2495" i="23"/>
  <c r="K2494" i="23"/>
  <c r="K2493" i="23"/>
  <c r="K2492" i="23"/>
  <c r="K2491" i="23"/>
  <c r="K2490" i="23"/>
  <c r="K2489" i="23"/>
  <c r="K2488" i="23"/>
  <c r="K2487" i="23"/>
  <c r="K2486" i="23"/>
  <c r="K2485" i="23"/>
  <c r="K2484" i="23"/>
  <c r="K2483" i="23"/>
  <c r="K2482" i="23"/>
  <c r="K2481" i="23"/>
  <c r="K2480" i="23"/>
  <c r="K2479" i="23"/>
  <c r="K2478" i="23"/>
  <c r="K2477" i="23"/>
  <c r="K2476" i="23"/>
  <c r="K2475" i="23"/>
  <c r="K2474" i="23"/>
  <c r="K2473" i="23"/>
  <c r="K2472" i="23"/>
  <c r="K2471" i="23"/>
  <c r="K2470" i="23"/>
  <c r="K2469" i="23"/>
  <c r="K2468" i="23"/>
  <c r="K2467" i="23"/>
  <c r="K2466" i="23"/>
  <c r="K2465" i="23"/>
  <c r="K2464" i="23"/>
  <c r="K2463" i="23"/>
  <c r="K2462" i="23"/>
  <c r="K2461" i="23"/>
  <c r="K2460" i="23"/>
  <c r="K2459" i="23"/>
  <c r="K2458" i="23"/>
  <c r="K2457" i="23"/>
  <c r="K2456" i="23"/>
  <c r="K2455" i="23"/>
  <c r="K2454" i="23"/>
  <c r="K2453" i="23"/>
  <c r="K2452" i="23"/>
  <c r="K2451" i="23"/>
  <c r="K2450" i="23"/>
  <c r="K2449" i="23"/>
  <c r="K2448" i="23"/>
  <c r="K2447" i="23"/>
  <c r="K2446" i="23"/>
  <c r="K2445" i="23"/>
  <c r="K2444" i="23"/>
  <c r="K2443" i="23"/>
  <c r="K2442" i="23"/>
  <c r="K2441" i="23"/>
  <c r="K2440" i="23"/>
  <c r="K2439" i="23"/>
  <c r="K2438" i="23"/>
  <c r="K2437" i="23"/>
  <c r="K2436" i="23"/>
  <c r="K2435" i="23"/>
  <c r="K2434" i="23"/>
  <c r="K2433" i="23"/>
  <c r="K2432" i="23"/>
  <c r="K2431" i="23"/>
  <c r="K2430" i="23"/>
  <c r="K2429" i="23"/>
  <c r="K2428" i="23"/>
  <c r="K2427" i="23"/>
  <c r="K2426" i="23"/>
  <c r="K2425" i="23"/>
  <c r="K2424" i="23"/>
  <c r="K2423" i="23"/>
  <c r="K2422" i="23"/>
  <c r="K2421" i="23"/>
  <c r="K2420" i="23"/>
  <c r="K2419" i="23"/>
  <c r="K2418" i="23"/>
  <c r="K2417" i="23"/>
  <c r="K2416" i="23"/>
  <c r="K2415" i="23"/>
  <c r="K2414" i="23"/>
  <c r="K2413" i="23"/>
  <c r="K2412" i="23"/>
  <c r="K2411" i="23"/>
  <c r="K2410" i="23"/>
  <c r="K2409" i="23"/>
  <c r="K2408" i="23"/>
  <c r="K2407" i="23"/>
  <c r="K2406" i="23"/>
  <c r="K2405" i="23"/>
  <c r="K2404" i="23"/>
  <c r="K2403" i="23"/>
  <c r="K2402" i="23"/>
  <c r="K2401" i="23"/>
  <c r="K2400" i="23"/>
  <c r="K2399" i="23"/>
  <c r="K2398" i="23"/>
  <c r="K2397" i="23"/>
  <c r="K2396" i="23"/>
  <c r="K2395" i="23"/>
  <c r="K2394" i="23"/>
  <c r="K2393" i="23"/>
  <c r="K2392" i="23"/>
  <c r="K2391" i="23"/>
  <c r="K2390" i="23"/>
  <c r="K2389" i="23"/>
  <c r="K2388" i="23"/>
  <c r="K2387" i="23"/>
  <c r="K2386" i="23"/>
  <c r="K2385" i="23"/>
  <c r="K2384" i="23"/>
  <c r="K2383" i="23"/>
  <c r="K2382" i="23"/>
  <c r="K2381" i="23"/>
  <c r="K2380" i="23"/>
  <c r="K2379" i="23"/>
  <c r="K2378" i="23"/>
  <c r="K2377" i="23"/>
  <c r="K2376" i="23"/>
  <c r="K2375" i="23"/>
  <c r="K2374" i="23"/>
  <c r="K2373" i="23"/>
  <c r="K2372" i="23"/>
  <c r="K2371" i="23"/>
  <c r="K2370" i="23"/>
  <c r="K2369" i="23"/>
  <c r="K2368" i="23"/>
  <c r="K2367" i="23"/>
  <c r="K2366" i="23"/>
  <c r="K2365" i="23"/>
  <c r="K2364" i="23"/>
  <c r="K2363" i="23"/>
  <c r="K2362" i="23"/>
  <c r="K2361" i="23"/>
  <c r="K2360" i="23"/>
  <c r="K2359" i="23"/>
  <c r="K2358" i="23"/>
  <c r="K2357" i="23"/>
  <c r="K2356" i="23"/>
  <c r="K2355" i="23"/>
  <c r="K2354" i="23"/>
  <c r="K2353" i="23"/>
  <c r="K2352" i="23"/>
  <c r="K2351" i="23"/>
  <c r="K2350" i="23"/>
  <c r="K2349" i="23"/>
  <c r="K2348" i="23"/>
  <c r="K2347" i="23"/>
  <c r="K2346" i="23"/>
  <c r="K2345" i="23"/>
  <c r="K2344" i="23"/>
  <c r="K2343" i="23"/>
  <c r="K2342" i="23"/>
  <c r="K2341" i="23"/>
  <c r="K2340" i="23"/>
  <c r="K2339" i="23"/>
  <c r="K2338" i="23"/>
  <c r="K2337" i="23"/>
  <c r="K2336" i="23"/>
  <c r="K2335" i="23"/>
  <c r="K2334" i="23"/>
  <c r="K2333" i="23"/>
  <c r="K2332" i="23"/>
  <c r="K2331" i="23"/>
  <c r="K2330" i="23"/>
  <c r="K2329" i="23"/>
  <c r="K2328" i="23"/>
  <c r="K2327" i="23"/>
  <c r="K2326" i="23"/>
  <c r="K2325" i="23"/>
  <c r="K2324" i="23"/>
  <c r="K2323" i="23"/>
  <c r="K2322" i="23"/>
  <c r="K2321" i="23"/>
  <c r="K2320" i="23"/>
  <c r="K2319" i="23"/>
  <c r="K2318" i="23"/>
  <c r="K2317" i="23"/>
  <c r="K2316" i="23"/>
  <c r="K2315" i="23"/>
  <c r="K2314" i="23"/>
  <c r="K2313" i="23"/>
  <c r="K2312" i="23"/>
  <c r="K2311" i="23"/>
  <c r="K2310" i="23"/>
  <c r="K2309" i="23"/>
  <c r="K2308" i="23"/>
  <c r="K2307" i="23"/>
  <c r="K2306" i="23"/>
  <c r="K2305" i="23"/>
  <c r="K2304" i="23"/>
  <c r="K2303" i="23"/>
  <c r="K2302" i="23"/>
  <c r="K2301" i="23"/>
  <c r="K2300" i="23"/>
  <c r="K2299" i="23"/>
  <c r="K2298" i="23"/>
  <c r="K2297" i="23"/>
  <c r="K2296" i="23"/>
  <c r="K2295" i="23"/>
  <c r="K2294" i="23"/>
  <c r="K2293" i="23"/>
  <c r="K2292" i="23"/>
  <c r="K2291" i="23"/>
  <c r="K2290" i="23"/>
  <c r="K2289" i="23"/>
  <c r="K2288" i="23"/>
  <c r="K2287" i="23"/>
  <c r="K2286" i="23"/>
  <c r="K2285" i="23"/>
  <c r="K2284" i="23"/>
  <c r="K2283" i="23"/>
  <c r="K2282" i="23"/>
  <c r="K2281" i="23"/>
  <c r="K2280" i="23"/>
  <c r="K2279" i="23"/>
  <c r="K2278" i="23"/>
  <c r="K2277" i="23"/>
  <c r="K2276" i="23"/>
  <c r="K2275" i="23"/>
  <c r="K2274" i="23"/>
  <c r="K2273" i="23"/>
  <c r="K2272" i="23"/>
  <c r="K2271" i="23"/>
  <c r="K2270" i="23"/>
  <c r="K2269" i="23"/>
  <c r="K2268" i="23"/>
  <c r="K2267" i="23"/>
  <c r="K2266" i="23"/>
  <c r="K2265" i="23"/>
  <c r="K2264" i="23"/>
  <c r="K2263" i="23"/>
  <c r="K2262" i="23"/>
  <c r="K2261" i="23"/>
  <c r="K2260" i="23"/>
  <c r="K2259" i="23"/>
  <c r="K2258" i="23"/>
  <c r="K2257" i="23"/>
  <c r="K2256" i="23"/>
  <c r="K2255" i="23"/>
  <c r="K2254" i="23"/>
  <c r="K2253" i="23"/>
  <c r="K2252" i="23"/>
  <c r="K2251" i="23"/>
  <c r="K2250" i="23"/>
  <c r="K2249" i="23"/>
  <c r="K2248" i="23"/>
  <c r="K2247" i="23"/>
  <c r="K2246" i="23"/>
  <c r="K2245" i="23"/>
  <c r="K2244" i="23"/>
  <c r="K2243" i="23"/>
  <c r="K2242" i="23"/>
  <c r="K2241" i="23"/>
  <c r="K2240" i="23"/>
  <c r="K2239" i="23"/>
  <c r="K2238" i="23"/>
  <c r="K2237" i="23"/>
  <c r="K2236" i="23"/>
  <c r="K2235" i="23"/>
  <c r="K2234" i="23"/>
  <c r="K2233" i="23"/>
  <c r="K2232" i="23"/>
  <c r="K2231" i="23"/>
  <c r="K2230" i="23"/>
  <c r="K2229" i="23"/>
  <c r="K2228" i="23"/>
  <c r="K2227" i="23"/>
  <c r="K2226" i="23"/>
  <c r="K2225" i="23"/>
  <c r="K2224" i="23"/>
  <c r="K2223" i="23"/>
  <c r="K2222" i="23"/>
  <c r="K2221" i="23"/>
  <c r="K2220" i="23"/>
  <c r="K2219" i="23"/>
  <c r="K2218" i="23"/>
  <c r="K2217" i="23"/>
  <c r="K2216" i="23"/>
  <c r="K2215" i="23"/>
  <c r="K2214" i="23"/>
  <c r="K2213" i="23"/>
  <c r="K2212" i="23"/>
  <c r="K2211" i="23"/>
  <c r="K2210" i="23"/>
  <c r="K2209" i="23"/>
  <c r="K2208" i="23"/>
  <c r="K2207" i="23"/>
  <c r="K2206" i="23"/>
  <c r="K2205" i="23"/>
  <c r="K2204" i="23"/>
  <c r="K2203" i="23"/>
  <c r="K2202" i="23"/>
  <c r="K2201" i="23"/>
  <c r="K2200" i="23"/>
  <c r="K2199" i="23"/>
  <c r="K2198" i="23"/>
  <c r="K2197" i="23"/>
  <c r="K2196" i="23"/>
  <c r="K2195" i="23"/>
  <c r="K2194" i="23"/>
  <c r="K2193" i="23"/>
  <c r="K2192" i="23"/>
  <c r="K2191" i="23"/>
  <c r="K2190" i="23"/>
  <c r="K2189" i="23"/>
  <c r="K2188" i="23"/>
  <c r="K2187" i="23"/>
  <c r="K2186" i="23"/>
  <c r="K2185" i="23"/>
  <c r="K2184" i="23"/>
  <c r="K2183" i="23"/>
  <c r="K2182" i="23"/>
  <c r="K2181" i="23"/>
  <c r="K2180" i="23"/>
  <c r="K2179" i="23"/>
  <c r="K2178" i="23"/>
  <c r="K2177" i="23"/>
  <c r="K2176" i="23"/>
  <c r="K2175" i="23"/>
  <c r="K2174" i="23"/>
  <c r="K2173" i="23"/>
  <c r="K2172" i="23"/>
  <c r="K2171" i="23"/>
  <c r="K2170" i="23"/>
  <c r="K2169" i="23"/>
  <c r="K2168" i="23"/>
  <c r="K2167" i="23"/>
  <c r="K2166" i="23"/>
  <c r="K2165" i="23"/>
  <c r="K2164" i="23"/>
  <c r="K2163" i="23"/>
  <c r="K2162" i="23"/>
  <c r="K2161" i="23"/>
  <c r="K2160" i="23"/>
  <c r="K2159" i="23"/>
  <c r="K2158" i="23"/>
  <c r="K2157" i="23"/>
  <c r="K2156" i="23"/>
  <c r="K2155" i="23"/>
  <c r="K2154" i="23"/>
  <c r="K2153" i="23"/>
  <c r="K2152" i="23"/>
  <c r="K2151" i="23"/>
  <c r="K2150" i="23"/>
  <c r="K2149" i="23"/>
  <c r="K2148" i="23"/>
  <c r="K2147" i="23"/>
  <c r="K2146" i="23"/>
  <c r="K2145" i="23"/>
  <c r="K2144" i="23"/>
  <c r="K2143" i="23"/>
  <c r="K2142" i="23"/>
  <c r="K2141" i="23"/>
  <c r="K2140" i="23"/>
  <c r="K2139" i="23"/>
  <c r="K2138" i="23"/>
  <c r="K2137" i="23"/>
  <c r="K2136" i="23"/>
  <c r="K2135" i="23"/>
  <c r="K2134" i="23"/>
  <c r="K2133" i="23"/>
  <c r="K2132" i="23"/>
  <c r="K2131" i="23"/>
  <c r="K2130" i="23"/>
  <c r="K2129" i="23"/>
  <c r="K2128" i="23"/>
  <c r="K2127" i="23"/>
  <c r="K2126" i="23"/>
  <c r="K2125" i="23"/>
  <c r="K2124" i="23"/>
  <c r="K2123" i="23"/>
  <c r="K2122" i="23"/>
  <c r="K2121" i="23"/>
  <c r="K2120" i="23"/>
  <c r="K2119" i="23"/>
  <c r="K2118" i="23"/>
  <c r="K2117" i="23"/>
  <c r="K2116" i="23"/>
  <c r="K2115" i="23"/>
  <c r="K2114" i="23"/>
  <c r="K2113" i="23"/>
  <c r="K2112" i="23"/>
  <c r="K2111" i="23"/>
  <c r="K2110" i="23"/>
  <c r="K2109" i="23"/>
  <c r="K2108" i="23"/>
  <c r="K2107" i="23"/>
  <c r="K2106" i="23"/>
  <c r="K2105" i="23"/>
  <c r="K2104" i="23"/>
  <c r="K2103" i="23"/>
  <c r="K2102" i="23"/>
  <c r="K2101" i="23"/>
  <c r="K2100" i="23"/>
  <c r="K2099" i="23"/>
  <c r="K2098" i="23"/>
  <c r="K2097" i="23"/>
  <c r="K2096" i="23"/>
  <c r="K2095" i="23"/>
  <c r="K2094" i="23"/>
  <c r="K2093" i="23"/>
  <c r="K2092" i="23"/>
  <c r="K2091" i="23"/>
  <c r="K2090" i="23"/>
  <c r="K2089" i="23"/>
  <c r="K2088" i="23"/>
  <c r="K2087" i="23"/>
  <c r="K2086" i="23"/>
  <c r="K2085" i="23"/>
  <c r="K2084" i="23"/>
  <c r="K2083" i="23"/>
  <c r="K2082" i="23"/>
  <c r="K2081" i="23"/>
  <c r="K2080" i="23"/>
  <c r="K2079" i="23"/>
  <c r="K2078" i="23"/>
  <c r="K2077" i="23"/>
  <c r="K2076" i="23"/>
  <c r="K2075" i="23"/>
  <c r="K2074" i="23"/>
  <c r="K2073" i="23"/>
  <c r="K2072" i="23"/>
  <c r="K2071" i="23"/>
  <c r="K2070" i="23"/>
  <c r="K2069" i="23"/>
  <c r="K2068" i="23"/>
  <c r="K2067" i="23"/>
  <c r="K2066" i="23"/>
  <c r="K2065" i="23"/>
  <c r="K2064" i="23"/>
  <c r="K2063" i="23"/>
  <c r="K2062" i="23"/>
  <c r="K2061" i="23"/>
  <c r="K2060" i="23"/>
  <c r="K2059" i="23"/>
  <c r="K2058" i="23"/>
  <c r="K2057" i="23"/>
  <c r="K2056" i="23"/>
  <c r="K2055" i="23"/>
  <c r="K2054" i="23"/>
  <c r="K2053" i="23"/>
  <c r="K2052" i="23"/>
  <c r="K2051" i="23"/>
  <c r="K2050" i="23"/>
  <c r="K2049" i="23"/>
  <c r="K2048" i="23"/>
  <c r="K2047" i="23"/>
  <c r="K2046" i="23"/>
  <c r="K2045" i="23"/>
  <c r="K2044" i="23"/>
  <c r="K2043" i="23"/>
  <c r="K2042" i="23"/>
  <c r="K2041" i="23"/>
  <c r="K2040" i="23"/>
  <c r="K2039" i="23"/>
  <c r="K2038" i="23"/>
  <c r="K2037" i="23"/>
  <c r="K2036" i="23"/>
  <c r="K2035" i="23"/>
  <c r="K2034" i="23"/>
  <c r="K2033" i="23"/>
  <c r="K2032" i="23"/>
  <c r="K2031" i="23"/>
  <c r="K2030" i="23"/>
  <c r="K2029" i="23"/>
  <c r="K2028" i="23"/>
  <c r="K2027" i="23"/>
  <c r="K2026" i="23"/>
  <c r="K2025" i="23"/>
  <c r="K2024" i="23"/>
  <c r="K2023" i="23"/>
  <c r="K2022" i="23"/>
  <c r="K2021" i="23"/>
  <c r="K2020" i="23"/>
  <c r="K2019" i="23"/>
  <c r="K2018" i="23"/>
  <c r="K2017" i="23"/>
  <c r="K2016" i="23"/>
  <c r="K2015" i="23"/>
  <c r="K2014" i="23"/>
  <c r="K2013" i="23"/>
  <c r="K2012" i="23"/>
  <c r="K2011" i="23"/>
  <c r="K2010" i="23"/>
  <c r="K2009" i="23"/>
  <c r="K2008" i="23"/>
  <c r="K2007" i="23"/>
  <c r="K2006" i="23"/>
  <c r="K2005" i="23"/>
  <c r="K2004" i="23"/>
  <c r="K2003" i="23"/>
  <c r="K2002" i="23"/>
  <c r="K2001" i="23"/>
  <c r="K2000" i="23"/>
  <c r="K1999" i="23"/>
  <c r="K1998" i="23"/>
  <c r="K1997" i="23"/>
  <c r="K1996" i="23"/>
  <c r="K1995" i="23"/>
  <c r="K1994" i="23"/>
  <c r="K1993" i="23"/>
  <c r="K1992" i="23"/>
  <c r="K1991" i="23"/>
  <c r="K1990" i="23"/>
  <c r="K1989" i="23"/>
  <c r="K1988" i="23"/>
  <c r="K1987" i="23"/>
  <c r="K1986" i="23"/>
  <c r="K1985" i="23"/>
  <c r="K1984" i="23"/>
  <c r="K1983" i="23"/>
  <c r="K1982" i="23"/>
  <c r="K1981" i="23"/>
  <c r="K1980" i="23"/>
  <c r="K1979" i="23"/>
  <c r="K1978" i="23"/>
  <c r="K1977" i="23"/>
  <c r="K1976" i="23"/>
  <c r="K1975" i="23"/>
  <c r="K1974" i="23"/>
  <c r="K1973" i="23"/>
  <c r="K1972" i="23"/>
  <c r="K1971" i="23"/>
  <c r="K1970" i="23"/>
  <c r="K1969" i="23"/>
  <c r="K1968" i="23"/>
  <c r="K1967" i="23"/>
  <c r="K1966" i="23"/>
  <c r="K1965" i="23"/>
  <c r="K1964" i="23"/>
  <c r="K1963" i="23"/>
  <c r="K1962" i="23"/>
  <c r="K1961" i="23"/>
  <c r="K1960" i="23"/>
  <c r="K1959" i="23"/>
  <c r="K1958" i="23"/>
  <c r="K1957" i="23"/>
  <c r="K1956" i="23"/>
  <c r="K1955" i="23"/>
  <c r="K1954" i="23"/>
  <c r="K1953" i="23"/>
  <c r="K1952" i="23"/>
  <c r="K1951" i="23"/>
  <c r="K1950" i="23"/>
  <c r="K1949" i="23"/>
  <c r="K1948" i="23"/>
  <c r="K1947" i="23"/>
  <c r="K1946" i="23"/>
  <c r="K1945" i="23"/>
  <c r="K1944" i="23"/>
  <c r="K1943" i="23"/>
  <c r="K1942" i="23"/>
  <c r="K1941" i="23"/>
  <c r="K1940" i="23"/>
  <c r="K1939" i="23"/>
  <c r="K1938" i="23"/>
  <c r="K1937" i="23"/>
  <c r="K1936" i="23"/>
  <c r="K1935" i="23"/>
  <c r="K1934" i="23"/>
  <c r="K1933" i="23"/>
  <c r="K1932" i="23"/>
  <c r="K1931" i="23"/>
  <c r="K1930" i="23"/>
  <c r="K1929" i="23"/>
  <c r="K1928" i="23"/>
  <c r="K1927" i="23"/>
  <c r="K1926" i="23"/>
  <c r="K1925" i="23"/>
  <c r="K1924" i="23"/>
  <c r="K1923" i="23"/>
  <c r="K1922" i="23"/>
  <c r="K1921" i="23"/>
  <c r="K1920" i="23"/>
  <c r="K1919" i="23"/>
  <c r="K1918" i="23"/>
  <c r="K1917" i="23"/>
  <c r="K1916" i="23"/>
  <c r="K1915" i="23"/>
  <c r="K1914" i="23"/>
  <c r="K1913" i="23"/>
  <c r="K1912" i="23"/>
  <c r="K1911" i="23"/>
  <c r="K1910" i="23"/>
  <c r="K1909" i="23"/>
  <c r="K1908" i="23"/>
  <c r="K1907" i="23"/>
  <c r="K1906" i="23"/>
  <c r="K1905" i="23"/>
  <c r="K1904" i="23"/>
  <c r="K1903" i="23"/>
  <c r="K1902" i="23"/>
  <c r="K1901" i="23"/>
  <c r="K1900" i="23"/>
  <c r="K1899" i="23"/>
  <c r="K1898" i="23"/>
  <c r="K1897" i="23"/>
  <c r="K1896" i="23"/>
  <c r="K1895" i="23"/>
  <c r="K1894" i="23"/>
  <c r="K1893" i="23"/>
  <c r="K1892" i="23"/>
  <c r="K1891" i="23"/>
  <c r="K1890" i="23"/>
  <c r="K1889" i="23"/>
  <c r="K1888" i="23"/>
  <c r="K1887" i="23"/>
  <c r="K1886" i="23"/>
  <c r="K1885" i="23"/>
  <c r="K1884" i="23"/>
  <c r="K1883" i="23"/>
  <c r="K1882" i="23"/>
  <c r="K1881" i="23"/>
  <c r="K1880" i="23"/>
  <c r="K1879" i="23"/>
  <c r="K1878" i="23"/>
  <c r="K1877" i="23"/>
  <c r="K1876" i="23"/>
  <c r="K1875" i="23"/>
  <c r="K1874" i="23"/>
  <c r="K1873" i="23"/>
  <c r="K1872" i="23"/>
  <c r="K1871" i="23"/>
  <c r="K1870" i="23"/>
  <c r="K1869" i="23"/>
  <c r="K1868" i="23"/>
  <c r="K1867" i="23"/>
  <c r="K1866" i="23"/>
  <c r="K1865" i="23"/>
  <c r="K1864" i="23"/>
  <c r="K1863" i="23"/>
  <c r="K1862" i="23"/>
  <c r="K1861" i="23"/>
  <c r="K1860" i="23"/>
  <c r="K1859" i="23"/>
  <c r="K1858" i="23"/>
  <c r="K1857" i="23"/>
  <c r="K1856" i="23"/>
  <c r="K1855" i="23"/>
  <c r="K1854" i="23"/>
  <c r="K1853" i="23"/>
  <c r="K1852" i="23"/>
  <c r="K1851" i="23"/>
  <c r="K1850" i="23"/>
  <c r="K1849" i="23"/>
  <c r="K1848" i="23"/>
  <c r="K1847" i="23"/>
  <c r="K1846" i="23"/>
  <c r="K1845" i="23"/>
  <c r="K1844" i="23"/>
  <c r="K1843" i="23"/>
  <c r="K1842" i="23"/>
  <c r="K1841" i="23"/>
  <c r="K1840" i="23"/>
  <c r="K1839" i="23"/>
  <c r="K1838" i="23"/>
  <c r="K1837" i="23"/>
  <c r="K1836" i="23"/>
  <c r="K1835" i="23"/>
  <c r="K1834" i="23"/>
  <c r="K1833" i="23"/>
  <c r="K1832" i="23"/>
  <c r="K1831" i="23"/>
  <c r="K1830" i="23"/>
  <c r="K1829" i="23"/>
  <c r="K1828" i="23"/>
  <c r="K1827" i="23"/>
  <c r="K1826" i="23"/>
  <c r="K1825" i="23"/>
  <c r="K1824" i="23"/>
  <c r="K1823" i="23"/>
  <c r="K1822" i="23"/>
  <c r="K1821" i="23"/>
  <c r="K1820" i="23"/>
  <c r="K1819" i="23"/>
  <c r="K1818" i="23"/>
  <c r="K1817" i="23"/>
  <c r="K1816" i="23"/>
  <c r="K1815" i="23"/>
  <c r="K1814" i="23"/>
  <c r="K1813" i="23"/>
  <c r="K1812" i="23"/>
  <c r="K1811" i="23"/>
  <c r="K1810" i="23"/>
  <c r="K1809" i="23"/>
  <c r="K1808" i="23"/>
  <c r="K1807" i="23"/>
  <c r="K1806" i="23"/>
  <c r="K1805" i="23"/>
  <c r="K1804" i="23"/>
  <c r="K1803" i="23"/>
  <c r="K1802" i="23"/>
  <c r="K1801" i="23"/>
  <c r="K1800" i="23"/>
  <c r="K1799" i="23"/>
  <c r="K1798" i="23"/>
  <c r="K1797" i="23"/>
  <c r="K1796" i="23"/>
  <c r="K1795" i="23"/>
  <c r="K1794" i="23"/>
  <c r="K1793" i="23"/>
  <c r="K1792" i="23"/>
  <c r="K1791" i="23"/>
  <c r="K1790" i="23"/>
  <c r="K1789" i="23"/>
  <c r="K1788" i="23"/>
  <c r="K1787" i="23"/>
  <c r="K1786" i="23"/>
  <c r="K1785" i="23"/>
  <c r="K1784" i="23"/>
  <c r="K1783" i="23"/>
  <c r="K1782" i="23"/>
  <c r="K1781" i="23"/>
  <c r="K1780" i="23"/>
  <c r="K1779" i="23"/>
  <c r="K1778" i="23"/>
  <c r="K1777" i="23"/>
  <c r="K1776" i="23"/>
  <c r="K1775" i="23"/>
  <c r="K1774" i="23"/>
  <c r="K1773" i="23"/>
  <c r="K1772" i="23"/>
  <c r="K1771" i="23"/>
  <c r="K1770" i="23"/>
  <c r="K1769" i="23"/>
  <c r="K1768" i="23"/>
  <c r="K1767" i="23"/>
  <c r="K1766" i="23"/>
  <c r="K1765" i="23"/>
  <c r="K1764" i="23"/>
  <c r="K1763" i="23"/>
  <c r="K1762" i="23"/>
  <c r="K1761" i="23"/>
  <c r="K1760" i="23"/>
  <c r="K1759" i="23"/>
  <c r="K1758" i="23"/>
  <c r="K1757" i="23"/>
  <c r="K1756" i="23"/>
  <c r="K1755" i="23"/>
  <c r="K1754" i="23"/>
  <c r="K1753" i="23"/>
  <c r="K1752" i="23"/>
  <c r="K1751" i="23"/>
  <c r="K1750" i="23"/>
  <c r="K1749" i="23"/>
  <c r="K1748" i="23"/>
  <c r="K1747" i="23"/>
  <c r="K1746" i="23"/>
  <c r="K1745" i="23"/>
  <c r="K1744" i="23"/>
  <c r="K1743" i="23"/>
  <c r="K1742" i="23"/>
  <c r="K1741" i="23"/>
  <c r="K1740" i="23"/>
  <c r="K1739" i="23"/>
  <c r="K1738" i="23"/>
  <c r="K1737" i="23"/>
  <c r="K1736" i="23"/>
  <c r="K1735" i="23"/>
  <c r="K1734" i="23"/>
  <c r="K1733" i="23"/>
  <c r="K1732" i="23"/>
  <c r="K1731" i="23"/>
  <c r="K1730" i="23"/>
  <c r="K1729" i="23"/>
  <c r="K1728" i="23"/>
  <c r="K1727" i="23"/>
  <c r="K1726" i="23"/>
  <c r="K1725" i="23"/>
  <c r="K1724" i="23"/>
  <c r="K1723" i="23"/>
  <c r="K1722" i="23"/>
  <c r="K1721" i="23"/>
  <c r="K1720" i="23"/>
  <c r="K1719" i="23"/>
  <c r="K1718" i="23"/>
  <c r="K1717" i="23"/>
  <c r="K1716" i="23"/>
  <c r="K1715" i="23"/>
  <c r="K1714" i="23"/>
  <c r="K1713" i="23"/>
  <c r="K1712" i="23"/>
  <c r="K1711" i="23"/>
  <c r="K1710" i="23"/>
  <c r="K1709" i="23"/>
  <c r="K1708" i="23"/>
  <c r="K1707" i="23"/>
  <c r="K1706" i="23"/>
  <c r="K1705" i="23"/>
  <c r="K1704" i="23"/>
  <c r="K1703" i="23"/>
  <c r="K1702" i="23"/>
  <c r="K1701" i="23"/>
  <c r="K1700" i="23"/>
  <c r="K1699" i="23"/>
  <c r="K1698" i="23"/>
  <c r="K1697" i="23"/>
  <c r="K1696" i="23"/>
  <c r="K1695" i="23"/>
  <c r="K1694" i="23"/>
  <c r="K1693" i="23"/>
  <c r="K1692" i="23"/>
  <c r="K1691" i="23"/>
  <c r="K1690" i="23"/>
  <c r="K1689" i="23"/>
  <c r="K1688" i="23"/>
  <c r="K1687" i="23"/>
  <c r="K1686" i="23"/>
  <c r="K1685" i="23"/>
  <c r="K1684" i="23"/>
  <c r="K1683" i="23"/>
  <c r="K1682" i="23"/>
  <c r="K1681" i="23"/>
  <c r="K1680" i="23"/>
  <c r="K1679" i="23"/>
  <c r="K1678" i="23"/>
  <c r="K1677" i="23"/>
  <c r="K1676" i="23"/>
  <c r="K1675" i="23"/>
  <c r="K1674" i="23"/>
  <c r="K1673" i="23"/>
  <c r="K1672" i="23"/>
  <c r="K1671" i="23"/>
  <c r="K1670" i="23"/>
  <c r="K1669" i="23"/>
  <c r="K1668" i="23"/>
  <c r="K1667" i="23"/>
  <c r="K1666" i="23"/>
  <c r="K1665" i="23"/>
  <c r="K1664" i="23"/>
  <c r="K1663" i="23"/>
  <c r="K1662" i="23"/>
  <c r="K1661" i="23"/>
  <c r="K1660" i="23"/>
  <c r="K1659" i="23"/>
  <c r="K1658" i="23"/>
  <c r="K1657" i="23"/>
  <c r="K1656" i="23"/>
  <c r="K1655" i="23"/>
  <c r="K1654" i="23"/>
  <c r="K1653" i="23"/>
  <c r="K1652" i="23"/>
  <c r="K1651" i="23"/>
  <c r="K1650" i="23"/>
  <c r="K1649" i="23"/>
  <c r="K1648" i="23"/>
  <c r="K1647" i="23"/>
  <c r="K1646" i="23"/>
  <c r="K1645" i="23"/>
  <c r="K1644" i="23"/>
  <c r="K1643" i="23"/>
  <c r="K1642" i="23"/>
  <c r="K1641" i="23"/>
  <c r="K1640" i="23"/>
  <c r="K1639" i="23"/>
  <c r="K1638" i="23"/>
  <c r="K1637" i="23"/>
  <c r="K1636" i="23"/>
  <c r="K1635" i="23"/>
  <c r="K1634" i="23"/>
  <c r="K1633" i="23"/>
  <c r="K1632" i="23"/>
  <c r="K1631" i="23"/>
  <c r="K1630" i="23"/>
  <c r="K1629" i="23"/>
  <c r="K1628" i="23"/>
  <c r="K1627" i="23"/>
  <c r="K1626" i="23"/>
  <c r="K1625" i="23"/>
  <c r="K1624" i="23"/>
  <c r="K1623" i="23"/>
  <c r="K1622" i="23"/>
  <c r="K1621" i="23"/>
  <c r="K1620" i="23"/>
  <c r="K1619" i="23"/>
  <c r="K1618" i="23"/>
  <c r="K1617" i="23"/>
  <c r="K1616" i="23"/>
  <c r="K1615" i="23"/>
  <c r="K1614" i="23"/>
  <c r="K1613" i="23"/>
  <c r="K1612" i="23"/>
  <c r="K1611" i="23"/>
  <c r="K1610" i="23"/>
  <c r="K1609" i="23"/>
  <c r="K1608" i="23"/>
  <c r="K1607" i="23"/>
  <c r="K1606" i="23"/>
  <c r="K1605" i="23"/>
  <c r="K1604" i="23"/>
  <c r="K1603" i="23"/>
  <c r="K1602" i="23"/>
  <c r="K1601" i="23"/>
  <c r="K1600" i="23"/>
  <c r="K1599" i="23"/>
  <c r="K1598" i="23"/>
  <c r="K1597" i="23"/>
  <c r="K1596" i="23"/>
  <c r="K1595" i="23"/>
  <c r="K1594" i="23"/>
  <c r="K1593" i="23"/>
  <c r="K1592" i="23"/>
  <c r="K1591" i="23"/>
  <c r="K1590" i="23"/>
  <c r="K1589" i="23"/>
  <c r="K1588" i="23"/>
  <c r="K1587" i="23"/>
  <c r="K1586" i="23"/>
  <c r="K1585" i="23"/>
  <c r="K1584" i="23"/>
  <c r="K1583" i="23"/>
  <c r="K1582" i="23"/>
  <c r="K1581" i="23"/>
  <c r="K1580" i="23"/>
  <c r="K1579" i="23"/>
  <c r="K1578" i="23"/>
  <c r="K1577" i="23"/>
  <c r="K1576" i="23"/>
  <c r="K1575" i="23"/>
  <c r="K1574" i="23"/>
  <c r="K1573" i="23"/>
  <c r="K1572" i="23"/>
  <c r="K1571" i="23"/>
  <c r="K1570" i="23"/>
  <c r="K1569" i="23"/>
  <c r="K1568" i="23"/>
  <c r="K1567" i="23"/>
  <c r="K1566" i="23"/>
  <c r="K1565" i="23"/>
  <c r="K1564" i="23"/>
  <c r="K1563" i="23"/>
  <c r="K1562" i="23"/>
  <c r="K1561" i="23"/>
  <c r="K1560" i="23"/>
  <c r="K1559" i="23"/>
  <c r="K1558" i="23"/>
  <c r="K1557" i="23"/>
  <c r="K1556" i="23"/>
  <c r="K1555" i="23"/>
  <c r="K1554" i="23"/>
  <c r="K1553" i="23"/>
  <c r="K1552" i="23"/>
  <c r="K1551" i="23"/>
  <c r="K1550" i="23"/>
  <c r="K1549" i="23"/>
  <c r="K1548" i="23"/>
  <c r="K1547" i="23"/>
  <c r="K1546" i="23"/>
  <c r="K1545" i="23"/>
  <c r="K1544" i="23"/>
  <c r="K1543" i="23"/>
  <c r="K1542" i="23"/>
  <c r="K1541" i="23"/>
  <c r="K1540" i="23"/>
  <c r="K1539" i="23"/>
  <c r="K1538" i="23"/>
  <c r="K1537" i="23"/>
  <c r="K1536" i="23"/>
  <c r="K1535" i="23"/>
  <c r="K1534" i="23"/>
  <c r="K1533" i="23"/>
  <c r="K1532" i="23"/>
  <c r="K1531" i="23"/>
  <c r="K1530" i="23"/>
  <c r="K1529" i="23"/>
  <c r="K1528" i="23"/>
  <c r="K1527" i="23"/>
  <c r="K1526" i="23"/>
  <c r="K1525" i="23"/>
  <c r="K1524" i="23"/>
  <c r="K1523" i="23"/>
  <c r="K1522" i="23"/>
  <c r="K1521" i="23"/>
  <c r="K1520" i="23"/>
  <c r="K1519" i="23"/>
  <c r="K1518" i="23"/>
  <c r="K1517" i="23"/>
  <c r="K1516" i="23"/>
  <c r="K1515" i="23"/>
  <c r="K1514" i="23"/>
  <c r="K1513" i="23"/>
  <c r="K1512" i="23"/>
  <c r="K1511" i="23"/>
  <c r="K1510" i="23"/>
  <c r="K1509" i="23"/>
  <c r="K1508" i="23"/>
  <c r="K1507" i="23"/>
  <c r="K1506" i="23"/>
  <c r="K1505" i="23"/>
  <c r="K1504" i="23"/>
  <c r="K1503" i="23"/>
  <c r="K1502" i="23"/>
  <c r="K1501" i="23"/>
  <c r="K1500" i="23"/>
  <c r="K1499" i="23"/>
  <c r="K1498" i="23"/>
  <c r="K1497" i="23"/>
  <c r="K1496" i="23"/>
  <c r="K1495" i="23"/>
  <c r="K1494" i="23"/>
  <c r="K1493" i="23"/>
  <c r="K1492" i="23"/>
  <c r="K1491" i="23"/>
  <c r="K1490" i="23"/>
  <c r="K1489" i="23"/>
  <c r="K1488" i="23"/>
  <c r="K1487" i="23"/>
  <c r="K1486" i="23"/>
  <c r="K1485" i="23"/>
  <c r="K1484" i="23"/>
  <c r="K1483" i="23"/>
  <c r="K1482" i="23"/>
  <c r="K1481" i="23"/>
  <c r="K1480" i="23"/>
  <c r="K1479" i="23"/>
  <c r="K1478" i="23"/>
  <c r="K1477" i="23"/>
  <c r="K1476" i="23"/>
  <c r="K1475" i="23"/>
  <c r="K1474" i="23"/>
  <c r="K1473" i="23"/>
  <c r="K1472" i="23"/>
  <c r="K1471" i="23"/>
  <c r="K1470" i="23"/>
  <c r="K1469" i="23"/>
  <c r="K1468" i="23"/>
  <c r="K1467" i="23"/>
  <c r="K1466" i="23"/>
  <c r="K1465" i="23"/>
  <c r="K1464" i="23"/>
  <c r="K1463" i="23"/>
  <c r="K1462" i="23"/>
  <c r="K1461" i="23"/>
  <c r="K1460" i="23"/>
  <c r="K1459" i="23"/>
  <c r="K1458" i="23"/>
  <c r="K1457" i="23"/>
  <c r="K1456" i="23"/>
  <c r="K1455" i="23"/>
  <c r="K1454" i="23"/>
  <c r="K1453" i="23"/>
  <c r="K1452" i="23"/>
  <c r="K1451" i="23"/>
  <c r="K1450" i="23"/>
  <c r="K1449" i="23"/>
  <c r="K1448" i="23"/>
  <c r="K1447" i="23"/>
  <c r="K1446" i="23"/>
  <c r="K1445" i="23"/>
  <c r="K1444" i="23"/>
  <c r="K1443" i="23"/>
  <c r="K1442" i="23"/>
  <c r="K1441" i="23"/>
  <c r="K1440" i="23"/>
  <c r="K1439" i="23"/>
  <c r="K1438" i="23"/>
  <c r="K1437" i="23"/>
  <c r="K1436" i="23"/>
  <c r="K1435" i="23"/>
  <c r="K1434" i="23"/>
  <c r="K1433" i="23"/>
  <c r="K1432" i="23"/>
  <c r="K1431" i="23"/>
  <c r="K1430" i="23"/>
  <c r="K1429" i="23"/>
  <c r="K1428" i="23"/>
  <c r="K1427" i="23"/>
  <c r="K1426" i="23"/>
  <c r="K1425" i="23"/>
  <c r="K1424" i="23"/>
  <c r="K1423" i="23"/>
  <c r="K1422" i="23"/>
  <c r="K1421" i="23"/>
  <c r="K1420" i="23"/>
  <c r="K1419" i="23"/>
  <c r="K1418" i="23"/>
  <c r="K1417" i="23"/>
  <c r="K1416" i="23"/>
  <c r="K1415" i="23"/>
  <c r="K1414" i="23"/>
  <c r="K1413" i="23"/>
  <c r="K1412" i="23"/>
  <c r="K1411" i="23"/>
  <c r="K1410" i="23"/>
  <c r="K1409" i="23"/>
  <c r="K1408" i="23"/>
  <c r="K1407" i="23"/>
  <c r="K1406" i="23"/>
  <c r="K1405" i="23"/>
  <c r="K1404" i="23"/>
  <c r="K1403" i="23"/>
  <c r="K1402" i="23"/>
  <c r="K1401" i="23"/>
  <c r="K1400" i="23"/>
  <c r="K1399" i="23"/>
  <c r="K1398" i="23"/>
  <c r="K1397" i="23"/>
  <c r="K1396" i="23"/>
  <c r="K1395" i="23"/>
  <c r="K1394" i="23"/>
  <c r="K1393" i="23"/>
  <c r="K1392" i="23"/>
  <c r="K1391" i="23"/>
  <c r="K1390" i="23"/>
  <c r="K1389" i="23"/>
  <c r="K1388" i="23"/>
  <c r="K1387" i="23"/>
  <c r="K1386" i="23"/>
  <c r="K1385" i="23"/>
  <c r="K1384" i="23"/>
  <c r="K1383" i="23"/>
  <c r="K1382" i="23"/>
  <c r="K1381" i="23"/>
  <c r="K1380" i="23"/>
  <c r="K1379" i="23"/>
  <c r="K1378" i="23"/>
  <c r="K1377" i="23"/>
  <c r="K1376" i="23"/>
  <c r="K1375" i="23"/>
  <c r="K1374" i="23"/>
  <c r="K1373" i="23"/>
  <c r="K1372" i="23"/>
  <c r="K1371" i="23"/>
  <c r="K1370" i="23"/>
  <c r="K1369" i="23"/>
  <c r="K1368" i="23"/>
  <c r="K1367" i="23"/>
  <c r="K1366" i="23"/>
  <c r="K1365" i="23"/>
  <c r="K1364" i="23"/>
  <c r="K1363" i="23"/>
  <c r="K1362" i="23"/>
  <c r="K1361" i="23"/>
  <c r="K1360" i="23"/>
  <c r="K1359" i="23"/>
  <c r="K1358" i="23"/>
  <c r="K1357" i="23"/>
  <c r="K1356" i="23"/>
  <c r="K1355" i="23"/>
  <c r="K1354" i="23"/>
  <c r="K1353" i="23"/>
  <c r="K1352" i="23"/>
  <c r="K1351" i="23"/>
  <c r="K1350" i="23"/>
  <c r="K1349" i="23"/>
  <c r="K1348" i="23"/>
  <c r="K1347" i="23"/>
  <c r="K1346" i="23"/>
  <c r="K1345" i="23"/>
  <c r="K1344" i="23"/>
  <c r="K1343" i="23"/>
  <c r="K1342" i="23"/>
  <c r="K1341" i="23"/>
  <c r="K1340" i="23"/>
  <c r="K1339" i="23"/>
  <c r="K1338" i="23"/>
  <c r="K1337" i="23"/>
  <c r="K1336" i="23"/>
  <c r="K1335" i="23"/>
  <c r="K1334" i="23"/>
  <c r="K1333" i="23"/>
  <c r="K1332" i="23"/>
  <c r="K1331" i="23"/>
  <c r="K1330" i="23"/>
  <c r="K1329" i="23"/>
  <c r="K1328" i="23"/>
  <c r="K1327" i="23"/>
  <c r="K1326" i="23"/>
  <c r="K1325" i="23"/>
  <c r="K1324" i="23"/>
  <c r="K1323" i="23"/>
  <c r="K1322" i="23"/>
  <c r="K1321" i="23"/>
  <c r="K1320" i="23"/>
  <c r="K1319" i="23"/>
  <c r="K1318" i="23"/>
  <c r="K1317" i="23"/>
  <c r="K1316" i="23"/>
  <c r="K1315" i="23"/>
  <c r="K1314" i="23"/>
  <c r="K1313" i="23"/>
  <c r="K1312" i="23"/>
  <c r="K1311" i="23"/>
  <c r="K1310" i="23"/>
  <c r="K1309" i="23"/>
  <c r="K1308" i="23"/>
  <c r="K1307" i="23"/>
  <c r="K1306" i="23"/>
  <c r="K1305" i="23"/>
  <c r="K1304" i="23"/>
  <c r="K1303" i="23"/>
  <c r="K1302" i="23"/>
  <c r="K1301" i="23"/>
  <c r="K1300" i="23"/>
  <c r="K1299" i="23"/>
  <c r="K1298" i="23"/>
  <c r="K1297" i="23"/>
  <c r="K1296" i="23"/>
  <c r="K1295" i="23"/>
  <c r="K1294" i="23"/>
  <c r="K1293" i="23"/>
  <c r="K1292" i="23"/>
  <c r="K1291" i="23"/>
  <c r="K1290" i="23"/>
  <c r="K1289" i="23"/>
  <c r="K1288" i="23"/>
  <c r="K1287" i="23"/>
  <c r="K1286" i="23"/>
  <c r="K1285" i="23"/>
  <c r="K1284" i="23"/>
  <c r="K1283" i="23"/>
  <c r="K1282" i="23"/>
  <c r="K1281" i="23"/>
  <c r="K1280" i="23"/>
  <c r="K1279" i="23"/>
  <c r="K1278" i="23"/>
  <c r="K1277" i="23"/>
  <c r="K1276" i="23"/>
  <c r="K1275" i="23"/>
  <c r="K1274" i="23"/>
  <c r="K1273" i="23"/>
  <c r="K1272" i="23"/>
  <c r="K1271" i="23"/>
  <c r="K1270" i="23"/>
  <c r="K1269" i="23"/>
  <c r="K1268" i="23"/>
  <c r="K1267" i="23"/>
  <c r="K1266" i="23"/>
  <c r="K1265" i="23"/>
  <c r="K1264" i="23"/>
  <c r="K1263" i="23"/>
  <c r="K1262" i="23"/>
  <c r="K1261" i="23"/>
  <c r="K1260" i="23"/>
  <c r="K1259" i="23"/>
  <c r="K1258" i="23"/>
  <c r="K1257" i="23"/>
  <c r="K1256" i="23"/>
  <c r="K1255" i="23"/>
  <c r="K1254" i="23"/>
  <c r="K1253" i="23"/>
  <c r="K1252" i="23"/>
  <c r="K1251" i="23"/>
  <c r="K1250" i="23"/>
  <c r="K1249" i="23"/>
  <c r="K1248" i="23"/>
  <c r="K1247" i="23"/>
  <c r="K1246" i="23"/>
  <c r="K1245" i="23"/>
  <c r="K1244" i="23"/>
  <c r="K1243" i="23"/>
  <c r="K1242" i="23"/>
  <c r="K1241" i="23"/>
  <c r="K1240" i="23"/>
  <c r="K1239" i="23"/>
  <c r="K1238" i="23"/>
  <c r="K1237" i="23"/>
  <c r="K1236" i="23"/>
  <c r="K1235" i="23"/>
  <c r="K1234" i="23"/>
  <c r="K1233" i="23"/>
  <c r="K1232" i="23"/>
  <c r="K1231" i="23"/>
  <c r="K1230" i="23"/>
  <c r="K1229" i="23"/>
  <c r="K1228" i="23"/>
  <c r="K1227" i="23"/>
  <c r="K1226" i="23"/>
  <c r="K1225" i="23"/>
  <c r="K1224" i="23"/>
  <c r="K1223" i="23"/>
  <c r="K1222" i="23"/>
  <c r="K1221" i="23"/>
  <c r="K1220" i="23"/>
  <c r="K1219" i="23"/>
  <c r="K1218" i="23"/>
  <c r="K1217" i="23"/>
  <c r="K1216" i="23"/>
  <c r="K1215" i="23"/>
  <c r="K1214" i="23"/>
  <c r="K1213" i="23"/>
  <c r="K1212" i="23"/>
  <c r="K1211" i="23"/>
  <c r="K1210" i="23"/>
  <c r="K1209" i="23"/>
  <c r="K1208" i="23"/>
  <c r="K1207" i="23"/>
  <c r="K1206" i="23"/>
  <c r="K1205" i="23"/>
  <c r="K1204" i="23"/>
  <c r="K1203" i="23"/>
  <c r="K1202" i="23"/>
  <c r="K1201" i="23"/>
  <c r="K1200" i="23"/>
  <c r="K1199" i="23"/>
  <c r="K1198" i="23"/>
  <c r="K1197" i="23"/>
  <c r="K1196" i="23"/>
  <c r="K1195" i="23"/>
  <c r="K1194" i="23"/>
  <c r="K1193" i="23"/>
  <c r="K1192" i="23"/>
  <c r="K1191" i="23"/>
  <c r="K1190" i="23"/>
  <c r="K1189" i="23"/>
  <c r="K1188" i="23"/>
  <c r="K1187" i="23"/>
  <c r="K1186" i="23"/>
  <c r="K1185" i="23"/>
  <c r="K1184" i="23"/>
  <c r="K1183" i="23"/>
  <c r="K1182" i="23"/>
  <c r="K1181" i="23"/>
  <c r="K1180" i="23"/>
  <c r="K1179" i="23"/>
  <c r="K1178" i="23"/>
  <c r="K1177" i="23"/>
  <c r="K1176" i="23"/>
  <c r="K1175" i="23"/>
  <c r="K1174" i="23"/>
  <c r="K1173" i="23"/>
  <c r="K1172" i="23"/>
  <c r="K1171" i="23"/>
  <c r="K1170" i="23"/>
  <c r="K1169" i="23"/>
  <c r="K1168" i="23"/>
  <c r="K1167" i="23"/>
  <c r="K1166" i="23"/>
  <c r="K1165" i="23"/>
  <c r="K1164" i="23"/>
  <c r="K1163" i="23"/>
  <c r="K1162" i="23"/>
  <c r="K1161" i="23"/>
  <c r="K1160" i="23"/>
  <c r="K1159" i="23"/>
  <c r="K1158" i="23"/>
  <c r="K1157" i="23"/>
  <c r="K1156" i="23"/>
  <c r="K1155" i="23"/>
  <c r="K1154" i="23"/>
  <c r="K1153" i="23"/>
  <c r="K1152" i="23"/>
  <c r="K1151" i="23"/>
  <c r="K1150" i="23"/>
  <c r="K1149" i="23"/>
  <c r="K1148" i="23"/>
  <c r="K1147" i="23"/>
  <c r="K1146" i="23"/>
  <c r="K1145" i="23"/>
  <c r="K1144" i="23"/>
  <c r="K1143" i="23"/>
  <c r="K1142" i="23"/>
  <c r="K1141" i="23"/>
  <c r="K1140" i="23"/>
  <c r="K1139" i="23"/>
  <c r="K1138" i="23"/>
  <c r="K1137" i="23"/>
  <c r="K1136" i="23"/>
  <c r="K1135" i="23"/>
  <c r="K1134" i="23"/>
  <c r="K1133" i="23"/>
  <c r="K1132" i="23"/>
  <c r="K1131" i="23"/>
  <c r="K1130" i="23"/>
  <c r="K1129" i="23"/>
  <c r="K1128" i="23"/>
  <c r="K1127" i="23"/>
  <c r="K1126" i="23"/>
  <c r="K1125" i="23"/>
  <c r="K1124" i="23"/>
  <c r="K1123" i="23"/>
  <c r="K1122" i="23"/>
  <c r="K1121" i="23"/>
  <c r="K1120" i="23"/>
  <c r="K1119" i="23"/>
  <c r="K1118" i="23"/>
  <c r="K1117" i="23"/>
  <c r="K1116" i="23"/>
  <c r="K1115" i="23"/>
  <c r="K1114" i="23"/>
  <c r="K1113" i="23"/>
  <c r="K1112" i="23"/>
  <c r="K1111" i="23"/>
  <c r="K1110" i="23"/>
  <c r="K1109" i="23"/>
  <c r="K1108" i="23"/>
  <c r="K1107" i="23"/>
  <c r="K1106" i="23"/>
  <c r="K1105" i="23"/>
  <c r="K1104" i="23"/>
  <c r="K1103" i="23"/>
  <c r="K1102" i="23"/>
  <c r="K1101" i="23"/>
  <c r="K1100" i="23"/>
  <c r="K1099" i="23"/>
  <c r="K1098" i="23"/>
  <c r="K1097" i="23"/>
  <c r="K1096" i="23"/>
  <c r="K1095" i="23"/>
  <c r="K1094" i="23"/>
  <c r="K1093" i="23"/>
  <c r="K1092" i="23"/>
  <c r="K1091" i="23"/>
  <c r="K1090" i="23"/>
  <c r="K1089" i="23"/>
  <c r="K1088" i="23"/>
  <c r="K1087" i="23"/>
  <c r="K1086" i="23"/>
  <c r="K1085" i="23"/>
  <c r="K1084" i="23"/>
  <c r="K1083" i="23"/>
  <c r="K1082" i="23"/>
  <c r="K1081" i="23"/>
  <c r="K1080" i="23"/>
  <c r="K1079" i="23"/>
  <c r="K1078" i="23"/>
  <c r="K1077" i="23"/>
  <c r="K1076" i="23"/>
  <c r="K1075" i="23"/>
  <c r="K1074" i="23"/>
  <c r="K1073" i="23"/>
  <c r="K1072" i="23"/>
  <c r="K1071" i="23"/>
  <c r="K1070" i="23"/>
  <c r="K1069" i="23"/>
  <c r="K1068" i="23"/>
  <c r="K1067" i="23"/>
  <c r="K1066" i="23"/>
  <c r="K1065" i="23"/>
  <c r="K1064" i="23"/>
  <c r="K1063" i="23"/>
  <c r="K1062" i="23"/>
  <c r="K1061" i="23"/>
  <c r="K1060" i="23"/>
  <c r="K1059" i="23"/>
  <c r="K1058" i="23"/>
  <c r="K1057" i="23"/>
  <c r="K1056" i="23"/>
  <c r="K1055" i="23"/>
  <c r="K1054" i="23"/>
  <c r="K1053" i="23"/>
  <c r="K1052" i="23"/>
  <c r="K1051" i="23"/>
  <c r="K1050" i="23"/>
  <c r="K1049" i="23"/>
  <c r="K1048" i="23"/>
  <c r="K1047" i="23"/>
  <c r="K1046" i="23"/>
  <c r="K1045" i="23"/>
  <c r="K1044" i="23"/>
  <c r="K1043" i="23"/>
  <c r="K1042" i="23"/>
  <c r="K1041" i="23"/>
  <c r="K1040" i="23"/>
  <c r="K1039" i="23"/>
  <c r="K1038" i="23"/>
  <c r="K1037" i="23"/>
  <c r="K1036" i="23"/>
  <c r="K1035" i="23"/>
  <c r="K1034" i="23"/>
  <c r="K1033" i="23"/>
  <c r="K1032" i="23"/>
  <c r="K1031" i="23"/>
  <c r="K1030" i="23"/>
  <c r="K1029" i="23"/>
  <c r="K1028" i="23"/>
  <c r="K1027" i="23"/>
  <c r="K1026" i="23"/>
  <c r="K1025" i="23"/>
  <c r="K1024" i="23"/>
  <c r="K1023" i="23"/>
  <c r="K1022" i="23"/>
  <c r="K1021" i="23"/>
  <c r="K1020" i="23"/>
  <c r="K1019" i="23"/>
  <c r="K1018" i="23"/>
  <c r="K1017" i="23"/>
  <c r="K1016" i="23"/>
  <c r="K1015" i="23"/>
  <c r="K1014" i="23"/>
  <c r="K1013" i="23"/>
  <c r="K1012" i="23"/>
  <c r="K1011" i="23"/>
  <c r="K1010" i="23"/>
  <c r="K1009" i="23"/>
  <c r="K1008" i="23"/>
  <c r="K1007" i="23"/>
  <c r="K1006" i="23"/>
  <c r="K1005" i="23"/>
  <c r="K1004" i="23"/>
  <c r="K1003" i="23"/>
  <c r="K1002" i="23"/>
  <c r="K1001" i="23"/>
  <c r="K1000" i="23"/>
  <c r="K999" i="23"/>
  <c r="K998" i="23"/>
  <c r="K997" i="23"/>
  <c r="K996" i="23"/>
  <c r="K995" i="23"/>
  <c r="K994" i="23"/>
  <c r="K993" i="23"/>
  <c r="K992" i="23"/>
  <c r="K991" i="23"/>
  <c r="K990" i="23"/>
  <c r="K989" i="23"/>
  <c r="K988" i="23"/>
  <c r="K987" i="23"/>
  <c r="K986" i="23"/>
  <c r="K985" i="23"/>
  <c r="K984" i="23"/>
  <c r="K983" i="23"/>
  <c r="K982" i="23"/>
  <c r="K981" i="23"/>
  <c r="K980" i="23"/>
  <c r="K979" i="23"/>
  <c r="K978" i="23"/>
  <c r="K977" i="23"/>
  <c r="K976" i="23"/>
  <c r="K975" i="23"/>
  <c r="K974" i="23"/>
  <c r="K973" i="23"/>
  <c r="K972" i="23"/>
  <c r="K971" i="23"/>
  <c r="K970" i="23"/>
  <c r="K969" i="23"/>
  <c r="K968" i="23"/>
  <c r="K967" i="23"/>
  <c r="K966" i="23"/>
  <c r="K965" i="23"/>
  <c r="K964" i="23"/>
  <c r="K963" i="23"/>
  <c r="K962" i="23"/>
  <c r="K961" i="23"/>
  <c r="K960" i="23"/>
  <c r="K959" i="23"/>
  <c r="K958" i="23"/>
  <c r="K957" i="23"/>
  <c r="K956" i="23"/>
  <c r="K955" i="23"/>
  <c r="K954" i="23"/>
  <c r="K953" i="23"/>
  <c r="K952" i="23"/>
  <c r="K951" i="23"/>
  <c r="K950" i="23"/>
  <c r="K949" i="23"/>
  <c r="K948" i="23"/>
  <c r="K947" i="23"/>
  <c r="K946" i="23"/>
  <c r="K945" i="23"/>
  <c r="K944" i="23"/>
  <c r="K943" i="23"/>
  <c r="K942" i="23"/>
  <c r="K941" i="23"/>
  <c r="K940" i="23"/>
  <c r="K939" i="23"/>
  <c r="K938" i="23"/>
  <c r="K937" i="23"/>
  <c r="K936" i="23"/>
  <c r="K935" i="23"/>
  <c r="K934" i="23"/>
  <c r="K933" i="23"/>
  <c r="K932" i="23"/>
  <c r="K931" i="23"/>
  <c r="K930" i="23"/>
  <c r="K929" i="23"/>
  <c r="K928" i="23"/>
  <c r="K927" i="23"/>
  <c r="K926" i="23"/>
  <c r="K925" i="23"/>
  <c r="K924" i="23"/>
  <c r="K923" i="23"/>
  <c r="K922" i="23"/>
  <c r="K921" i="23"/>
  <c r="K920" i="23"/>
  <c r="K919" i="23"/>
  <c r="K918" i="23"/>
  <c r="K917" i="23"/>
  <c r="K916" i="23"/>
  <c r="K915" i="23"/>
  <c r="K914" i="23"/>
  <c r="K913" i="23"/>
  <c r="K912" i="23"/>
  <c r="K911" i="23"/>
  <c r="K910" i="23"/>
  <c r="K909" i="23"/>
  <c r="K908" i="23"/>
  <c r="K907" i="23"/>
  <c r="K906" i="23"/>
  <c r="K905" i="23"/>
  <c r="K904" i="23"/>
  <c r="K903" i="23"/>
  <c r="K902" i="23"/>
  <c r="K901" i="23"/>
  <c r="K900" i="23"/>
  <c r="K899" i="23"/>
  <c r="K898" i="23"/>
  <c r="K897" i="23"/>
  <c r="K896" i="23"/>
  <c r="K895" i="23"/>
  <c r="K894" i="23"/>
  <c r="K893" i="23"/>
  <c r="K892" i="23"/>
  <c r="K891" i="23"/>
  <c r="K890" i="23"/>
  <c r="K889" i="23"/>
  <c r="K888" i="23"/>
  <c r="K887" i="23"/>
  <c r="K886" i="23"/>
  <c r="K885" i="23"/>
  <c r="K884" i="23"/>
  <c r="K883" i="23"/>
  <c r="K882" i="23"/>
  <c r="K881" i="23"/>
  <c r="K880" i="23"/>
  <c r="K879" i="23"/>
  <c r="K878" i="23"/>
  <c r="K877" i="23"/>
  <c r="K876" i="23"/>
  <c r="K875" i="23"/>
  <c r="K874" i="23"/>
  <c r="K873" i="23"/>
  <c r="K872" i="23"/>
  <c r="K871" i="23"/>
  <c r="K870" i="23"/>
  <c r="K869" i="23"/>
  <c r="K868" i="23"/>
  <c r="K867" i="23"/>
  <c r="K866" i="23"/>
  <c r="K865" i="23"/>
  <c r="K864" i="23"/>
  <c r="K863" i="23"/>
  <c r="K862" i="23"/>
  <c r="K861" i="23"/>
  <c r="K860" i="23"/>
  <c r="K859" i="23"/>
  <c r="K858" i="23"/>
  <c r="K857" i="23"/>
  <c r="K856" i="23"/>
  <c r="K855" i="23"/>
  <c r="K854" i="23"/>
  <c r="K853" i="23"/>
  <c r="K852" i="23"/>
  <c r="K851" i="23"/>
  <c r="K850" i="23"/>
  <c r="K849" i="23"/>
  <c r="K848" i="23"/>
  <c r="K847" i="23"/>
  <c r="K846" i="23"/>
  <c r="K845" i="23"/>
  <c r="K844" i="23"/>
  <c r="K843" i="23"/>
  <c r="K842" i="23"/>
  <c r="K841" i="23"/>
  <c r="K840" i="23"/>
  <c r="K839" i="23"/>
  <c r="K838" i="23"/>
  <c r="K837" i="23"/>
  <c r="K836" i="23"/>
  <c r="K835" i="23"/>
  <c r="K834" i="23"/>
  <c r="K833" i="23"/>
  <c r="K832" i="23"/>
  <c r="K831" i="23"/>
  <c r="K830" i="23"/>
  <c r="K829" i="23"/>
  <c r="K828" i="23"/>
  <c r="K827" i="23"/>
  <c r="K826" i="23"/>
  <c r="K825" i="23"/>
  <c r="K824" i="23"/>
  <c r="K823" i="23"/>
  <c r="K822" i="23"/>
  <c r="K821" i="23"/>
  <c r="K820" i="23"/>
  <c r="K819" i="23"/>
  <c r="K818" i="23"/>
  <c r="K817" i="23"/>
  <c r="K816" i="23"/>
  <c r="K815" i="23"/>
  <c r="K814" i="23"/>
  <c r="K813" i="23"/>
  <c r="K812" i="23"/>
  <c r="K811" i="23"/>
  <c r="K810" i="23"/>
  <c r="K809" i="23"/>
  <c r="K808" i="23"/>
  <c r="K807" i="23"/>
  <c r="K806" i="23"/>
  <c r="K805" i="23"/>
  <c r="K804" i="23"/>
  <c r="K803" i="23"/>
  <c r="K802" i="23"/>
  <c r="K801" i="23"/>
  <c r="K800" i="23"/>
  <c r="K799" i="23"/>
  <c r="K798" i="23"/>
  <c r="K797" i="23"/>
  <c r="K796" i="23"/>
  <c r="K795" i="23"/>
  <c r="K794" i="23"/>
  <c r="K793" i="23"/>
  <c r="K792" i="23"/>
  <c r="K791" i="23"/>
  <c r="K790" i="23"/>
  <c r="K789" i="23"/>
  <c r="K788" i="23"/>
  <c r="K787" i="23"/>
  <c r="K786" i="23"/>
  <c r="K785" i="23"/>
  <c r="K784" i="23"/>
  <c r="K783" i="23"/>
  <c r="K782" i="23"/>
  <c r="K781" i="23"/>
  <c r="K780" i="23"/>
  <c r="K779" i="23"/>
  <c r="K778" i="23"/>
  <c r="K777" i="23"/>
  <c r="K776" i="23"/>
  <c r="K775" i="23"/>
  <c r="K774" i="23"/>
  <c r="K773" i="23"/>
  <c r="K772" i="23"/>
  <c r="K771" i="23"/>
  <c r="K770" i="23"/>
  <c r="K769" i="23"/>
  <c r="K768" i="23"/>
  <c r="K767" i="23"/>
  <c r="K766" i="23"/>
  <c r="K765" i="23"/>
  <c r="K764" i="23"/>
  <c r="K763" i="23"/>
  <c r="K762" i="23"/>
  <c r="K761" i="23"/>
  <c r="K760" i="23"/>
  <c r="K759" i="23"/>
  <c r="K758" i="23"/>
  <c r="K757" i="23"/>
  <c r="K756" i="23"/>
  <c r="K755" i="23"/>
  <c r="K754" i="23"/>
  <c r="K753" i="23"/>
  <c r="K752" i="23"/>
  <c r="K751" i="23"/>
  <c r="K750" i="23"/>
  <c r="K749" i="23"/>
  <c r="K748" i="23"/>
  <c r="K747" i="23"/>
  <c r="K746" i="23"/>
  <c r="K745" i="23"/>
  <c r="K744" i="23"/>
  <c r="K743" i="23"/>
  <c r="K742" i="23"/>
  <c r="K741" i="23"/>
  <c r="K740" i="23"/>
  <c r="K739" i="23"/>
  <c r="K738" i="23"/>
  <c r="K737" i="23"/>
  <c r="K736" i="23"/>
  <c r="K735" i="23"/>
  <c r="K734" i="23"/>
  <c r="K733" i="23"/>
  <c r="K732" i="23"/>
  <c r="K731" i="23"/>
  <c r="K730" i="23"/>
  <c r="K729" i="23"/>
  <c r="K728" i="23"/>
  <c r="K727" i="23"/>
  <c r="K726" i="23"/>
  <c r="K725" i="23"/>
  <c r="K724" i="23"/>
  <c r="K723" i="23"/>
  <c r="K722" i="23"/>
  <c r="K721" i="23"/>
  <c r="K720" i="23"/>
  <c r="K719" i="23"/>
  <c r="K718" i="23"/>
  <c r="K717" i="23"/>
  <c r="K716" i="23"/>
  <c r="K715" i="23"/>
  <c r="K714" i="23"/>
  <c r="K713" i="23"/>
  <c r="K712" i="23"/>
  <c r="K711" i="23"/>
  <c r="K710" i="23"/>
  <c r="K709" i="23"/>
  <c r="K708" i="23"/>
  <c r="K707" i="23"/>
  <c r="K706" i="23"/>
  <c r="K705" i="23"/>
  <c r="K704" i="23"/>
  <c r="K703" i="23"/>
  <c r="K702" i="23"/>
  <c r="K701" i="23"/>
  <c r="K700" i="23"/>
  <c r="K699" i="23"/>
  <c r="K698" i="23"/>
  <c r="K697" i="23"/>
  <c r="K696" i="23"/>
  <c r="K695" i="23"/>
  <c r="K694" i="23"/>
  <c r="K693" i="23"/>
  <c r="K692" i="23"/>
  <c r="K691" i="23"/>
  <c r="K690" i="23"/>
  <c r="K689" i="23"/>
  <c r="K688" i="23"/>
  <c r="K687" i="23"/>
  <c r="K686" i="23"/>
  <c r="K685" i="23"/>
  <c r="K684" i="23"/>
  <c r="K683" i="23"/>
  <c r="K682" i="23"/>
  <c r="K681" i="23"/>
  <c r="K680" i="23"/>
  <c r="K679" i="23"/>
  <c r="K678" i="23"/>
  <c r="K677" i="23"/>
  <c r="K676" i="23"/>
  <c r="K675" i="23"/>
  <c r="K674" i="23"/>
  <c r="K673" i="23"/>
  <c r="K672" i="23"/>
  <c r="K671" i="23"/>
  <c r="K670" i="23"/>
  <c r="K669" i="23"/>
  <c r="K668" i="23"/>
  <c r="K667" i="23"/>
  <c r="K666" i="23"/>
  <c r="K665" i="23"/>
  <c r="K664" i="23"/>
  <c r="K663" i="23"/>
  <c r="K662" i="23"/>
  <c r="K661" i="23"/>
  <c r="K660" i="23"/>
  <c r="K659" i="23"/>
  <c r="K658" i="23"/>
  <c r="K657" i="23"/>
  <c r="K656" i="23"/>
  <c r="K655" i="23"/>
  <c r="K654" i="23"/>
  <c r="K653" i="23"/>
  <c r="K652" i="23"/>
  <c r="K651" i="23"/>
  <c r="K650" i="23"/>
  <c r="K649" i="23"/>
  <c r="K648" i="23"/>
  <c r="K647" i="23"/>
  <c r="K646" i="23"/>
  <c r="K645" i="23"/>
  <c r="K644" i="23"/>
  <c r="K643" i="23"/>
  <c r="K642" i="23"/>
  <c r="K641" i="23"/>
  <c r="K640" i="23"/>
  <c r="K639" i="23"/>
  <c r="K638" i="23"/>
  <c r="K637" i="23"/>
  <c r="K636" i="23"/>
  <c r="K635" i="23"/>
  <c r="K634" i="23"/>
  <c r="K633" i="23"/>
  <c r="K632" i="23"/>
  <c r="K631" i="23"/>
  <c r="K630" i="23"/>
  <c r="K629" i="23"/>
  <c r="K628" i="23"/>
  <c r="K627" i="23"/>
  <c r="K626" i="23"/>
  <c r="K625" i="23"/>
  <c r="K624" i="23"/>
  <c r="K623" i="23"/>
  <c r="K622" i="23"/>
  <c r="K621" i="23"/>
  <c r="K620" i="23"/>
  <c r="K619" i="23"/>
  <c r="K618" i="23"/>
  <c r="K617" i="23"/>
  <c r="K616" i="23"/>
  <c r="K615" i="23"/>
  <c r="K614" i="23"/>
  <c r="K613" i="23"/>
  <c r="K612" i="23"/>
  <c r="K611" i="23"/>
  <c r="K610" i="23"/>
  <c r="K609" i="23"/>
  <c r="K608" i="23"/>
  <c r="K607" i="23"/>
  <c r="K606" i="23"/>
  <c r="K605" i="23"/>
  <c r="K604" i="23"/>
  <c r="K603" i="23"/>
  <c r="K602" i="23"/>
  <c r="K601" i="23"/>
  <c r="K600" i="23"/>
  <c r="K599" i="23"/>
  <c r="K598" i="23"/>
  <c r="K597" i="23"/>
  <c r="K596" i="23"/>
  <c r="K595" i="23"/>
  <c r="K594" i="23"/>
  <c r="K593" i="23"/>
  <c r="K592" i="23"/>
  <c r="K591" i="23"/>
  <c r="K590" i="23"/>
  <c r="K589" i="23"/>
  <c r="K588" i="23"/>
  <c r="K587" i="23"/>
  <c r="K586" i="23"/>
  <c r="K585" i="23"/>
  <c r="K584" i="23"/>
  <c r="K583" i="23"/>
  <c r="K582" i="23"/>
  <c r="K581" i="23"/>
  <c r="K580" i="23"/>
  <c r="K579" i="23"/>
  <c r="K578" i="23"/>
  <c r="K577" i="23"/>
  <c r="K576" i="23"/>
  <c r="K575" i="23"/>
  <c r="K574" i="23"/>
  <c r="K573" i="23"/>
  <c r="K572" i="23"/>
  <c r="K571" i="23"/>
  <c r="K570" i="23"/>
  <c r="K569" i="23"/>
  <c r="K568" i="23"/>
  <c r="K567" i="23"/>
  <c r="K566" i="23"/>
  <c r="K565" i="23"/>
  <c r="K564" i="23"/>
  <c r="K563" i="23"/>
  <c r="K562" i="23"/>
  <c r="K561" i="23"/>
  <c r="K560" i="23"/>
  <c r="K559" i="23"/>
  <c r="K558" i="23"/>
  <c r="K557" i="23"/>
  <c r="K556" i="23"/>
  <c r="K555" i="23"/>
  <c r="K554" i="23"/>
  <c r="K553" i="23"/>
  <c r="K552" i="23"/>
  <c r="K551" i="23"/>
  <c r="K550" i="23"/>
  <c r="K549" i="23"/>
  <c r="K548" i="23"/>
  <c r="K547" i="23"/>
  <c r="K546" i="23"/>
  <c r="K545" i="23"/>
  <c r="K544" i="23"/>
  <c r="K543" i="23"/>
  <c r="K542" i="23"/>
  <c r="K541" i="23"/>
  <c r="K540" i="23"/>
  <c r="K539" i="23"/>
  <c r="K538" i="23"/>
  <c r="K537" i="23"/>
  <c r="K536" i="23"/>
  <c r="K535" i="23"/>
  <c r="K534" i="23"/>
  <c r="K533" i="23"/>
  <c r="K532" i="23"/>
  <c r="K531" i="23"/>
  <c r="K530" i="23"/>
  <c r="K529" i="23"/>
  <c r="K528" i="23"/>
  <c r="K527" i="23"/>
  <c r="K526" i="23"/>
  <c r="K525" i="23"/>
  <c r="K524" i="23"/>
  <c r="K523" i="23"/>
  <c r="K522" i="23"/>
  <c r="K521" i="23"/>
  <c r="K520" i="23"/>
  <c r="K519" i="23"/>
  <c r="K518" i="23"/>
  <c r="K517" i="23"/>
  <c r="K516" i="23"/>
  <c r="K515" i="23"/>
  <c r="K514" i="23"/>
  <c r="K513" i="23"/>
  <c r="K512" i="23"/>
  <c r="K511" i="23"/>
  <c r="K510" i="23"/>
  <c r="K509" i="23"/>
  <c r="K508" i="23"/>
  <c r="K507" i="23"/>
  <c r="K506" i="23"/>
  <c r="K505" i="23"/>
  <c r="K504" i="23"/>
  <c r="K503" i="23"/>
  <c r="K502" i="23"/>
  <c r="K501" i="23"/>
  <c r="K500" i="23"/>
  <c r="K499" i="23"/>
  <c r="K498" i="23"/>
  <c r="K497" i="23"/>
  <c r="K496" i="23"/>
  <c r="K495" i="23"/>
  <c r="K494" i="23"/>
  <c r="K493" i="23"/>
  <c r="K492" i="23"/>
  <c r="K491" i="23"/>
  <c r="K490" i="23"/>
  <c r="K489" i="23"/>
  <c r="K488" i="23"/>
  <c r="K487" i="23"/>
  <c r="K486" i="23"/>
  <c r="K485" i="23"/>
  <c r="K484" i="23"/>
  <c r="K483" i="23"/>
  <c r="K482" i="23"/>
  <c r="K481" i="23"/>
  <c r="K480" i="23"/>
  <c r="K479" i="23"/>
  <c r="K478" i="23"/>
  <c r="K477" i="23"/>
  <c r="K476" i="23"/>
  <c r="K475" i="23"/>
  <c r="K474" i="23"/>
  <c r="K473" i="23"/>
  <c r="K472" i="23"/>
  <c r="K471" i="23"/>
  <c r="K470" i="23"/>
  <c r="K469" i="23"/>
  <c r="K468" i="23"/>
  <c r="K467" i="23"/>
  <c r="K466" i="23"/>
  <c r="K465" i="23"/>
  <c r="K464" i="23"/>
  <c r="K463" i="23"/>
  <c r="K462" i="23"/>
  <c r="K461" i="23"/>
  <c r="K460" i="23"/>
  <c r="K459" i="23"/>
  <c r="K458" i="23"/>
  <c r="K457" i="23"/>
  <c r="K456" i="23"/>
  <c r="K455" i="23"/>
  <c r="K454" i="23"/>
  <c r="K453" i="23"/>
  <c r="K452" i="23"/>
  <c r="K451" i="23"/>
  <c r="K450" i="23"/>
  <c r="K449" i="23"/>
  <c r="K448" i="23"/>
  <c r="K447" i="23"/>
  <c r="K446" i="23"/>
  <c r="K445" i="23"/>
  <c r="K444" i="23"/>
  <c r="K443" i="23"/>
  <c r="K442" i="23"/>
  <c r="K441" i="23"/>
  <c r="K440" i="23"/>
  <c r="K439" i="23"/>
  <c r="K438" i="23"/>
  <c r="K437" i="23"/>
  <c r="K436" i="23"/>
  <c r="K435" i="23"/>
  <c r="K434" i="23"/>
  <c r="K433" i="23"/>
  <c r="K432" i="23"/>
  <c r="K431" i="23"/>
  <c r="K430" i="23"/>
  <c r="K429" i="23"/>
  <c r="K428" i="23"/>
  <c r="K427" i="23"/>
  <c r="K426" i="23"/>
  <c r="K425" i="23"/>
  <c r="K424" i="23"/>
  <c r="K423" i="23"/>
  <c r="K422" i="23"/>
  <c r="K421" i="23"/>
  <c r="K420" i="23"/>
  <c r="K419" i="23"/>
  <c r="K418" i="23"/>
  <c r="K417" i="23"/>
  <c r="K416" i="23"/>
  <c r="K415" i="23"/>
  <c r="K414" i="23"/>
  <c r="K413" i="23"/>
  <c r="K412" i="23"/>
  <c r="K411" i="23"/>
  <c r="K410" i="23"/>
  <c r="K409" i="23"/>
  <c r="K408" i="23"/>
  <c r="K407" i="23"/>
  <c r="K406" i="23"/>
  <c r="K405" i="23"/>
  <c r="K404" i="23"/>
  <c r="K403" i="23"/>
  <c r="K402" i="23"/>
  <c r="K401" i="23"/>
  <c r="K400" i="23"/>
  <c r="K399" i="23"/>
  <c r="K398" i="23"/>
  <c r="K397" i="23"/>
  <c r="K396" i="23"/>
  <c r="K395" i="23"/>
  <c r="K394" i="23"/>
  <c r="K393" i="23"/>
  <c r="K392" i="23"/>
  <c r="K391" i="23"/>
  <c r="K390" i="23"/>
  <c r="K389" i="23"/>
  <c r="K388" i="23"/>
  <c r="K387" i="23"/>
  <c r="K386" i="23"/>
  <c r="K385" i="23"/>
  <c r="K384" i="23"/>
  <c r="K383" i="23"/>
  <c r="K382" i="23"/>
  <c r="K381" i="23"/>
  <c r="K380" i="23"/>
  <c r="K379" i="23"/>
  <c r="K378" i="23"/>
  <c r="K377" i="23"/>
  <c r="K376" i="23"/>
  <c r="K375" i="23"/>
  <c r="K374" i="23"/>
  <c r="K373" i="23"/>
  <c r="K372" i="23"/>
  <c r="K371" i="23"/>
  <c r="K370" i="23"/>
  <c r="K369" i="23"/>
  <c r="K368" i="23"/>
  <c r="K367" i="23"/>
  <c r="K366" i="23"/>
  <c r="K365" i="23"/>
  <c r="K364" i="23"/>
  <c r="K363" i="23"/>
  <c r="K362" i="23"/>
  <c r="K361" i="23"/>
  <c r="K360" i="23"/>
  <c r="K359" i="23"/>
  <c r="K358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K332" i="23"/>
  <c r="K331" i="23"/>
  <c r="K330" i="23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K9" i="23"/>
  <c r="K8" i="23"/>
  <c r="K7" i="23"/>
  <c r="K6" i="23"/>
  <c r="K5" i="23"/>
  <c r="K4" i="23"/>
  <c r="K3" i="23"/>
  <c r="K2516" i="23"/>
  <c r="J5" i="22"/>
  <c r="I5" i="22"/>
  <c r="H5" i="22"/>
  <c r="G5" i="22"/>
  <c r="F5" i="22"/>
  <c r="E5" i="22"/>
  <c r="B62" i="20"/>
  <c r="G33" i="26" l="1"/>
  <c r="K54" i="26"/>
  <c r="K67" i="26"/>
  <c r="K33" i="26" s="1"/>
  <c r="G67" i="26"/>
  <c r="E67" i="26"/>
  <c r="K70" i="26"/>
  <c r="G70" i="26"/>
  <c r="L84" i="26"/>
  <c r="H84" i="26"/>
  <c r="K72" i="26"/>
  <c r="G72" i="26"/>
  <c r="M71" i="26"/>
  <c r="I71" i="26"/>
  <c r="E71" i="26"/>
  <c r="L36" i="26"/>
  <c r="H36" i="26"/>
  <c r="M38" i="26"/>
  <c r="M21" i="26" s="1"/>
  <c r="I38" i="26"/>
  <c r="E38" i="26"/>
  <c r="K37" i="26"/>
  <c r="K20" i="26" s="1"/>
  <c r="G37" i="26"/>
  <c r="G20" i="26" s="1"/>
  <c r="M50" i="26"/>
  <c r="I50" i="26"/>
  <c r="E50" i="26"/>
  <c r="L53" i="26"/>
  <c r="M55" i="26"/>
  <c r="G54" i="26"/>
  <c r="J67" i="26"/>
  <c r="J33" i="26" s="1"/>
  <c r="F67" i="26"/>
  <c r="F33" i="26" s="1"/>
  <c r="D70" i="26"/>
  <c r="J70" i="26"/>
  <c r="F70" i="26"/>
  <c r="K84" i="26"/>
  <c r="G84" i="26"/>
  <c r="J72" i="26"/>
  <c r="F72" i="26"/>
  <c r="L71" i="26"/>
  <c r="H71" i="26"/>
  <c r="D71" i="26"/>
  <c r="K36" i="26"/>
  <c r="K19" i="26" s="1"/>
  <c r="G36" i="26"/>
  <c r="G19" i="26" s="1"/>
  <c r="L38" i="26"/>
  <c r="H38" i="26"/>
  <c r="D38" i="26"/>
  <c r="J37" i="26"/>
  <c r="J20" i="26" s="1"/>
  <c r="F37" i="26"/>
  <c r="L50" i="26"/>
  <c r="L33" i="26" s="1"/>
  <c r="H50" i="26"/>
  <c r="H53" i="26"/>
  <c r="I55" i="26"/>
  <c r="M67" i="26"/>
  <c r="I67" i="26"/>
  <c r="M70" i="26"/>
  <c r="I70" i="26"/>
  <c r="E70" i="26"/>
  <c r="J84" i="26"/>
  <c r="F84" i="26"/>
  <c r="E72" i="26"/>
  <c r="D36" i="26"/>
  <c r="D19" i="26" s="1"/>
  <c r="J36" i="26"/>
  <c r="J19" i="26" s="1"/>
  <c r="F36" i="26"/>
  <c r="F19" i="26" s="1"/>
  <c r="K38" i="26"/>
  <c r="K21" i="26" s="1"/>
  <c r="G38" i="26"/>
  <c r="G21" i="26" s="1"/>
  <c r="M37" i="26"/>
  <c r="M20" i="26" s="1"/>
  <c r="I37" i="26"/>
  <c r="I20" i="26" s="1"/>
  <c r="E37" i="26"/>
  <c r="E20" i="26" s="1"/>
  <c r="L72" i="26"/>
  <c r="H72" i="26"/>
  <c r="D72" i="26"/>
  <c r="J71" i="26"/>
  <c r="F71" i="26"/>
  <c r="M36" i="26"/>
  <c r="I36" i="26"/>
  <c r="I19" i="26" s="1"/>
  <c r="E36" i="26"/>
  <c r="J38" i="26"/>
  <c r="J21" i="26" s="1"/>
  <c r="F38" i="26"/>
  <c r="F21" i="26" s="1"/>
  <c r="L37" i="26"/>
  <c r="L20" i="26" s="1"/>
  <c r="H37" i="26"/>
  <c r="H20" i="26" s="1"/>
  <c r="D37" i="26"/>
  <c r="D20" i="26" s="1"/>
  <c r="U10" i="23"/>
  <c r="U14" i="23"/>
  <c r="U18" i="23"/>
  <c r="U22" i="23"/>
  <c r="U26" i="23"/>
  <c r="U30" i="23"/>
  <c r="U34" i="23"/>
  <c r="U38" i="23"/>
  <c r="U42" i="23"/>
  <c r="U46" i="23"/>
  <c r="U50" i="23"/>
  <c r="U54" i="23"/>
  <c r="U58" i="23"/>
  <c r="U62" i="23"/>
  <c r="U66" i="23"/>
  <c r="U70" i="23"/>
  <c r="U74" i="23"/>
  <c r="U78" i="23"/>
  <c r="U82" i="23"/>
  <c r="U86" i="23"/>
  <c r="U90" i="23"/>
  <c r="U94" i="23"/>
  <c r="U98" i="23"/>
  <c r="U102" i="23"/>
  <c r="U106" i="23"/>
  <c r="U110" i="23"/>
  <c r="U114" i="23"/>
  <c r="U118" i="23"/>
  <c r="U122" i="23"/>
  <c r="U126" i="23"/>
  <c r="U130" i="23"/>
  <c r="U134" i="23"/>
  <c r="U138" i="23"/>
  <c r="U142" i="23"/>
  <c r="U146" i="23"/>
  <c r="U150" i="23"/>
  <c r="U154" i="23"/>
  <c r="U158" i="23"/>
  <c r="U162" i="23"/>
  <c r="U166" i="23"/>
  <c r="U170" i="23"/>
  <c r="U174" i="23"/>
  <c r="U178" i="23"/>
  <c r="U182" i="23"/>
  <c r="U186" i="23"/>
  <c r="U190" i="23"/>
  <c r="U194" i="23"/>
  <c r="U198" i="23"/>
  <c r="U202" i="23"/>
  <c r="U206" i="23"/>
  <c r="U210" i="23"/>
  <c r="U214" i="23"/>
  <c r="U218" i="23"/>
  <c r="U222" i="23"/>
  <c r="U226" i="23"/>
  <c r="U230" i="23"/>
  <c r="U234" i="23"/>
  <c r="U238" i="23"/>
  <c r="U242" i="23"/>
  <c r="U246" i="23"/>
  <c r="U250" i="23"/>
  <c r="U254" i="23"/>
  <c r="U258" i="23"/>
  <c r="U8" i="23"/>
  <c r="U16" i="23"/>
  <c r="U24" i="23"/>
  <c r="U32" i="23"/>
  <c r="U36" i="23"/>
  <c r="U44" i="23"/>
  <c r="U52" i="23"/>
  <c r="U60" i="23"/>
  <c r="U64" i="23"/>
  <c r="U72" i="23"/>
  <c r="U80" i="23"/>
  <c r="U88" i="23"/>
  <c r="U96" i="23"/>
  <c r="U104" i="23"/>
  <c r="U108" i="23"/>
  <c r="U116" i="23"/>
  <c r="U120" i="23"/>
  <c r="U128" i="23"/>
  <c r="U136" i="23"/>
  <c r="U144" i="23"/>
  <c r="U148" i="23"/>
  <c r="U156" i="23"/>
  <c r="U7" i="23"/>
  <c r="U11" i="23"/>
  <c r="U15" i="23"/>
  <c r="U19" i="23"/>
  <c r="U23" i="23"/>
  <c r="U27" i="23"/>
  <c r="U31" i="23"/>
  <c r="U35" i="23"/>
  <c r="U39" i="23"/>
  <c r="U43" i="23"/>
  <c r="U47" i="23"/>
  <c r="U51" i="23"/>
  <c r="U55" i="23"/>
  <c r="U59" i="23"/>
  <c r="U63" i="23"/>
  <c r="U67" i="23"/>
  <c r="U71" i="23"/>
  <c r="U75" i="23"/>
  <c r="U79" i="23"/>
  <c r="U83" i="23"/>
  <c r="U87" i="23"/>
  <c r="U91" i="23"/>
  <c r="U95" i="23"/>
  <c r="U99" i="23"/>
  <c r="U103" i="23"/>
  <c r="U107" i="23"/>
  <c r="U111" i="23"/>
  <c r="U115" i="23"/>
  <c r="U119" i="23"/>
  <c r="U123" i="23"/>
  <c r="U127" i="23"/>
  <c r="U131" i="23"/>
  <c r="U135" i="23"/>
  <c r="U139" i="23"/>
  <c r="U143" i="23"/>
  <c r="U147" i="23"/>
  <c r="U151" i="23"/>
  <c r="U155" i="23"/>
  <c r="U159" i="23"/>
  <c r="U163" i="23"/>
  <c r="U167" i="23"/>
  <c r="U171" i="23"/>
  <c r="U175" i="23"/>
  <c r="U179" i="23"/>
  <c r="U183" i="23"/>
  <c r="U187" i="23"/>
  <c r="U191" i="23"/>
  <c r="U195" i="23"/>
  <c r="U199" i="23"/>
  <c r="U203" i="23"/>
  <c r="U207" i="23"/>
  <c r="U211" i="23"/>
  <c r="U215" i="23"/>
  <c r="U219" i="23"/>
  <c r="U223" i="23"/>
  <c r="U227" i="23"/>
  <c r="U231" i="23"/>
  <c r="U235" i="23"/>
  <c r="U239" i="23"/>
  <c r="U243" i="23"/>
  <c r="U247" i="23"/>
  <c r="U251" i="23"/>
  <c r="U255" i="23"/>
  <c r="U259" i="23"/>
  <c r="U12" i="23"/>
  <c r="U20" i="23"/>
  <c r="U28" i="23"/>
  <c r="U40" i="23"/>
  <c r="U48" i="23"/>
  <c r="U56" i="23"/>
  <c r="U68" i="23"/>
  <c r="U76" i="23"/>
  <c r="U84" i="23"/>
  <c r="U92" i="23"/>
  <c r="U100" i="23"/>
  <c r="U112" i="23"/>
  <c r="U124" i="23"/>
  <c r="U132" i="23"/>
  <c r="U140" i="23"/>
  <c r="U152" i="23"/>
  <c r="U160" i="23"/>
  <c r="U168" i="23"/>
  <c r="U21" i="23"/>
  <c r="U37" i="23"/>
  <c r="U53" i="23"/>
  <c r="U69" i="23"/>
  <c r="U85" i="23"/>
  <c r="U101" i="23"/>
  <c r="U117" i="23"/>
  <c r="U133" i="23"/>
  <c r="U149" i="23"/>
  <c r="U164" i="23"/>
  <c r="U173" i="23"/>
  <c r="U181" i="23"/>
  <c r="U189" i="23"/>
  <c r="U197" i="23"/>
  <c r="U205" i="23"/>
  <c r="U213" i="23"/>
  <c r="U221" i="23"/>
  <c r="U229" i="23"/>
  <c r="U237" i="23"/>
  <c r="U245" i="23"/>
  <c r="U253" i="23"/>
  <c r="U6" i="23"/>
  <c r="V6" i="23" s="1"/>
  <c r="U29" i="23"/>
  <c r="U61" i="23"/>
  <c r="U93" i="23"/>
  <c r="U125" i="23"/>
  <c r="U157" i="23"/>
  <c r="U177" i="23"/>
  <c r="U193" i="23"/>
  <c r="U209" i="23"/>
  <c r="U217" i="23"/>
  <c r="U233" i="23"/>
  <c r="U249" i="23"/>
  <c r="U17" i="23"/>
  <c r="U49" i="23"/>
  <c r="U97" i="23"/>
  <c r="U129" i="23"/>
  <c r="U161" i="23"/>
  <c r="U180" i="23"/>
  <c r="U204" i="23"/>
  <c r="U220" i="23"/>
  <c r="U236" i="23"/>
  <c r="U252" i="23"/>
  <c r="U9" i="23"/>
  <c r="U25" i="23"/>
  <c r="U41" i="23"/>
  <c r="U57" i="23"/>
  <c r="U73" i="23"/>
  <c r="U89" i="23"/>
  <c r="U105" i="23"/>
  <c r="U121" i="23"/>
  <c r="U137" i="23"/>
  <c r="U153" i="23"/>
  <c r="U165" i="23"/>
  <c r="U176" i="23"/>
  <c r="U184" i="23"/>
  <c r="U192" i="23"/>
  <c r="U200" i="23"/>
  <c r="U208" i="23"/>
  <c r="U216" i="23"/>
  <c r="U224" i="23"/>
  <c r="U232" i="23"/>
  <c r="U240" i="23"/>
  <c r="U248" i="23"/>
  <c r="U256" i="23"/>
  <c r="U13" i="23"/>
  <c r="U45" i="23"/>
  <c r="U77" i="23"/>
  <c r="U109" i="23"/>
  <c r="U141" i="23"/>
  <c r="U169" i="23"/>
  <c r="U185" i="23"/>
  <c r="U201" i="23"/>
  <c r="U225" i="23"/>
  <c r="U241" i="23"/>
  <c r="U257" i="23"/>
  <c r="U33" i="23"/>
  <c r="U65" i="23"/>
  <c r="U81" i="23"/>
  <c r="U113" i="23"/>
  <c r="U145" i="23"/>
  <c r="U172" i="23"/>
  <c r="U188" i="23"/>
  <c r="U196" i="23"/>
  <c r="U212" i="23"/>
  <c r="U228" i="23"/>
  <c r="U244" i="23"/>
  <c r="U260" i="23"/>
  <c r="M19" i="26" l="1"/>
  <c r="H33" i="26"/>
  <c r="D21" i="26"/>
  <c r="E33" i="26"/>
  <c r="H19" i="26"/>
  <c r="H21" i="26"/>
  <c r="I33" i="26"/>
  <c r="E21" i="26"/>
  <c r="L19" i="26"/>
  <c r="E19" i="26"/>
  <c r="F20" i="26"/>
  <c r="L21" i="26"/>
  <c r="M33" i="26"/>
  <c r="I21" i="26"/>
  <c r="V7" i="23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V255" i="23" s="1"/>
  <c r="V256" i="23" s="1"/>
  <c r="V257" i="23" s="1"/>
  <c r="V258" i="23" s="1"/>
  <c r="V259" i="23" s="1"/>
  <c r="V260" i="23" s="1"/>
  <c r="Z5" i="23" l="1"/>
  <c r="Z2" i="23" s="1"/>
  <c r="Z3" i="23" l="1"/>
  <c r="AC10" i="23" s="1"/>
  <c r="AC9" i="23"/>
  <c r="AB2" i="23"/>
  <c r="K14" i="22"/>
  <c r="I16" i="22"/>
  <c r="G14" i="22"/>
  <c r="E16" i="22"/>
  <c r="H15" i="17"/>
  <c r="G15" i="17"/>
  <c r="F15" i="17"/>
  <c r="E15" i="17"/>
  <c r="D15" i="17"/>
  <c r="C15" i="17"/>
  <c r="B15" i="17"/>
  <c r="H14" i="17"/>
  <c r="G14" i="17"/>
  <c r="F14" i="17"/>
  <c r="F20" i="17" s="1"/>
  <c r="E14" i="17"/>
  <c r="E20" i="17" s="1"/>
  <c r="D14" i="17"/>
  <c r="D20" i="17" s="1"/>
  <c r="C14" i="17"/>
  <c r="B14" i="17"/>
  <c r="H13" i="17"/>
  <c r="E13" i="17"/>
  <c r="E19" i="17" s="1"/>
  <c r="D13" i="17"/>
  <c r="C13" i="17"/>
  <c r="C19" i="17" s="1"/>
  <c r="B13" i="17"/>
  <c r="H12" i="17"/>
  <c r="H18" i="17" s="1"/>
  <c r="G12" i="17"/>
  <c r="F12" i="17"/>
  <c r="E12" i="17"/>
  <c r="D12" i="17"/>
  <c r="C12" i="17"/>
  <c r="C18" i="17" s="1"/>
  <c r="B12" i="17"/>
  <c r="E10" i="17"/>
  <c r="D10" i="17"/>
  <c r="C10" i="17"/>
  <c r="B10" i="17"/>
  <c r="H9" i="17"/>
  <c r="H10" i="17" s="1"/>
  <c r="G9" i="17"/>
  <c r="G10" i="17" s="1"/>
  <c r="F9" i="17"/>
  <c r="F10" i="17" s="1"/>
  <c r="B57" i="20"/>
  <c r="B56" i="20"/>
  <c r="B50" i="20"/>
  <c r="B51" i="20"/>
  <c r="B52" i="20"/>
  <c r="A52" i="20"/>
  <c r="B45" i="20"/>
  <c r="B46" i="20"/>
  <c r="B47" i="20"/>
  <c r="B28" i="20"/>
  <c r="L38" i="20"/>
  <c r="L64" i="20" s="1"/>
  <c r="L92" i="20" s="1"/>
  <c r="L117" i="20" s="1"/>
  <c r="K38" i="20"/>
  <c r="K64" i="20" s="1"/>
  <c r="K92" i="20" s="1"/>
  <c r="K117" i="20" s="1"/>
  <c r="J38" i="20"/>
  <c r="J64" i="20" s="1"/>
  <c r="J92" i="20" s="1"/>
  <c r="J117" i="20" s="1"/>
  <c r="I38" i="20"/>
  <c r="I64" i="20" s="1"/>
  <c r="I92" i="20" s="1"/>
  <c r="I117" i="20" s="1"/>
  <c r="H38" i="20"/>
  <c r="H64" i="20" s="1"/>
  <c r="H92" i="20" s="1"/>
  <c r="H117" i="20" s="1"/>
  <c r="G38" i="20"/>
  <c r="G64" i="20" s="1"/>
  <c r="G92" i="20" s="1"/>
  <c r="G117" i="20" s="1"/>
  <c r="F38" i="20"/>
  <c r="F64" i="20" s="1"/>
  <c r="F92" i="20" s="1"/>
  <c r="F117" i="20" s="1"/>
  <c r="E38" i="20"/>
  <c r="E64" i="20" s="1"/>
  <c r="E92" i="20" s="1"/>
  <c r="E117" i="20" s="1"/>
  <c r="D38" i="20"/>
  <c r="D64" i="20" s="1"/>
  <c r="D92" i="20" s="1"/>
  <c r="D117" i="20" s="1"/>
  <c r="C38" i="20"/>
  <c r="C64" i="20" s="1"/>
  <c r="C92" i="20" s="1"/>
  <c r="C117" i="20" s="1"/>
  <c r="B38" i="20"/>
  <c r="B64" i="20" s="1"/>
  <c r="B92" i="20" s="1"/>
  <c r="B117" i="20" s="1"/>
  <c r="L9" i="20"/>
  <c r="K9" i="20"/>
  <c r="J9" i="20"/>
  <c r="I9" i="20"/>
  <c r="H9" i="20"/>
  <c r="G9" i="20"/>
  <c r="F9" i="20"/>
  <c r="E9" i="20"/>
  <c r="P418" i="19"/>
  <c r="Q418" i="19"/>
  <c r="R418" i="19"/>
  <c r="S418" i="19"/>
  <c r="T418" i="19"/>
  <c r="U418" i="19"/>
  <c r="V418" i="19"/>
  <c r="W418" i="19"/>
  <c r="P286" i="19"/>
  <c r="Q286" i="19"/>
  <c r="R286" i="19"/>
  <c r="S286" i="19"/>
  <c r="T286" i="19"/>
  <c r="U286" i="19"/>
  <c r="V286" i="19"/>
  <c r="W286" i="19"/>
  <c r="P220" i="19"/>
  <c r="Q220" i="19"/>
  <c r="R220" i="19"/>
  <c r="S220" i="19"/>
  <c r="T220" i="19"/>
  <c r="U220" i="19"/>
  <c r="V220" i="19"/>
  <c r="W220" i="19"/>
  <c r="P154" i="19"/>
  <c r="Q154" i="19"/>
  <c r="R154" i="19"/>
  <c r="S154" i="19"/>
  <c r="T154" i="19"/>
  <c r="U154" i="19"/>
  <c r="V154" i="19"/>
  <c r="W154" i="19"/>
  <c r="P88" i="19"/>
  <c r="Q88" i="19"/>
  <c r="R88" i="19"/>
  <c r="S88" i="19"/>
  <c r="T88" i="19"/>
  <c r="U88" i="19"/>
  <c r="V88" i="19"/>
  <c r="W88" i="19"/>
  <c r="O418" i="19"/>
  <c r="W416" i="19"/>
  <c r="V416" i="19"/>
  <c r="U416" i="19"/>
  <c r="T416" i="19"/>
  <c r="S416" i="19"/>
  <c r="R416" i="19"/>
  <c r="Q416" i="19"/>
  <c r="P416" i="19"/>
  <c r="O416" i="19"/>
  <c r="W412" i="19"/>
  <c r="V412" i="19"/>
  <c r="U412" i="19"/>
  <c r="T412" i="19"/>
  <c r="S412" i="19"/>
  <c r="R412" i="19"/>
  <c r="Q412" i="19"/>
  <c r="P412" i="19"/>
  <c r="O412" i="19"/>
  <c r="N412" i="19"/>
  <c r="W411" i="19"/>
  <c r="V411" i="19"/>
  <c r="U411" i="19"/>
  <c r="T411" i="19"/>
  <c r="S411" i="19"/>
  <c r="R411" i="19"/>
  <c r="Q411" i="19"/>
  <c r="P411" i="19"/>
  <c r="O411" i="19"/>
  <c r="N411" i="19"/>
  <c r="W410" i="19"/>
  <c r="V410" i="19"/>
  <c r="U410" i="19"/>
  <c r="T410" i="19"/>
  <c r="S410" i="19"/>
  <c r="R410" i="19"/>
  <c r="Q410" i="19"/>
  <c r="P410" i="19"/>
  <c r="O410" i="19"/>
  <c r="N410" i="19"/>
  <c r="W409" i="19"/>
  <c r="V409" i="19"/>
  <c r="U409" i="19"/>
  <c r="T409" i="19"/>
  <c r="S409" i="19"/>
  <c r="R409" i="19"/>
  <c r="Q409" i="19"/>
  <c r="P409" i="19"/>
  <c r="O409" i="19"/>
  <c r="N409" i="19"/>
  <c r="W408" i="19"/>
  <c r="V408" i="19"/>
  <c r="U408" i="19"/>
  <c r="T408" i="19"/>
  <c r="S408" i="19"/>
  <c r="R408" i="19"/>
  <c r="Q408" i="19"/>
  <c r="P408" i="19"/>
  <c r="O408" i="19"/>
  <c r="N408" i="19"/>
  <c r="W407" i="19"/>
  <c r="V407" i="19"/>
  <c r="U407" i="19"/>
  <c r="T407" i="19"/>
  <c r="S407" i="19"/>
  <c r="R407" i="19"/>
  <c r="Q407" i="19"/>
  <c r="P407" i="19"/>
  <c r="O407" i="19"/>
  <c r="N407" i="19"/>
  <c r="W406" i="19"/>
  <c r="V406" i="19"/>
  <c r="U406" i="19"/>
  <c r="T406" i="19"/>
  <c r="S406" i="19"/>
  <c r="R406" i="19"/>
  <c r="Q406" i="19"/>
  <c r="P406" i="19"/>
  <c r="O406" i="19"/>
  <c r="N406" i="19"/>
  <c r="W405" i="19"/>
  <c r="V405" i="19"/>
  <c r="U405" i="19"/>
  <c r="T405" i="19"/>
  <c r="S405" i="19"/>
  <c r="R405" i="19"/>
  <c r="Q405" i="19"/>
  <c r="P405" i="19"/>
  <c r="O405" i="19"/>
  <c r="N405" i="19"/>
  <c r="W404" i="19"/>
  <c r="V404" i="19"/>
  <c r="U404" i="19"/>
  <c r="T404" i="19"/>
  <c r="S404" i="19"/>
  <c r="R404" i="19"/>
  <c r="Q404" i="19"/>
  <c r="P404" i="19"/>
  <c r="O404" i="19"/>
  <c r="N404" i="19"/>
  <c r="O351" i="19"/>
  <c r="O88" i="19"/>
  <c r="W351" i="19"/>
  <c r="V351" i="19"/>
  <c r="U351" i="19"/>
  <c r="T351" i="19"/>
  <c r="S351" i="19"/>
  <c r="R351" i="19"/>
  <c r="Q351" i="19"/>
  <c r="P351" i="19"/>
  <c r="W350" i="19"/>
  <c r="V350" i="19"/>
  <c r="U350" i="19"/>
  <c r="T350" i="19"/>
  <c r="S350" i="19"/>
  <c r="R350" i="19"/>
  <c r="Q350" i="19"/>
  <c r="P350" i="19"/>
  <c r="O350" i="19"/>
  <c r="W346" i="19"/>
  <c r="V346" i="19"/>
  <c r="U346" i="19"/>
  <c r="T346" i="19"/>
  <c r="S346" i="19"/>
  <c r="R346" i="19"/>
  <c r="Q346" i="19"/>
  <c r="P346" i="19"/>
  <c r="O346" i="19"/>
  <c r="N346" i="19"/>
  <c r="W345" i="19"/>
  <c r="V345" i="19"/>
  <c r="U345" i="19"/>
  <c r="T345" i="19"/>
  <c r="S345" i="19"/>
  <c r="R345" i="19"/>
  <c r="Q345" i="19"/>
  <c r="P345" i="19"/>
  <c r="O345" i="19"/>
  <c r="N345" i="19"/>
  <c r="W344" i="19"/>
  <c r="V344" i="19"/>
  <c r="U344" i="19"/>
  <c r="T344" i="19"/>
  <c r="S344" i="19"/>
  <c r="R344" i="19"/>
  <c r="Q344" i="19"/>
  <c r="P344" i="19"/>
  <c r="O344" i="19"/>
  <c r="N344" i="19"/>
  <c r="W343" i="19"/>
  <c r="V343" i="19"/>
  <c r="U343" i="19"/>
  <c r="T343" i="19"/>
  <c r="S343" i="19"/>
  <c r="R343" i="19"/>
  <c r="Q343" i="19"/>
  <c r="P343" i="19"/>
  <c r="O343" i="19"/>
  <c r="N343" i="19"/>
  <c r="W342" i="19"/>
  <c r="V342" i="19"/>
  <c r="U342" i="19"/>
  <c r="T342" i="19"/>
  <c r="S342" i="19"/>
  <c r="R342" i="19"/>
  <c r="Q342" i="19"/>
  <c r="P342" i="19"/>
  <c r="O342" i="19"/>
  <c r="N342" i="19"/>
  <c r="W341" i="19"/>
  <c r="V341" i="19"/>
  <c r="U341" i="19"/>
  <c r="T341" i="19"/>
  <c r="S341" i="19"/>
  <c r="R341" i="19"/>
  <c r="Q341" i="19"/>
  <c r="P341" i="19"/>
  <c r="O341" i="19"/>
  <c r="N341" i="19"/>
  <c r="W340" i="19"/>
  <c r="V340" i="19"/>
  <c r="U340" i="19"/>
  <c r="T340" i="19"/>
  <c r="S340" i="19"/>
  <c r="R340" i="19"/>
  <c r="Q340" i="19"/>
  <c r="P340" i="19"/>
  <c r="O340" i="19"/>
  <c r="N340" i="19"/>
  <c r="W339" i="19"/>
  <c r="V339" i="19"/>
  <c r="U339" i="19"/>
  <c r="T339" i="19"/>
  <c r="S339" i="19"/>
  <c r="R339" i="19"/>
  <c r="Q339" i="19"/>
  <c r="P339" i="19"/>
  <c r="O339" i="19"/>
  <c r="N339" i="19"/>
  <c r="W338" i="19"/>
  <c r="V338" i="19"/>
  <c r="U338" i="19"/>
  <c r="T338" i="19"/>
  <c r="S338" i="19"/>
  <c r="R338" i="19"/>
  <c r="Q338" i="19"/>
  <c r="P338" i="19"/>
  <c r="O338" i="19"/>
  <c r="N338" i="19"/>
  <c r="O286" i="19"/>
  <c r="W284" i="19"/>
  <c r="V284" i="19"/>
  <c r="U284" i="19"/>
  <c r="T284" i="19"/>
  <c r="S284" i="19"/>
  <c r="R284" i="19"/>
  <c r="Q284" i="19"/>
  <c r="P284" i="19"/>
  <c r="O284" i="19"/>
  <c r="W280" i="19"/>
  <c r="V280" i="19"/>
  <c r="U280" i="19"/>
  <c r="T280" i="19"/>
  <c r="S280" i="19"/>
  <c r="R280" i="19"/>
  <c r="Q280" i="19"/>
  <c r="P280" i="19"/>
  <c r="O280" i="19"/>
  <c r="N280" i="19"/>
  <c r="W279" i="19"/>
  <c r="V279" i="19"/>
  <c r="U279" i="19"/>
  <c r="T279" i="19"/>
  <c r="S279" i="19"/>
  <c r="R279" i="19"/>
  <c r="Q279" i="19"/>
  <c r="P279" i="19"/>
  <c r="O279" i="19"/>
  <c r="N279" i="19"/>
  <c r="W278" i="19"/>
  <c r="V278" i="19"/>
  <c r="U278" i="19"/>
  <c r="T278" i="19"/>
  <c r="S278" i="19"/>
  <c r="R278" i="19"/>
  <c r="Q278" i="19"/>
  <c r="P278" i="19"/>
  <c r="O278" i="19"/>
  <c r="N278" i="19"/>
  <c r="W277" i="19"/>
  <c r="V277" i="19"/>
  <c r="U277" i="19"/>
  <c r="T277" i="19"/>
  <c r="S277" i="19"/>
  <c r="R277" i="19"/>
  <c r="Q277" i="19"/>
  <c r="P277" i="19"/>
  <c r="O277" i="19"/>
  <c r="N277" i="19"/>
  <c r="W276" i="19"/>
  <c r="V276" i="19"/>
  <c r="U276" i="19"/>
  <c r="T276" i="19"/>
  <c r="S276" i="19"/>
  <c r="R276" i="19"/>
  <c r="Q276" i="19"/>
  <c r="P276" i="19"/>
  <c r="O276" i="19"/>
  <c r="N276" i="19"/>
  <c r="W275" i="19"/>
  <c r="V275" i="19"/>
  <c r="U275" i="19"/>
  <c r="T275" i="19"/>
  <c r="S275" i="19"/>
  <c r="R275" i="19"/>
  <c r="Q275" i="19"/>
  <c r="P275" i="19"/>
  <c r="O275" i="19"/>
  <c r="N275" i="19"/>
  <c r="W274" i="19"/>
  <c r="V274" i="19"/>
  <c r="U274" i="19"/>
  <c r="T274" i="19"/>
  <c r="S274" i="19"/>
  <c r="R274" i="19"/>
  <c r="Q274" i="19"/>
  <c r="P274" i="19"/>
  <c r="O274" i="19"/>
  <c r="N274" i="19"/>
  <c r="W273" i="19"/>
  <c r="V273" i="19"/>
  <c r="U273" i="19"/>
  <c r="T273" i="19"/>
  <c r="S273" i="19"/>
  <c r="R273" i="19"/>
  <c r="Q273" i="19"/>
  <c r="P273" i="19"/>
  <c r="O273" i="19"/>
  <c r="N273" i="19"/>
  <c r="W272" i="19"/>
  <c r="V272" i="19"/>
  <c r="U272" i="19"/>
  <c r="T272" i="19"/>
  <c r="S272" i="19"/>
  <c r="R272" i="19"/>
  <c r="Q272" i="19"/>
  <c r="P272" i="19"/>
  <c r="O272" i="19"/>
  <c r="N272" i="19"/>
  <c r="O220" i="19"/>
  <c r="C18" i="4"/>
  <c r="W218" i="19"/>
  <c r="V218" i="19"/>
  <c r="U218" i="19"/>
  <c r="T218" i="19"/>
  <c r="S218" i="19"/>
  <c r="R218" i="19"/>
  <c r="Q218" i="19"/>
  <c r="P218" i="19"/>
  <c r="O218" i="19"/>
  <c r="W214" i="19"/>
  <c r="V214" i="19"/>
  <c r="U214" i="19"/>
  <c r="T214" i="19"/>
  <c r="S214" i="19"/>
  <c r="R214" i="19"/>
  <c r="Q214" i="19"/>
  <c r="P214" i="19"/>
  <c r="O214" i="19"/>
  <c r="N214" i="19"/>
  <c r="W213" i="19"/>
  <c r="V213" i="19"/>
  <c r="U213" i="19"/>
  <c r="T213" i="19"/>
  <c r="S213" i="19"/>
  <c r="R213" i="19"/>
  <c r="Q213" i="19"/>
  <c r="P213" i="19"/>
  <c r="O213" i="19"/>
  <c r="N213" i="19"/>
  <c r="W212" i="19"/>
  <c r="V212" i="19"/>
  <c r="U212" i="19"/>
  <c r="T212" i="19"/>
  <c r="S212" i="19"/>
  <c r="R212" i="19"/>
  <c r="Q212" i="19"/>
  <c r="P212" i="19"/>
  <c r="O212" i="19"/>
  <c r="N212" i="19"/>
  <c r="W211" i="19"/>
  <c r="V211" i="19"/>
  <c r="U211" i="19"/>
  <c r="T211" i="19"/>
  <c r="S211" i="19"/>
  <c r="R211" i="19"/>
  <c r="Q211" i="19"/>
  <c r="P211" i="19"/>
  <c r="O211" i="19"/>
  <c r="N211" i="19"/>
  <c r="W210" i="19"/>
  <c r="V210" i="19"/>
  <c r="U210" i="19"/>
  <c r="T210" i="19"/>
  <c r="S210" i="19"/>
  <c r="R210" i="19"/>
  <c r="Q210" i="19"/>
  <c r="P210" i="19"/>
  <c r="O210" i="19"/>
  <c r="N210" i="19"/>
  <c r="W209" i="19"/>
  <c r="V209" i="19"/>
  <c r="U209" i="19"/>
  <c r="T209" i="19"/>
  <c r="S209" i="19"/>
  <c r="R209" i="19"/>
  <c r="Q209" i="19"/>
  <c r="P209" i="19"/>
  <c r="O209" i="19"/>
  <c r="N209" i="19"/>
  <c r="W208" i="19"/>
  <c r="V208" i="19"/>
  <c r="U208" i="19"/>
  <c r="T208" i="19"/>
  <c r="S208" i="19"/>
  <c r="R208" i="19"/>
  <c r="Q208" i="19"/>
  <c r="P208" i="19"/>
  <c r="O208" i="19"/>
  <c r="N208" i="19"/>
  <c r="W207" i="19"/>
  <c r="V207" i="19"/>
  <c r="U207" i="19"/>
  <c r="T207" i="19"/>
  <c r="S207" i="19"/>
  <c r="R207" i="19"/>
  <c r="Q207" i="19"/>
  <c r="P207" i="19"/>
  <c r="O207" i="19"/>
  <c r="N207" i="19"/>
  <c r="W206" i="19"/>
  <c r="V206" i="19"/>
  <c r="U206" i="19"/>
  <c r="T206" i="19"/>
  <c r="S206" i="19"/>
  <c r="R206" i="19"/>
  <c r="Q206" i="19"/>
  <c r="P206" i="19"/>
  <c r="O206" i="19"/>
  <c r="N206" i="19"/>
  <c r="W153" i="19"/>
  <c r="V153" i="19"/>
  <c r="U153" i="19"/>
  <c r="T153" i="19"/>
  <c r="S153" i="19"/>
  <c r="R153" i="19"/>
  <c r="Q153" i="19"/>
  <c r="P153" i="19"/>
  <c r="O153" i="19"/>
  <c r="W152" i="19"/>
  <c r="V152" i="19"/>
  <c r="U152" i="19"/>
  <c r="T152" i="19"/>
  <c r="S152" i="19"/>
  <c r="R152" i="19"/>
  <c r="Q152" i="19"/>
  <c r="P152" i="19"/>
  <c r="O152" i="19"/>
  <c r="W148" i="19"/>
  <c r="V148" i="19"/>
  <c r="U148" i="19"/>
  <c r="T148" i="19"/>
  <c r="S148" i="19"/>
  <c r="R148" i="19"/>
  <c r="Q148" i="19"/>
  <c r="P148" i="19"/>
  <c r="O148" i="19"/>
  <c r="N148" i="19"/>
  <c r="W147" i="19"/>
  <c r="V147" i="19"/>
  <c r="U147" i="19"/>
  <c r="T147" i="19"/>
  <c r="S147" i="19"/>
  <c r="R147" i="19"/>
  <c r="Q147" i="19"/>
  <c r="P147" i="19"/>
  <c r="O147" i="19"/>
  <c r="N147" i="19"/>
  <c r="W146" i="19"/>
  <c r="V146" i="19"/>
  <c r="U146" i="19"/>
  <c r="T146" i="19"/>
  <c r="S146" i="19"/>
  <c r="R146" i="19"/>
  <c r="Q146" i="19"/>
  <c r="P146" i="19"/>
  <c r="O146" i="19"/>
  <c r="N146" i="19"/>
  <c r="W145" i="19"/>
  <c r="V145" i="19"/>
  <c r="U145" i="19"/>
  <c r="T145" i="19"/>
  <c r="S145" i="19"/>
  <c r="R145" i="19"/>
  <c r="Q145" i="19"/>
  <c r="P145" i="19"/>
  <c r="O145" i="19"/>
  <c r="N145" i="19"/>
  <c r="W144" i="19"/>
  <c r="V144" i="19"/>
  <c r="U144" i="19"/>
  <c r="T144" i="19"/>
  <c r="S144" i="19"/>
  <c r="R144" i="19"/>
  <c r="Q144" i="19"/>
  <c r="P144" i="19"/>
  <c r="O144" i="19"/>
  <c r="N144" i="19"/>
  <c r="W143" i="19"/>
  <c r="V143" i="19"/>
  <c r="U143" i="19"/>
  <c r="T143" i="19"/>
  <c r="S143" i="19"/>
  <c r="R143" i="19"/>
  <c r="Q143" i="19"/>
  <c r="P143" i="19"/>
  <c r="O143" i="19"/>
  <c r="N143" i="19"/>
  <c r="W142" i="19"/>
  <c r="V142" i="19"/>
  <c r="U142" i="19"/>
  <c r="T142" i="19"/>
  <c r="S142" i="19"/>
  <c r="R142" i="19"/>
  <c r="Q142" i="19"/>
  <c r="P142" i="19"/>
  <c r="O142" i="19"/>
  <c r="N142" i="19"/>
  <c r="W141" i="19"/>
  <c r="V141" i="19"/>
  <c r="U141" i="19"/>
  <c r="T141" i="19"/>
  <c r="S141" i="19"/>
  <c r="R141" i="19"/>
  <c r="Q141" i="19"/>
  <c r="P141" i="19"/>
  <c r="O141" i="19"/>
  <c r="N141" i="19"/>
  <c r="W140" i="19"/>
  <c r="V140" i="19"/>
  <c r="U140" i="19"/>
  <c r="T140" i="19"/>
  <c r="S140" i="19"/>
  <c r="R140" i="19"/>
  <c r="Q140" i="19"/>
  <c r="P140" i="19"/>
  <c r="O140" i="19"/>
  <c r="N140" i="19"/>
  <c r="W87" i="19"/>
  <c r="V87" i="19"/>
  <c r="U87" i="19"/>
  <c r="T87" i="19"/>
  <c r="S87" i="19"/>
  <c r="R87" i="19"/>
  <c r="Q87" i="19"/>
  <c r="P87" i="19"/>
  <c r="O87" i="19"/>
  <c r="W86" i="19"/>
  <c r="V86" i="19"/>
  <c r="U86" i="19"/>
  <c r="T86" i="19"/>
  <c r="S86" i="19"/>
  <c r="R86" i="19"/>
  <c r="Q86" i="19"/>
  <c r="P86" i="19"/>
  <c r="O86" i="19"/>
  <c r="W82" i="19"/>
  <c r="V82" i="19"/>
  <c r="U82" i="19"/>
  <c r="T82" i="19"/>
  <c r="S82" i="19"/>
  <c r="R82" i="19"/>
  <c r="Q82" i="19"/>
  <c r="P82" i="19"/>
  <c r="O82" i="19"/>
  <c r="N82" i="19"/>
  <c r="W81" i="19"/>
  <c r="V81" i="19"/>
  <c r="U81" i="19"/>
  <c r="T81" i="19"/>
  <c r="S81" i="19"/>
  <c r="R81" i="19"/>
  <c r="Q81" i="19"/>
  <c r="P81" i="19"/>
  <c r="O81" i="19"/>
  <c r="N81" i="19"/>
  <c r="W80" i="19"/>
  <c r="V80" i="19"/>
  <c r="U80" i="19"/>
  <c r="T80" i="19"/>
  <c r="S80" i="19"/>
  <c r="R80" i="19"/>
  <c r="Q80" i="19"/>
  <c r="P80" i="19"/>
  <c r="O80" i="19"/>
  <c r="N80" i="19"/>
  <c r="W79" i="19"/>
  <c r="V79" i="19"/>
  <c r="U79" i="19"/>
  <c r="T79" i="19"/>
  <c r="S79" i="19"/>
  <c r="R79" i="19"/>
  <c r="Q79" i="19"/>
  <c r="P79" i="19"/>
  <c r="O79" i="19"/>
  <c r="N79" i="19"/>
  <c r="W78" i="19"/>
  <c r="V78" i="19"/>
  <c r="U78" i="19"/>
  <c r="T78" i="19"/>
  <c r="S78" i="19"/>
  <c r="R78" i="19"/>
  <c r="Q78" i="19"/>
  <c r="P78" i="19"/>
  <c r="O78" i="19"/>
  <c r="N78" i="19"/>
  <c r="W77" i="19"/>
  <c r="V77" i="19"/>
  <c r="U77" i="19"/>
  <c r="T77" i="19"/>
  <c r="S77" i="19"/>
  <c r="R77" i="19"/>
  <c r="Q77" i="19"/>
  <c r="P77" i="19"/>
  <c r="O77" i="19"/>
  <c r="N77" i="19"/>
  <c r="W76" i="19"/>
  <c r="V76" i="19"/>
  <c r="U76" i="19"/>
  <c r="T76" i="19"/>
  <c r="S76" i="19"/>
  <c r="R76" i="19"/>
  <c r="Q76" i="19"/>
  <c r="P76" i="19"/>
  <c r="O76" i="19"/>
  <c r="N76" i="19"/>
  <c r="W75" i="19"/>
  <c r="V75" i="19"/>
  <c r="U75" i="19"/>
  <c r="T75" i="19"/>
  <c r="S75" i="19"/>
  <c r="R75" i="19"/>
  <c r="Q75" i="19"/>
  <c r="P75" i="19"/>
  <c r="O75" i="19"/>
  <c r="N75" i="19"/>
  <c r="W74" i="19"/>
  <c r="V74" i="19"/>
  <c r="U74" i="19"/>
  <c r="T74" i="19"/>
  <c r="S74" i="19"/>
  <c r="R74" i="19"/>
  <c r="Q74" i="19"/>
  <c r="P74" i="19"/>
  <c r="O74" i="19"/>
  <c r="N74" i="19"/>
  <c r="P21" i="19"/>
  <c r="Q21" i="19"/>
  <c r="R21" i="19"/>
  <c r="S21" i="19"/>
  <c r="T21" i="19"/>
  <c r="U21" i="19"/>
  <c r="V21" i="19"/>
  <c r="W21" i="19"/>
  <c r="O21" i="19"/>
  <c r="P20" i="19"/>
  <c r="Q20" i="19"/>
  <c r="R20" i="19"/>
  <c r="S20" i="19"/>
  <c r="T20" i="19"/>
  <c r="U20" i="19"/>
  <c r="V20" i="19"/>
  <c r="W20" i="19"/>
  <c r="O20" i="19"/>
  <c r="W13" i="19"/>
  <c r="W14" i="19"/>
  <c r="W15" i="19"/>
  <c r="O16" i="19"/>
  <c r="P16" i="19"/>
  <c r="Q16" i="19"/>
  <c r="R16" i="19"/>
  <c r="S16" i="19"/>
  <c r="T16" i="19"/>
  <c r="U16" i="19"/>
  <c r="V16" i="19"/>
  <c r="W16" i="19"/>
  <c r="N16" i="19"/>
  <c r="O15" i="19"/>
  <c r="P15" i="19"/>
  <c r="Q15" i="19"/>
  <c r="R15" i="19"/>
  <c r="S15" i="19"/>
  <c r="T15" i="19"/>
  <c r="U15" i="19"/>
  <c r="V15" i="19"/>
  <c r="N15" i="19"/>
  <c r="V14" i="19"/>
  <c r="O14" i="19"/>
  <c r="P14" i="19"/>
  <c r="Q14" i="19"/>
  <c r="R14" i="19"/>
  <c r="S14" i="19"/>
  <c r="T14" i="19"/>
  <c r="U14" i="19"/>
  <c r="N14" i="19"/>
  <c r="O13" i="19"/>
  <c r="P13" i="19"/>
  <c r="Q13" i="19"/>
  <c r="R13" i="19"/>
  <c r="S13" i="19"/>
  <c r="T13" i="19"/>
  <c r="U13" i="19"/>
  <c r="V13" i="19"/>
  <c r="N13" i="19"/>
  <c r="O12" i="19"/>
  <c r="P12" i="19"/>
  <c r="Q12" i="19"/>
  <c r="R12" i="19"/>
  <c r="S12" i="19"/>
  <c r="T12" i="19"/>
  <c r="U12" i="19"/>
  <c r="V12" i="19"/>
  <c r="W12" i="19"/>
  <c r="N12" i="19"/>
  <c r="O11" i="19"/>
  <c r="P11" i="19"/>
  <c r="Q11" i="19"/>
  <c r="R11" i="19"/>
  <c r="S11" i="19"/>
  <c r="T11" i="19"/>
  <c r="U11" i="19"/>
  <c r="V11" i="19"/>
  <c r="W11" i="19"/>
  <c r="N11" i="19"/>
  <c r="O10" i="19"/>
  <c r="P10" i="19"/>
  <c r="Q10" i="19"/>
  <c r="R10" i="19"/>
  <c r="S10" i="19"/>
  <c r="T10" i="19"/>
  <c r="U10" i="19"/>
  <c r="V10" i="19"/>
  <c r="W10" i="19"/>
  <c r="N10" i="19"/>
  <c r="O9" i="19"/>
  <c r="P9" i="19"/>
  <c r="Q9" i="19"/>
  <c r="R9" i="19"/>
  <c r="S9" i="19"/>
  <c r="T9" i="19"/>
  <c r="U9" i="19"/>
  <c r="V9" i="19"/>
  <c r="W9" i="19"/>
  <c r="N9" i="19"/>
  <c r="O8" i="19"/>
  <c r="P8" i="19"/>
  <c r="Q8" i="19"/>
  <c r="R8" i="19"/>
  <c r="S8" i="19"/>
  <c r="T8" i="19"/>
  <c r="U8" i="19"/>
  <c r="V8" i="19"/>
  <c r="W8" i="19"/>
  <c r="N8" i="19"/>
  <c r="C20" i="17"/>
  <c r="I12" i="17"/>
  <c r="J12" i="17" s="1"/>
  <c r="K12" i="17" s="1"/>
  <c r="A29" i="17"/>
  <c r="B29" i="17"/>
  <c r="C29" i="17"/>
  <c r="D29" i="17"/>
  <c r="E29" i="17"/>
  <c r="F29" i="17"/>
  <c r="G29" i="17"/>
  <c r="H29" i="17"/>
  <c r="A30" i="17"/>
  <c r="B30" i="17"/>
  <c r="C30" i="17"/>
  <c r="D30" i="17"/>
  <c r="E30" i="17"/>
  <c r="E21" i="17" s="1"/>
  <c r="F30" i="17"/>
  <c r="F21" i="17" s="1"/>
  <c r="G30" i="17"/>
  <c r="H30" i="17"/>
  <c r="A31" i="17"/>
  <c r="B31" i="17"/>
  <c r="C31" i="17"/>
  <c r="D31" i="17"/>
  <c r="E31" i="17"/>
  <c r="F31" i="17"/>
  <c r="G31" i="17"/>
  <c r="H31" i="17"/>
  <c r="A32" i="17"/>
  <c r="B32" i="17"/>
  <c r="C32" i="17"/>
  <c r="C22" i="17" s="1"/>
  <c r="D32" i="17"/>
  <c r="E32" i="17"/>
  <c r="E22" i="17" s="1"/>
  <c r="F32" i="17"/>
  <c r="F22" i="17" s="1"/>
  <c r="G32" i="17"/>
  <c r="G22" i="17" s="1"/>
  <c r="H32" i="17"/>
  <c r="A33" i="17"/>
  <c r="B33" i="17"/>
  <c r="C33" i="17"/>
  <c r="C23" i="17" s="1"/>
  <c r="D33" i="17"/>
  <c r="E33" i="17"/>
  <c r="E23" i="17" s="1"/>
  <c r="F33" i="17"/>
  <c r="F23" i="17" s="1"/>
  <c r="G33" i="17"/>
  <c r="G23" i="17" s="1"/>
  <c r="H33" i="17"/>
  <c r="H23" i="17" s="1"/>
  <c r="A34" i="17"/>
  <c r="B34" i="17"/>
  <c r="C34" i="17"/>
  <c r="C24" i="17" s="1"/>
  <c r="D34" i="17"/>
  <c r="D24" i="17" s="1"/>
  <c r="E34" i="17"/>
  <c r="E24" i="17" s="1"/>
  <c r="F34" i="17"/>
  <c r="F24" i="17" s="1"/>
  <c r="G34" i="17"/>
  <c r="G24" i="17" s="1"/>
  <c r="H34" i="17"/>
  <c r="H24" i="17" s="1"/>
  <c r="A35" i="17"/>
  <c r="B35" i="17"/>
  <c r="C35" i="17"/>
  <c r="D35" i="17"/>
  <c r="E35" i="17"/>
  <c r="F35" i="17"/>
  <c r="G35" i="17"/>
  <c r="H35" i="17"/>
  <c r="A36" i="17"/>
  <c r="B36" i="17"/>
  <c r="C36" i="17"/>
  <c r="D36" i="17"/>
  <c r="E36" i="17"/>
  <c r="F36" i="17"/>
  <c r="G36" i="17"/>
  <c r="H36" i="17"/>
  <c r="A37" i="17"/>
  <c r="B37" i="17"/>
  <c r="C37" i="17"/>
  <c r="D37" i="17"/>
  <c r="E37" i="17"/>
  <c r="F37" i="17"/>
  <c r="G37" i="17"/>
  <c r="H37" i="17"/>
  <c r="A38" i="17"/>
  <c r="B38" i="17"/>
  <c r="C38" i="17"/>
  <c r="D38" i="17"/>
  <c r="E38" i="17"/>
  <c r="F38" i="17"/>
  <c r="G38" i="17"/>
  <c r="H38" i="17"/>
  <c r="A39" i="17"/>
  <c r="B39" i="17"/>
  <c r="C39" i="17"/>
  <c r="D39" i="17"/>
  <c r="E39" i="17"/>
  <c r="F39" i="17"/>
  <c r="G39" i="17"/>
  <c r="H39" i="17"/>
  <c r="A40" i="17"/>
  <c r="B40" i="17"/>
  <c r="C40" i="17"/>
  <c r="D40" i="17"/>
  <c r="E40" i="17"/>
  <c r="F40" i="17"/>
  <c r="G40" i="17"/>
  <c r="H40" i="17"/>
  <c r="A41" i="17"/>
  <c r="B41" i="17"/>
  <c r="C41" i="17"/>
  <c r="D41" i="17"/>
  <c r="E41" i="17"/>
  <c r="F41" i="17"/>
  <c r="G41" i="17"/>
  <c r="H41" i="17"/>
  <c r="A42" i="17"/>
  <c r="B42" i="17"/>
  <c r="C42" i="17"/>
  <c r="D42" i="17"/>
  <c r="E42" i="17"/>
  <c r="F42" i="17"/>
  <c r="G42" i="17"/>
  <c r="H42" i="17"/>
  <c r="A43" i="17"/>
  <c r="B43" i="17"/>
  <c r="C43" i="17"/>
  <c r="C26" i="17" s="1"/>
  <c r="D43" i="17"/>
  <c r="D26" i="17" s="1"/>
  <c r="E43" i="17"/>
  <c r="E26" i="17" s="1"/>
  <c r="F43" i="17"/>
  <c r="G43" i="17"/>
  <c r="G26" i="17" s="1"/>
  <c r="H43" i="17"/>
  <c r="H26" i="17" s="1"/>
  <c r="A44" i="17"/>
  <c r="B44" i="17"/>
  <c r="C44" i="17"/>
  <c r="D44" i="17"/>
  <c r="E44" i="17"/>
  <c r="F44" i="17"/>
  <c r="G44" i="17"/>
  <c r="H44" i="17"/>
  <c r="A45" i="17"/>
  <c r="B45" i="17"/>
  <c r="C45" i="17"/>
  <c r="D45" i="17"/>
  <c r="E45" i="17"/>
  <c r="F45" i="17"/>
  <c r="G45" i="17"/>
  <c r="H45" i="17"/>
  <c r="A46" i="17"/>
  <c r="B46" i="17"/>
  <c r="C46" i="17"/>
  <c r="D46" i="17"/>
  <c r="E46" i="17"/>
  <c r="F46" i="17"/>
  <c r="G46" i="17"/>
  <c r="H46" i="17"/>
  <c r="A47" i="17"/>
  <c r="B47" i="17"/>
  <c r="C47" i="17"/>
  <c r="D47" i="17"/>
  <c r="E47" i="17"/>
  <c r="F47" i="17"/>
  <c r="G47" i="17"/>
  <c r="H47" i="17"/>
  <c r="F13" i="17" l="1"/>
  <c r="F19" i="17" s="1"/>
  <c r="G13" i="17"/>
  <c r="G19" i="17" s="1"/>
  <c r="F13" i="22"/>
  <c r="J13" i="22"/>
  <c r="F14" i="22"/>
  <c r="J14" i="22"/>
  <c r="F16" i="22"/>
  <c r="J16" i="22"/>
  <c r="E14" i="22"/>
  <c r="H13" i="22"/>
  <c r="E13" i="22"/>
  <c r="H14" i="22"/>
  <c r="F15" i="22"/>
  <c r="J15" i="22"/>
  <c r="I13" i="22"/>
  <c r="I14" i="22"/>
  <c r="G15" i="22"/>
  <c r="K15" i="22"/>
  <c r="H15" i="22"/>
  <c r="G16" i="22"/>
  <c r="K16" i="22"/>
  <c r="M16" i="22" s="1"/>
  <c r="G13" i="22"/>
  <c r="K13" i="22"/>
  <c r="E15" i="22"/>
  <c r="I15" i="22"/>
  <c r="H16" i="22"/>
  <c r="D19" i="17"/>
  <c r="G16" i="17"/>
  <c r="C16" i="17"/>
  <c r="D18" i="17"/>
  <c r="G18" i="17"/>
  <c r="G20" i="17"/>
  <c r="H20" i="17"/>
  <c r="I14" i="17"/>
  <c r="J14" i="17" s="1"/>
  <c r="K14" i="17" s="1"/>
  <c r="L14" i="17" s="1"/>
  <c r="M14" i="17" s="1"/>
  <c r="N14" i="17" s="1"/>
  <c r="O14" i="17" s="1"/>
  <c r="P14" i="17" s="1"/>
  <c r="Q14" i="17" s="1"/>
  <c r="R14" i="17" s="1"/>
  <c r="H19" i="17"/>
  <c r="I13" i="17"/>
  <c r="B48" i="20"/>
  <c r="B49" i="20" s="1"/>
  <c r="B54" i="20"/>
  <c r="C142" i="20"/>
  <c r="B69" i="20"/>
  <c r="C28" i="20"/>
  <c r="J80" i="20"/>
  <c r="K80" i="20"/>
  <c r="B87" i="20"/>
  <c r="F80" i="20"/>
  <c r="C44" i="20"/>
  <c r="C49" i="20" s="1"/>
  <c r="I80" i="20"/>
  <c r="E80" i="20"/>
  <c r="L80" i="20"/>
  <c r="H80" i="20"/>
  <c r="D80" i="20"/>
  <c r="C87" i="20"/>
  <c r="B96" i="20"/>
  <c r="B97" i="20" s="1"/>
  <c r="B105" i="20"/>
  <c r="C94" i="20"/>
  <c r="C95" i="20"/>
  <c r="G80" i="20"/>
  <c r="C105" i="20"/>
  <c r="C96" i="20"/>
  <c r="C141" i="20"/>
  <c r="D140" i="20" s="1"/>
  <c r="F16" i="17"/>
  <c r="H16" i="17"/>
  <c r="D16" i="17"/>
  <c r="D23" i="17"/>
  <c r="F26" i="17"/>
  <c r="H22" i="17"/>
  <c r="H21" i="17"/>
  <c r="L12" i="17"/>
  <c r="D22" i="17"/>
  <c r="E16" i="17"/>
  <c r="D21" i="17"/>
  <c r="G21" i="17"/>
  <c r="F18" i="17"/>
  <c r="C21" i="17"/>
  <c r="E18" i="17"/>
  <c r="C24" i="4"/>
  <c r="B43" i="15"/>
  <c r="C43" i="15"/>
  <c r="D43" i="15"/>
  <c r="E43" i="15"/>
  <c r="F43" i="15"/>
  <c r="G43" i="15"/>
  <c r="H43" i="15"/>
  <c r="B44" i="15"/>
  <c r="C44" i="15"/>
  <c r="D44" i="15"/>
  <c r="E44" i="15"/>
  <c r="F44" i="15"/>
  <c r="G44" i="15"/>
  <c r="H44" i="15"/>
  <c r="B13" i="15"/>
  <c r="C13" i="15"/>
  <c r="D13" i="15"/>
  <c r="E13" i="15"/>
  <c r="F13" i="15"/>
  <c r="G13" i="15"/>
  <c r="H13" i="15"/>
  <c r="B14" i="15"/>
  <c r="B3" i="15" s="1"/>
  <c r="C14" i="15"/>
  <c r="C3" i="15" s="1"/>
  <c r="D14" i="15"/>
  <c r="D3" i="15" s="1"/>
  <c r="E14" i="15"/>
  <c r="E3" i="15" s="1"/>
  <c r="F14" i="15"/>
  <c r="F3" i="15" s="1"/>
  <c r="G14" i="15"/>
  <c r="G3" i="15" s="1"/>
  <c r="H14" i="15"/>
  <c r="H3" i="15" s="1"/>
  <c r="B15" i="15"/>
  <c r="B4" i="15" s="1"/>
  <c r="C15" i="15"/>
  <c r="C4" i="15" s="1"/>
  <c r="D15" i="15"/>
  <c r="D4" i="15" s="1"/>
  <c r="E15" i="15"/>
  <c r="E4" i="15" s="1"/>
  <c r="F15" i="15"/>
  <c r="F4" i="15" s="1"/>
  <c r="G15" i="15"/>
  <c r="G4" i="15" s="1"/>
  <c r="H15" i="15"/>
  <c r="H4" i="15" s="1"/>
  <c r="B16" i="15"/>
  <c r="C16" i="15"/>
  <c r="D16" i="15"/>
  <c r="E16" i="15"/>
  <c r="F16" i="15"/>
  <c r="G16" i="15"/>
  <c r="H16" i="15"/>
  <c r="B17" i="15"/>
  <c r="C17" i="15"/>
  <c r="D17" i="15"/>
  <c r="E17" i="15"/>
  <c r="F17" i="15"/>
  <c r="G17" i="15"/>
  <c r="H17" i="15"/>
  <c r="B18" i="15"/>
  <c r="B5" i="15" s="1"/>
  <c r="C18" i="15"/>
  <c r="C5" i="15" s="1"/>
  <c r="D18" i="15"/>
  <c r="D5" i="15" s="1"/>
  <c r="E18" i="15"/>
  <c r="E5" i="15" s="1"/>
  <c r="F18" i="15"/>
  <c r="F5" i="15" s="1"/>
  <c r="G18" i="15"/>
  <c r="G5" i="15" s="1"/>
  <c r="H18" i="15"/>
  <c r="B19" i="15"/>
  <c r="C19" i="15"/>
  <c r="D19" i="15"/>
  <c r="E19" i="15"/>
  <c r="E6" i="15" s="1"/>
  <c r="F19" i="15"/>
  <c r="G19" i="15"/>
  <c r="H19" i="15"/>
  <c r="B20" i="15"/>
  <c r="C20" i="15"/>
  <c r="D20" i="15"/>
  <c r="E20" i="15"/>
  <c r="F20" i="15"/>
  <c r="G20" i="15"/>
  <c r="H20" i="15"/>
  <c r="B21" i="15"/>
  <c r="B7" i="15" s="1"/>
  <c r="C21" i="15"/>
  <c r="C7" i="15" s="1"/>
  <c r="D21" i="15"/>
  <c r="D7" i="15" s="1"/>
  <c r="E21" i="15"/>
  <c r="E7" i="15" s="1"/>
  <c r="F21" i="15"/>
  <c r="F7" i="15" s="1"/>
  <c r="G21" i="15"/>
  <c r="G7" i="15" s="1"/>
  <c r="H21" i="15"/>
  <c r="H7" i="15" s="1"/>
  <c r="B22" i="15"/>
  <c r="B8" i="15" s="1"/>
  <c r="C22" i="15"/>
  <c r="C8" i="15" s="1"/>
  <c r="D22" i="15"/>
  <c r="D8" i="15" s="1"/>
  <c r="E22" i="15"/>
  <c r="E8" i="15" s="1"/>
  <c r="F22" i="15"/>
  <c r="F8" i="15" s="1"/>
  <c r="G22" i="15"/>
  <c r="G8" i="15" s="1"/>
  <c r="H22" i="15"/>
  <c r="H8" i="15" s="1"/>
  <c r="B23" i="15"/>
  <c r="C23" i="15"/>
  <c r="D23" i="15"/>
  <c r="E23" i="15"/>
  <c r="F23" i="15"/>
  <c r="G23" i="15"/>
  <c r="H23" i="15"/>
  <c r="B24" i="15"/>
  <c r="B9" i="15" s="1"/>
  <c r="C24" i="15"/>
  <c r="C9" i="15" s="1"/>
  <c r="D24" i="15"/>
  <c r="D9" i="15" s="1"/>
  <c r="E24" i="15"/>
  <c r="E9" i="15" s="1"/>
  <c r="F24" i="15"/>
  <c r="F9" i="15" s="1"/>
  <c r="G24" i="15"/>
  <c r="G9" i="15" s="1"/>
  <c r="H24" i="15"/>
  <c r="H9" i="15" s="1"/>
  <c r="B25" i="15"/>
  <c r="C25" i="15"/>
  <c r="D25" i="15"/>
  <c r="E25" i="15"/>
  <c r="F25" i="15"/>
  <c r="G25" i="15"/>
  <c r="H25" i="15"/>
  <c r="B26" i="15"/>
  <c r="C26" i="15"/>
  <c r="D26" i="15"/>
  <c r="E26" i="15"/>
  <c r="F26" i="15"/>
  <c r="G26" i="15"/>
  <c r="H26" i="15"/>
  <c r="B27" i="15"/>
  <c r="C27" i="15"/>
  <c r="D27" i="15"/>
  <c r="E27" i="15"/>
  <c r="F27" i="15"/>
  <c r="G27" i="15"/>
  <c r="H27" i="15"/>
  <c r="B28" i="15"/>
  <c r="C28" i="15"/>
  <c r="D28" i="15"/>
  <c r="E28" i="15"/>
  <c r="F28" i="15"/>
  <c r="G28" i="15"/>
  <c r="H28" i="15"/>
  <c r="B29" i="15"/>
  <c r="C29" i="15"/>
  <c r="D29" i="15"/>
  <c r="E29" i="15"/>
  <c r="F29" i="15"/>
  <c r="G29" i="15"/>
  <c r="H29" i="15"/>
  <c r="B30" i="15"/>
  <c r="C30" i="15"/>
  <c r="D30" i="15"/>
  <c r="E30" i="15"/>
  <c r="F30" i="15"/>
  <c r="G30" i="15"/>
  <c r="H30" i="15"/>
  <c r="B31" i="15"/>
  <c r="C31" i="15"/>
  <c r="D31" i="15"/>
  <c r="E31" i="15"/>
  <c r="F31" i="15"/>
  <c r="G31" i="15"/>
  <c r="H31" i="15"/>
  <c r="B32" i="15"/>
  <c r="C32" i="15"/>
  <c r="D32" i="15"/>
  <c r="E32" i="15"/>
  <c r="F32" i="15"/>
  <c r="G32" i="15"/>
  <c r="H32" i="15"/>
  <c r="B33" i="15"/>
  <c r="C33" i="15"/>
  <c r="D33" i="15"/>
  <c r="E33" i="15"/>
  <c r="F33" i="15"/>
  <c r="G33" i="15"/>
  <c r="H33" i="15"/>
  <c r="B34" i="15"/>
  <c r="C34" i="15"/>
  <c r="D34" i="15"/>
  <c r="E34" i="15"/>
  <c r="F34" i="15"/>
  <c r="G34" i="15"/>
  <c r="H34" i="15"/>
  <c r="B35" i="15"/>
  <c r="C35" i="15"/>
  <c r="D35" i="15"/>
  <c r="E35" i="15"/>
  <c r="F35" i="15"/>
  <c r="G35" i="15"/>
  <c r="H35" i="15"/>
  <c r="B36" i="15"/>
  <c r="C36" i="15"/>
  <c r="D36" i="15"/>
  <c r="E36" i="15"/>
  <c r="F36" i="15"/>
  <c r="G36" i="15"/>
  <c r="H36" i="15"/>
  <c r="B37" i="15"/>
  <c r="C37" i="15"/>
  <c r="D37" i="15"/>
  <c r="E37" i="15"/>
  <c r="F37" i="15"/>
  <c r="G37" i="15"/>
  <c r="H37" i="15"/>
  <c r="B38" i="15"/>
  <c r="C38" i="15"/>
  <c r="D38" i="15"/>
  <c r="E38" i="15"/>
  <c r="F38" i="15"/>
  <c r="G38" i="15"/>
  <c r="H38" i="15"/>
  <c r="B39" i="15"/>
  <c r="C39" i="15"/>
  <c r="D39" i="15"/>
  <c r="E39" i="15"/>
  <c r="F39" i="15"/>
  <c r="G39" i="15"/>
  <c r="H39" i="15"/>
  <c r="B40" i="15"/>
  <c r="C40" i="15"/>
  <c r="D40" i="15"/>
  <c r="E40" i="15"/>
  <c r="F40" i="15"/>
  <c r="G40" i="15"/>
  <c r="H40" i="15"/>
  <c r="B41" i="15"/>
  <c r="C41" i="15"/>
  <c r="D41" i="15"/>
  <c r="E41" i="15"/>
  <c r="F41" i="15"/>
  <c r="G41" i="15"/>
  <c r="H41" i="15"/>
  <c r="B42" i="15"/>
  <c r="C42" i="15"/>
  <c r="D42" i="15"/>
  <c r="E42" i="15"/>
  <c r="F42" i="15"/>
  <c r="G42" i="15"/>
  <c r="H42" i="15"/>
  <c r="B12" i="15"/>
  <c r="B2" i="15" s="1"/>
  <c r="C12" i="15"/>
  <c r="C2" i="15" s="1"/>
  <c r="D12" i="15"/>
  <c r="D2" i="15" s="1"/>
  <c r="E12" i="15"/>
  <c r="E2" i="15" s="1"/>
  <c r="F12" i="15"/>
  <c r="F2" i="15" s="1"/>
  <c r="G12" i="15"/>
  <c r="G2" i="15" s="1"/>
  <c r="H12" i="15"/>
  <c r="H2" i="15" s="1"/>
  <c r="A43" i="15"/>
  <c r="A44" i="15"/>
  <c r="A41" i="15"/>
  <c r="A42" i="15"/>
  <c r="A37" i="15"/>
  <c r="A38" i="15"/>
  <c r="A39" i="15"/>
  <c r="A40" i="15"/>
  <c r="A32" i="15"/>
  <c r="A33" i="15"/>
  <c r="A34" i="15"/>
  <c r="A35" i="15"/>
  <c r="A36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12" i="15"/>
  <c r="C50" i="2"/>
  <c r="C7" i="14"/>
  <c r="D7" i="14"/>
  <c r="E7" i="14"/>
  <c r="F7" i="14"/>
  <c r="G7" i="14"/>
  <c r="H7" i="14"/>
  <c r="I7" i="14"/>
  <c r="J7" i="14"/>
  <c r="K7" i="14"/>
  <c r="B7" i="14"/>
  <c r="B3" i="14"/>
  <c r="C3" i="14"/>
  <c r="D3" i="14"/>
  <c r="E3" i="14"/>
  <c r="F3" i="14"/>
  <c r="G3" i="14"/>
  <c r="H3" i="14"/>
  <c r="I3" i="14"/>
  <c r="J3" i="14"/>
  <c r="K3" i="14"/>
  <c r="D50" i="2"/>
  <c r="E50" i="2"/>
  <c r="F50" i="2"/>
  <c r="G50" i="2"/>
  <c r="H50" i="2"/>
  <c r="I50" i="2"/>
  <c r="J50" i="2"/>
  <c r="K50" i="2"/>
  <c r="K4" i="14"/>
  <c r="K8" i="14"/>
  <c r="A3" i="14"/>
  <c r="C27" i="4"/>
  <c r="D16" i="4"/>
  <c r="E16" i="4"/>
  <c r="F16" i="4"/>
  <c r="G16" i="4"/>
  <c r="H16" i="4"/>
  <c r="I16" i="4"/>
  <c r="J16" i="4"/>
  <c r="K16" i="4"/>
  <c r="L16" i="4"/>
  <c r="C16" i="4"/>
  <c r="C19" i="4"/>
  <c r="D18" i="4"/>
  <c r="D19" i="4" s="1"/>
  <c r="E18" i="4"/>
  <c r="F18" i="4"/>
  <c r="G18" i="4"/>
  <c r="H18" i="4"/>
  <c r="I18" i="4"/>
  <c r="J18" i="4"/>
  <c r="K18" i="4"/>
  <c r="L18" i="4"/>
  <c r="B24" i="5"/>
  <c r="C24" i="5"/>
  <c r="D24" i="5"/>
  <c r="E24" i="5"/>
  <c r="F24" i="5"/>
  <c r="G24" i="5"/>
  <c r="H24" i="5"/>
  <c r="I24" i="5"/>
  <c r="J24" i="5"/>
  <c r="K24" i="5"/>
  <c r="B25" i="5"/>
  <c r="C25" i="5"/>
  <c r="D25" i="5"/>
  <c r="E25" i="5"/>
  <c r="F25" i="5"/>
  <c r="G25" i="5"/>
  <c r="H25" i="5"/>
  <c r="I25" i="5"/>
  <c r="J25" i="5"/>
  <c r="K25" i="5"/>
  <c r="B26" i="5"/>
  <c r="C26" i="5"/>
  <c r="D26" i="5"/>
  <c r="E26" i="5"/>
  <c r="F26" i="5"/>
  <c r="G26" i="5"/>
  <c r="H26" i="5"/>
  <c r="I26" i="5"/>
  <c r="J26" i="5"/>
  <c r="K26" i="5"/>
  <c r="B29" i="5"/>
  <c r="C29" i="5"/>
  <c r="D29" i="5"/>
  <c r="E29" i="5"/>
  <c r="F29" i="5"/>
  <c r="G29" i="5"/>
  <c r="H29" i="5"/>
  <c r="I29" i="5"/>
  <c r="J29" i="5"/>
  <c r="K29" i="5"/>
  <c r="K30" i="5"/>
  <c r="K31" i="5"/>
  <c r="K32" i="5"/>
  <c r="B33" i="5"/>
  <c r="C33" i="5"/>
  <c r="D33" i="5"/>
  <c r="E33" i="5"/>
  <c r="F33" i="5"/>
  <c r="G33" i="5"/>
  <c r="H33" i="5"/>
  <c r="I33" i="5"/>
  <c r="J33" i="5"/>
  <c r="K33" i="5"/>
  <c r="B34" i="5"/>
  <c r="C34" i="5"/>
  <c r="D34" i="5"/>
  <c r="E34" i="5"/>
  <c r="F34" i="5"/>
  <c r="G34" i="5"/>
  <c r="H34" i="5"/>
  <c r="I34" i="5"/>
  <c r="J34" i="5"/>
  <c r="K34" i="5"/>
  <c r="B35" i="5"/>
  <c r="C35" i="5"/>
  <c r="D35" i="5"/>
  <c r="E35" i="5"/>
  <c r="F35" i="5"/>
  <c r="G35" i="5"/>
  <c r="H35" i="5"/>
  <c r="I35" i="5"/>
  <c r="J35" i="5"/>
  <c r="K35" i="5"/>
  <c r="B36" i="5"/>
  <c r="C36" i="5"/>
  <c r="D36" i="5"/>
  <c r="E36" i="5"/>
  <c r="F36" i="5"/>
  <c r="B37" i="5"/>
  <c r="C37" i="5"/>
  <c r="D37" i="5"/>
  <c r="E37" i="5"/>
  <c r="F37" i="5"/>
  <c r="G37" i="5"/>
  <c r="H37" i="5"/>
  <c r="I37" i="5"/>
  <c r="J37" i="5"/>
  <c r="K37" i="5"/>
  <c r="B38" i="5"/>
  <c r="C38" i="5"/>
  <c r="D38" i="5"/>
  <c r="E38" i="5"/>
  <c r="F38" i="5"/>
  <c r="G38" i="5"/>
  <c r="H38" i="5"/>
  <c r="I38" i="5"/>
  <c r="J38" i="5"/>
  <c r="K38" i="5"/>
  <c r="B39" i="5"/>
  <c r="C39" i="5"/>
  <c r="D39" i="5"/>
  <c r="E39" i="5"/>
  <c r="F39" i="5"/>
  <c r="G39" i="5"/>
  <c r="H39" i="5"/>
  <c r="I39" i="5"/>
  <c r="J39" i="5"/>
  <c r="K39" i="5"/>
  <c r="B40" i="5"/>
  <c r="C40" i="5"/>
  <c r="D40" i="5"/>
  <c r="E40" i="5"/>
  <c r="F40" i="5"/>
  <c r="G40" i="5"/>
  <c r="H40" i="5"/>
  <c r="I40" i="5"/>
  <c r="J40" i="5"/>
  <c r="K40" i="5"/>
  <c r="B41" i="5"/>
  <c r="C41" i="5"/>
  <c r="D41" i="5"/>
  <c r="E41" i="5"/>
  <c r="F41" i="5"/>
  <c r="G41" i="5"/>
  <c r="H41" i="5"/>
  <c r="I41" i="5"/>
  <c r="J41" i="5"/>
  <c r="K41" i="5"/>
  <c r="B42" i="5"/>
  <c r="C42" i="5"/>
  <c r="D42" i="5"/>
  <c r="E42" i="5"/>
  <c r="F42" i="5"/>
  <c r="G42" i="5"/>
  <c r="H42" i="5"/>
  <c r="I42" i="5"/>
  <c r="J42" i="5"/>
  <c r="K42" i="5"/>
  <c r="B43" i="5"/>
  <c r="C43" i="5"/>
  <c r="D43" i="5"/>
  <c r="E43" i="5"/>
  <c r="F43" i="5"/>
  <c r="G43" i="5"/>
  <c r="H43" i="5"/>
  <c r="I43" i="5"/>
  <c r="J43" i="5"/>
  <c r="K43" i="5"/>
  <c r="B44" i="5"/>
  <c r="C44" i="5"/>
  <c r="D44" i="5"/>
  <c r="E44" i="5"/>
  <c r="F44" i="5"/>
  <c r="G44" i="5"/>
  <c r="H44" i="5"/>
  <c r="I44" i="5"/>
  <c r="J44" i="5"/>
  <c r="K44" i="5"/>
  <c r="B45" i="5"/>
  <c r="C45" i="5"/>
  <c r="D45" i="5"/>
  <c r="E45" i="5"/>
  <c r="B46" i="5"/>
  <c r="C46" i="5"/>
  <c r="D46" i="5"/>
  <c r="E46" i="5"/>
  <c r="F46" i="5"/>
  <c r="G46" i="5"/>
  <c r="H46" i="5"/>
  <c r="I46" i="5"/>
  <c r="J46" i="5"/>
  <c r="K46" i="5"/>
  <c r="B47" i="5"/>
  <c r="C47" i="5"/>
  <c r="D47" i="5"/>
  <c r="E47" i="5"/>
  <c r="F47" i="5"/>
  <c r="G47" i="5"/>
  <c r="H47" i="5"/>
  <c r="I47" i="5"/>
  <c r="J47" i="5"/>
  <c r="K47" i="5"/>
  <c r="B48" i="5"/>
  <c r="C48" i="5"/>
  <c r="D48" i="5"/>
  <c r="E48" i="5"/>
  <c r="F48" i="5"/>
  <c r="G48" i="5"/>
  <c r="H48" i="5"/>
  <c r="I48" i="5"/>
  <c r="J48" i="5"/>
  <c r="K48" i="5"/>
  <c r="C28" i="5"/>
  <c r="D28" i="5"/>
  <c r="E28" i="5"/>
  <c r="F28" i="5"/>
  <c r="G28" i="5"/>
  <c r="H28" i="5"/>
  <c r="I28" i="5"/>
  <c r="J28" i="5"/>
  <c r="K28" i="5"/>
  <c r="B28" i="5"/>
  <c r="B17" i="5"/>
  <c r="C17" i="5"/>
  <c r="D17" i="5"/>
  <c r="E17" i="5"/>
  <c r="F17" i="5"/>
  <c r="G17" i="5"/>
  <c r="H17" i="5"/>
  <c r="I17" i="5"/>
  <c r="J17" i="5"/>
  <c r="K17" i="5"/>
  <c r="B18" i="5"/>
  <c r="C18" i="5"/>
  <c r="D18" i="5"/>
  <c r="E18" i="5"/>
  <c r="F18" i="5"/>
  <c r="G18" i="5"/>
  <c r="H18" i="5"/>
  <c r="I18" i="5"/>
  <c r="J18" i="5"/>
  <c r="K18" i="5"/>
  <c r="B19" i="5"/>
  <c r="C19" i="5"/>
  <c r="D19" i="5"/>
  <c r="E19" i="5"/>
  <c r="F19" i="5"/>
  <c r="G19" i="5"/>
  <c r="H19" i="5"/>
  <c r="I19" i="5"/>
  <c r="J19" i="5"/>
  <c r="K19" i="5"/>
  <c r="B20" i="5"/>
  <c r="C20" i="5"/>
  <c r="D20" i="5"/>
  <c r="E20" i="5"/>
  <c r="F20" i="5"/>
  <c r="G20" i="5"/>
  <c r="H20" i="5"/>
  <c r="I20" i="5"/>
  <c r="J20" i="5"/>
  <c r="K20" i="5"/>
  <c r="B21" i="5"/>
  <c r="C21" i="5"/>
  <c r="D21" i="5"/>
  <c r="E21" i="5"/>
  <c r="F21" i="5"/>
  <c r="G21" i="5"/>
  <c r="H21" i="5"/>
  <c r="I21" i="5"/>
  <c r="J21" i="5"/>
  <c r="K21" i="5"/>
  <c r="B22" i="5"/>
  <c r="C22" i="5"/>
  <c r="D22" i="5"/>
  <c r="E22" i="5"/>
  <c r="F22" i="5"/>
  <c r="G22" i="5"/>
  <c r="H22" i="5"/>
  <c r="I22" i="5"/>
  <c r="J22" i="5"/>
  <c r="K22" i="5"/>
  <c r="B23" i="5"/>
  <c r="C23" i="5"/>
  <c r="D23" i="5"/>
  <c r="E23" i="5"/>
  <c r="F23" i="5"/>
  <c r="G23" i="5"/>
  <c r="H23" i="5"/>
  <c r="I23" i="5"/>
  <c r="J23" i="5"/>
  <c r="K23" i="5"/>
  <c r="B27" i="5"/>
  <c r="C27" i="5"/>
  <c r="D27" i="5"/>
  <c r="E27" i="5"/>
  <c r="F27" i="5"/>
  <c r="G27" i="5"/>
  <c r="H27" i="5"/>
  <c r="I27" i="5"/>
  <c r="J27" i="5"/>
  <c r="K27" i="5"/>
  <c r="C16" i="5"/>
  <c r="D16" i="5"/>
  <c r="E16" i="5"/>
  <c r="F16" i="5"/>
  <c r="G16" i="5"/>
  <c r="H16" i="5"/>
  <c r="I16" i="5"/>
  <c r="J16" i="5"/>
  <c r="K16" i="5"/>
  <c r="B16" i="5"/>
  <c r="D29" i="4"/>
  <c r="E29" i="4"/>
  <c r="F29" i="4"/>
  <c r="G29" i="4"/>
  <c r="H29" i="4"/>
  <c r="I29" i="4"/>
  <c r="J29" i="4"/>
  <c r="K29" i="4"/>
  <c r="L29" i="4"/>
  <c r="D28" i="4"/>
  <c r="E28" i="4"/>
  <c r="F28" i="4"/>
  <c r="G28" i="4"/>
  <c r="H28" i="4"/>
  <c r="I28" i="4"/>
  <c r="J28" i="4"/>
  <c r="K28" i="4"/>
  <c r="L28" i="4"/>
  <c r="C29" i="4"/>
  <c r="C28" i="4"/>
  <c r="C9" i="1"/>
  <c r="D9" i="1"/>
  <c r="N9" i="1" s="1"/>
  <c r="E9" i="1"/>
  <c r="F9" i="1"/>
  <c r="G9" i="1"/>
  <c r="H9" i="1"/>
  <c r="I9" i="1"/>
  <c r="J9" i="1"/>
  <c r="K9" i="1"/>
  <c r="B76" i="20" l="1"/>
  <c r="C55" i="20"/>
  <c r="C58" i="20" s="1"/>
  <c r="H6" i="15"/>
  <c r="G6" i="15"/>
  <c r="C6" i="15"/>
  <c r="H5" i="15"/>
  <c r="D6" i="15"/>
  <c r="F6" i="15"/>
  <c r="I15" i="17"/>
  <c r="I29" i="17" s="1"/>
  <c r="J13" i="17"/>
  <c r="J15" i="17" s="1"/>
  <c r="J29" i="17" s="1"/>
  <c r="J37" i="17" s="1"/>
  <c r="J41" i="17" s="1"/>
  <c r="C97" i="20"/>
  <c r="C98" i="20" s="1"/>
  <c r="C102" i="20" s="1"/>
  <c r="B89" i="20"/>
  <c r="B142" i="20"/>
  <c r="B98" i="20"/>
  <c r="B102" i="20" s="1"/>
  <c r="C89" i="20"/>
  <c r="C109" i="20"/>
  <c r="M12" i="17"/>
  <c r="D9" i="4"/>
  <c r="E9" i="4"/>
  <c r="F9" i="4"/>
  <c r="G9" i="4"/>
  <c r="H9" i="4"/>
  <c r="I9" i="4"/>
  <c r="J9" i="4"/>
  <c r="K9" i="4"/>
  <c r="L9" i="4"/>
  <c r="C9" i="4"/>
  <c r="K10" i="4"/>
  <c r="L10" i="4"/>
  <c r="C11" i="4"/>
  <c r="D10" i="4"/>
  <c r="E10" i="4"/>
  <c r="F10" i="4"/>
  <c r="G10" i="4"/>
  <c r="H10" i="4"/>
  <c r="I10" i="4"/>
  <c r="J10" i="4"/>
  <c r="C10" i="4"/>
  <c r="D27" i="4"/>
  <c r="E27" i="4"/>
  <c r="F27" i="4"/>
  <c r="G27" i="4"/>
  <c r="H27" i="4"/>
  <c r="I27" i="4"/>
  <c r="J27" i="4"/>
  <c r="K27" i="4"/>
  <c r="L27" i="4"/>
  <c r="D15" i="4"/>
  <c r="E15" i="4"/>
  <c r="F15" i="4"/>
  <c r="G15" i="4"/>
  <c r="H15" i="4"/>
  <c r="I15" i="4"/>
  <c r="J15" i="4"/>
  <c r="K15" i="4"/>
  <c r="L15" i="4"/>
  <c r="C15" i="4"/>
  <c r="D24" i="4"/>
  <c r="E24" i="4"/>
  <c r="F24" i="4"/>
  <c r="G24" i="4"/>
  <c r="H24" i="4"/>
  <c r="I24" i="4"/>
  <c r="J24" i="4"/>
  <c r="K24" i="4"/>
  <c r="L24" i="4"/>
  <c r="D22" i="4"/>
  <c r="E22" i="4"/>
  <c r="F22" i="4"/>
  <c r="G22" i="4"/>
  <c r="H22" i="4"/>
  <c r="I22" i="4"/>
  <c r="J22" i="4"/>
  <c r="K22" i="4"/>
  <c r="L22" i="4"/>
  <c r="D23" i="4"/>
  <c r="E23" i="4"/>
  <c r="F23" i="4"/>
  <c r="G23" i="4"/>
  <c r="H23" i="4"/>
  <c r="I23" i="4"/>
  <c r="J23" i="4"/>
  <c r="K23" i="4"/>
  <c r="L23" i="4"/>
  <c r="D11" i="4"/>
  <c r="E11" i="4"/>
  <c r="F11" i="4"/>
  <c r="G11" i="4"/>
  <c r="H11" i="4"/>
  <c r="I11" i="4"/>
  <c r="J11" i="4"/>
  <c r="K11" i="4"/>
  <c r="L11" i="4"/>
  <c r="D12" i="4"/>
  <c r="E12" i="4"/>
  <c r="F12" i="4"/>
  <c r="G12" i="4"/>
  <c r="H12" i="4"/>
  <c r="I12" i="4"/>
  <c r="J12" i="4"/>
  <c r="K12" i="4"/>
  <c r="L12" i="4"/>
  <c r="D17" i="4"/>
  <c r="E17" i="4"/>
  <c r="F17" i="4"/>
  <c r="G17" i="4"/>
  <c r="H17" i="4"/>
  <c r="I17" i="4"/>
  <c r="J17" i="4"/>
  <c r="K17" i="4"/>
  <c r="L17" i="4"/>
  <c r="C17" i="4"/>
  <c r="C12" i="4"/>
  <c r="C23" i="4"/>
  <c r="C22" i="4"/>
  <c r="L19" i="4"/>
  <c r="K19" i="4"/>
  <c r="J19" i="4"/>
  <c r="I19" i="4"/>
  <c r="H19" i="4"/>
  <c r="G19" i="4"/>
  <c r="F19" i="4"/>
  <c r="E19" i="4"/>
  <c r="I33" i="17" l="1"/>
  <c r="I37" i="17"/>
  <c r="I41" i="17" s="1"/>
  <c r="C7" i="22"/>
  <c r="C107" i="20"/>
  <c r="C104" i="20"/>
  <c r="I13" i="15"/>
  <c r="I16" i="17"/>
  <c r="D8" i="20" s="1"/>
  <c r="D42" i="20" s="1"/>
  <c r="D50" i="20" s="1"/>
  <c r="I32" i="17"/>
  <c r="I35" i="17" s="1"/>
  <c r="J13" i="15"/>
  <c r="J24" i="15"/>
  <c r="J30" i="15" s="1"/>
  <c r="J18" i="15"/>
  <c r="I30" i="17"/>
  <c r="I31" i="17" s="1"/>
  <c r="I15" i="15"/>
  <c r="I24" i="15"/>
  <c r="I30" i="15" s="1"/>
  <c r="I18" i="15"/>
  <c r="B55" i="20"/>
  <c r="B58" i="20" s="1"/>
  <c r="J16" i="17"/>
  <c r="E8" i="20" s="1"/>
  <c r="J32" i="17"/>
  <c r="J30" i="17"/>
  <c r="J31" i="17" s="1"/>
  <c r="J33" i="17"/>
  <c r="K13" i="17"/>
  <c r="N12" i="17"/>
  <c r="B18" i="3"/>
  <c r="C18" i="3"/>
  <c r="D18" i="3"/>
  <c r="E18" i="3"/>
  <c r="F18" i="3"/>
  <c r="G18" i="3"/>
  <c r="H18" i="3"/>
  <c r="I18" i="3"/>
  <c r="J18" i="3"/>
  <c r="K18" i="3"/>
  <c r="B19" i="3"/>
  <c r="C19" i="3"/>
  <c r="D19" i="3"/>
  <c r="E19" i="3"/>
  <c r="F19" i="3"/>
  <c r="G19" i="3"/>
  <c r="H19" i="3"/>
  <c r="I19" i="3"/>
  <c r="J19" i="3"/>
  <c r="K19" i="3"/>
  <c r="B20" i="3"/>
  <c r="C20" i="3"/>
  <c r="D20" i="3"/>
  <c r="E20" i="3"/>
  <c r="F20" i="3"/>
  <c r="G20" i="3"/>
  <c r="H20" i="3"/>
  <c r="I20" i="3"/>
  <c r="J20" i="3"/>
  <c r="K20" i="3"/>
  <c r="B21" i="3"/>
  <c r="C21" i="3"/>
  <c r="D21" i="3"/>
  <c r="E21" i="3"/>
  <c r="F21" i="3"/>
  <c r="G21" i="3"/>
  <c r="H21" i="3"/>
  <c r="I21" i="3"/>
  <c r="J21" i="3"/>
  <c r="K21" i="3"/>
  <c r="B22" i="3"/>
  <c r="C22" i="3"/>
  <c r="D22" i="3"/>
  <c r="E22" i="3"/>
  <c r="F22" i="3"/>
  <c r="G22" i="3"/>
  <c r="H22" i="3"/>
  <c r="I22" i="3"/>
  <c r="J22" i="3"/>
  <c r="K22" i="3"/>
  <c r="B23" i="3"/>
  <c r="C23" i="3"/>
  <c r="D23" i="3"/>
  <c r="E23" i="3"/>
  <c r="F23" i="3"/>
  <c r="G23" i="3"/>
  <c r="H23" i="3"/>
  <c r="I23" i="3"/>
  <c r="J23" i="3"/>
  <c r="K23" i="3"/>
  <c r="B24" i="3"/>
  <c r="C24" i="3"/>
  <c r="D24" i="3"/>
  <c r="E24" i="3"/>
  <c r="F24" i="3"/>
  <c r="G24" i="3"/>
  <c r="H24" i="3"/>
  <c r="I24" i="3"/>
  <c r="J24" i="3"/>
  <c r="K24" i="3"/>
  <c r="B25" i="3"/>
  <c r="C25" i="3"/>
  <c r="D25" i="3"/>
  <c r="E25" i="3"/>
  <c r="F25" i="3"/>
  <c r="G25" i="3"/>
  <c r="H25" i="3"/>
  <c r="I25" i="3"/>
  <c r="J25" i="3"/>
  <c r="K25" i="3"/>
  <c r="J26" i="3"/>
  <c r="K26" i="3"/>
  <c r="J27" i="3"/>
  <c r="K27" i="3"/>
  <c r="B28" i="3"/>
  <c r="C28" i="3"/>
  <c r="D28" i="3"/>
  <c r="E28" i="3"/>
  <c r="F28" i="3"/>
  <c r="G28" i="3"/>
  <c r="H28" i="3"/>
  <c r="I28" i="3"/>
  <c r="J28" i="3"/>
  <c r="K28" i="3"/>
  <c r="B29" i="3"/>
  <c r="C29" i="3"/>
  <c r="D29" i="3"/>
  <c r="E29" i="3"/>
  <c r="F29" i="3"/>
  <c r="G29" i="3"/>
  <c r="H29" i="3"/>
  <c r="I29" i="3"/>
  <c r="J29" i="3"/>
  <c r="K29" i="3"/>
  <c r="B30" i="3"/>
  <c r="C30" i="3"/>
  <c r="D30" i="3"/>
  <c r="E30" i="3"/>
  <c r="F30" i="3"/>
  <c r="G30" i="3"/>
  <c r="H30" i="3"/>
  <c r="I30" i="3"/>
  <c r="K30" i="3"/>
  <c r="B31" i="3"/>
  <c r="C31" i="3"/>
  <c r="D31" i="3"/>
  <c r="E31" i="3"/>
  <c r="F31" i="3"/>
  <c r="G31" i="3"/>
  <c r="H31" i="3"/>
  <c r="I31" i="3"/>
  <c r="J31" i="3"/>
  <c r="K31" i="3"/>
  <c r="B32" i="3"/>
  <c r="C32" i="3"/>
  <c r="D32" i="3"/>
  <c r="E32" i="3"/>
  <c r="F32" i="3"/>
  <c r="G32" i="3"/>
  <c r="H32" i="3"/>
  <c r="I32" i="3"/>
  <c r="J32" i="3"/>
  <c r="K32" i="3"/>
  <c r="B33" i="3"/>
  <c r="C33" i="3"/>
  <c r="D33" i="3"/>
  <c r="E33" i="3"/>
  <c r="F33" i="3"/>
  <c r="G33" i="3"/>
  <c r="H33" i="3"/>
  <c r="I33" i="3"/>
  <c r="J33" i="3"/>
  <c r="K33" i="3"/>
  <c r="B34" i="3"/>
  <c r="C34" i="3"/>
  <c r="D34" i="3"/>
  <c r="E34" i="3"/>
  <c r="F34" i="3"/>
  <c r="G34" i="3"/>
  <c r="H34" i="3"/>
  <c r="I34" i="3"/>
  <c r="J34" i="3"/>
  <c r="K34" i="3"/>
  <c r="B35" i="3"/>
  <c r="C35" i="3"/>
  <c r="D35" i="3"/>
  <c r="E35" i="3"/>
  <c r="F35" i="3"/>
  <c r="G35" i="3"/>
  <c r="H35" i="3"/>
  <c r="I35" i="3"/>
  <c r="J35" i="3"/>
  <c r="K35" i="3"/>
  <c r="B36" i="3"/>
  <c r="C36" i="3"/>
  <c r="D36" i="3"/>
  <c r="E36" i="3"/>
  <c r="F36" i="3"/>
  <c r="G36" i="3"/>
  <c r="H36" i="3"/>
  <c r="I36" i="3"/>
  <c r="J36" i="3"/>
  <c r="K36" i="3"/>
  <c r="B37" i="3"/>
  <c r="C37" i="3"/>
  <c r="D37" i="3"/>
  <c r="E37" i="3"/>
  <c r="F37" i="3"/>
  <c r="G37" i="3"/>
  <c r="H37" i="3"/>
  <c r="I37" i="3"/>
  <c r="J37" i="3"/>
  <c r="K37" i="3"/>
  <c r="C17" i="3"/>
  <c r="D17" i="3"/>
  <c r="E17" i="3"/>
  <c r="F17" i="3"/>
  <c r="G17" i="3"/>
  <c r="H17" i="3"/>
  <c r="I17" i="3"/>
  <c r="J17" i="3"/>
  <c r="K17" i="3"/>
  <c r="B17" i="3"/>
  <c r="C60" i="20" l="1"/>
  <c r="B107" i="20"/>
  <c r="B104" i="20"/>
  <c r="B106" i="20" s="1"/>
  <c r="E42" i="20"/>
  <c r="I36" i="17"/>
  <c r="I47" i="15" s="1"/>
  <c r="D68" i="20"/>
  <c r="C9" i="22"/>
  <c r="D70" i="20"/>
  <c r="D45" i="20"/>
  <c r="D67" i="20"/>
  <c r="D94" i="20" s="1"/>
  <c r="D46" i="20"/>
  <c r="D77" i="20"/>
  <c r="D81" i="20" s="1"/>
  <c r="D109" i="20" s="1"/>
  <c r="D43" i="20"/>
  <c r="D44" i="20" s="1"/>
  <c r="D74" i="20"/>
  <c r="D66" i="20"/>
  <c r="E68" i="20"/>
  <c r="I42" i="17"/>
  <c r="J46" i="15"/>
  <c r="J50" i="15" s="1"/>
  <c r="I46" i="15"/>
  <c r="I19" i="15" s="1"/>
  <c r="C106" i="20"/>
  <c r="J35" i="17"/>
  <c r="J36" i="17" s="1"/>
  <c r="L13" i="17"/>
  <c r="K15" i="17"/>
  <c r="K29" i="17" s="1"/>
  <c r="K37" i="17" s="1"/>
  <c r="K41" i="17" s="1"/>
  <c r="B108" i="20"/>
  <c r="B110" i="20" s="1"/>
  <c r="B111" i="20" s="1"/>
  <c r="O12" i="17"/>
  <c r="I14" i="15"/>
  <c r="L4" i="14"/>
  <c r="N10" i="1"/>
  <c r="E46" i="20" l="1"/>
  <c r="E50" i="20"/>
  <c r="I43" i="17"/>
  <c r="I48" i="15" s="1"/>
  <c r="I49" i="15" s="1"/>
  <c r="E43" i="20"/>
  <c r="E44" i="20" s="1"/>
  <c r="E70" i="20"/>
  <c r="E95" i="20" s="1"/>
  <c r="E67" i="20"/>
  <c r="E94" i="20" s="1"/>
  <c r="E77" i="20"/>
  <c r="E81" i="20" s="1"/>
  <c r="E109" i="20" s="1"/>
  <c r="E74" i="20"/>
  <c r="E66" i="20"/>
  <c r="E45" i="20"/>
  <c r="D69" i="20"/>
  <c r="D122" i="20" s="1"/>
  <c r="D48" i="20"/>
  <c r="D49" i="20" s="1"/>
  <c r="D95" i="20"/>
  <c r="D62" i="20"/>
  <c r="C15" i="22"/>
  <c r="C22" i="22"/>
  <c r="D22" i="22" s="1"/>
  <c r="I50" i="15"/>
  <c r="J42" i="17"/>
  <c r="J47" i="15"/>
  <c r="K18" i="15"/>
  <c r="K24" i="15"/>
  <c r="K30" i="15" s="1"/>
  <c r="J19" i="15"/>
  <c r="C108" i="20"/>
  <c r="C110" i="20" s="1"/>
  <c r="C111" i="20" s="1"/>
  <c r="C112" i="20" s="1"/>
  <c r="C113" i="20" s="1"/>
  <c r="K13" i="15"/>
  <c r="K30" i="17"/>
  <c r="K31" i="17" s="1"/>
  <c r="K32" i="17"/>
  <c r="K33" i="17"/>
  <c r="K16" i="17"/>
  <c r="F8" i="20" s="1"/>
  <c r="F42" i="20" s="1"/>
  <c r="F50" i="20" s="1"/>
  <c r="M13" i="17"/>
  <c r="L15" i="17"/>
  <c r="L29" i="17" s="1"/>
  <c r="L37" i="17" s="1"/>
  <c r="L41" i="17" s="1"/>
  <c r="P12" i="17"/>
  <c r="J15" i="15"/>
  <c r="J14" i="15"/>
  <c r="I17" i="15"/>
  <c r="I51" i="15" s="1"/>
  <c r="M4" i="14"/>
  <c r="I47" i="17" l="1"/>
  <c r="C13" i="22" s="1"/>
  <c r="E48" i="20"/>
  <c r="E69" i="20"/>
  <c r="J43" i="17"/>
  <c r="J48" i="15" s="1"/>
  <c r="J49" i="15" s="1"/>
  <c r="E62" i="20"/>
  <c r="E96" i="20" s="1"/>
  <c r="E97" i="20" s="1"/>
  <c r="E98" i="20" s="1"/>
  <c r="E102" i="20" s="1"/>
  <c r="E49" i="20"/>
  <c r="E122" i="20"/>
  <c r="D96" i="20"/>
  <c r="D97" i="20" s="1"/>
  <c r="D98" i="20" s="1"/>
  <c r="D102" i="20" s="1"/>
  <c r="D105" i="20"/>
  <c r="D121" i="20" s="1"/>
  <c r="D71" i="20"/>
  <c r="D72" i="20" s="1"/>
  <c r="D75" i="20" s="1"/>
  <c r="D76" i="20" s="1"/>
  <c r="D87" i="20" s="1"/>
  <c r="D89" i="20" s="1"/>
  <c r="C8" i="22"/>
  <c r="F68" i="20"/>
  <c r="F66" i="20"/>
  <c r="F77" i="20"/>
  <c r="F81" i="20" s="1"/>
  <c r="F109" i="20" s="1"/>
  <c r="F74" i="20"/>
  <c r="F70" i="20"/>
  <c r="F43" i="20"/>
  <c r="F44" i="20" s="1"/>
  <c r="F45" i="20"/>
  <c r="F67" i="20"/>
  <c r="F46" i="20"/>
  <c r="K46" i="15"/>
  <c r="K50" i="15" s="1"/>
  <c r="L8" i="14"/>
  <c r="L18" i="15"/>
  <c r="L24" i="15"/>
  <c r="L30" i="15" s="1"/>
  <c r="C20" i="22"/>
  <c r="L13" i="15"/>
  <c r="L33" i="17"/>
  <c r="L30" i="17"/>
  <c r="L31" i="17" s="1"/>
  <c r="L16" i="17"/>
  <c r="G8" i="20" s="1"/>
  <c r="G42" i="20" s="1"/>
  <c r="G50" i="20" s="1"/>
  <c r="L32" i="17"/>
  <c r="K35" i="17"/>
  <c r="K36" i="17" s="1"/>
  <c r="N13" i="17"/>
  <c r="M15" i="17"/>
  <c r="M29" i="17" s="1"/>
  <c r="M37" i="17" s="1"/>
  <c r="M41" i="17" s="1"/>
  <c r="C114" i="20"/>
  <c r="C115" i="20" s="1"/>
  <c r="B112" i="20"/>
  <c r="B113" i="20" s="1"/>
  <c r="I20" i="15"/>
  <c r="Q12" i="17"/>
  <c r="J17" i="15"/>
  <c r="J51" i="15" s="1"/>
  <c r="J20" i="15"/>
  <c r="K15" i="15"/>
  <c r="K14" i="15"/>
  <c r="N4" i="14"/>
  <c r="J47" i="17" l="1"/>
  <c r="M8" i="14" s="1"/>
  <c r="E105" i="20"/>
  <c r="E121" i="20" s="1"/>
  <c r="C14" i="22"/>
  <c r="C21" i="22"/>
  <c r="D21" i="22" s="1"/>
  <c r="E71" i="20"/>
  <c r="E72" i="20" s="1"/>
  <c r="E75" i="20" s="1"/>
  <c r="E76" i="20" s="1"/>
  <c r="E87" i="20" s="1"/>
  <c r="E89" i="20" s="1"/>
  <c r="G68" i="20"/>
  <c r="G77" i="20"/>
  <c r="G81" i="20" s="1"/>
  <c r="G109" i="20" s="1"/>
  <c r="G66" i="20"/>
  <c r="G45" i="20"/>
  <c r="G67" i="20"/>
  <c r="G94" i="20" s="1"/>
  <c r="G43" i="20"/>
  <c r="G44" i="20" s="1"/>
  <c r="G46" i="20"/>
  <c r="G70" i="20"/>
  <c r="G74" i="20"/>
  <c r="F95" i="20"/>
  <c r="F62" i="20"/>
  <c r="F94" i="20"/>
  <c r="F48" i="20"/>
  <c r="F49" i="20" s="1"/>
  <c r="F69" i="20"/>
  <c r="F122" i="20" s="1"/>
  <c r="D20" i="22"/>
  <c r="K19" i="15"/>
  <c r="K42" i="17"/>
  <c r="K43" i="17" s="1"/>
  <c r="K48" i="15" s="1"/>
  <c r="K47" i="15"/>
  <c r="M18" i="15"/>
  <c r="M24" i="15"/>
  <c r="M30" i="15" s="1"/>
  <c r="L46" i="15"/>
  <c r="J52" i="15"/>
  <c r="L35" i="17"/>
  <c r="L36" i="17" s="1"/>
  <c r="M13" i="15"/>
  <c r="M33" i="17"/>
  <c r="M32" i="17"/>
  <c r="M30" i="17"/>
  <c r="M31" i="17" s="1"/>
  <c r="M16" i="17"/>
  <c r="H8" i="20" s="1"/>
  <c r="H42" i="20" s="1"/>
  <c r="H50" i="20" s="1"/>
  <c r="O13" i="17"/>
  <c r="N15" i="17"/>
  <c r="N29" i="17" s="1"/>
  <c r="N37" i="17" s="1"/>
  <c r="N41" i="17" s="1"/>
  <c r="B114" i="20"/>
  <c r="B115" i="20" s="1"/>
  <c r="I52" i="15"/>
  <c r="R12" i="17"/>
  <c r="K17" i="15"/>
  <c r="K51" i="15" s="1"/>
  <c r="L15" i="15"/>
  <c r="L14" i="15"/>
  <c r="O4" i="14"/>
  <c r="G69" i="20" l="1"/>
  <c r="L19" i="15"/>
  <c r="G48" i="20"/>
  <c r="G49" i="20" s="1"/>
  <c r="H68" i="20"/>
  <c r="H46" i="20"/>
  <c r="H70" i="20"/>
  <c r="H62" i="20" s="1"/>
  <c r="H66" i="20"/>
  <c r="H67" i="20"/>
  <c r="H94" i="20" s="1"/>
  <c r="H45" i="20"/>
  <c r="H77" i="20"/>
  <c r="H81" i="20" s="1"/>
  <c r="H109" i="20" s="1"/>
  <c r="H74" i="20"/>
  <c r="H43" i="20"/>
  <c r="H44" i="20" s="1"/>
  <c r="F105" i="20"/>
  <c r="F121" i="20" s="1"/>
  <c r="F96" i="20"/>
  <c r="F97" i="20" s="1"/>
  <c r="F98" i="20" s="1"/>
  <c r="F102" i="20" s="1"/>
  <c r="F71" i="20"/>
  <c r="G95" i="20"/>
  <c r="G122" i="20"/>
  <c r="G62" i="20"/>
  <c r="L42" i="17"/>
  <c r="L43" i="17" s="1"/>
  <c r="L48" i="15" s="1"/>
  <c r="L47" i="15"/>
  <c r="M46" i="15"/>
  <c r="L50" i="15"/>
  <c r="N24" i="15"/>
  <c r="N30" i="15" s="1"/>
  <c r="N18" i="15"/>
  <c r="N46" i="15" s="1"/>
  <c r="M35" i="17"/>
  <c r="M36" i="17" s="1"/>
  <c r="K47" i="17"/>
  <c r="N8" i="14" s="1"/>
  <c r="P13" i="17"/>
  <c r="O15" i="17"/>
  <c r="O29" i="17" s="1"/>
  <c r="O37" i="17" s="1"/>
  <c r="O41" i="17" s="1"/>
  <c r="N13" i="15"/>
  <c r="N33" i="17"/>
  <c r="N32" i="17"/>
  <c r="N16" i="17"/>
  <c r="I8" i="20" s="1"/>
  <c r="I42" i="20" s="1"/>
  <c r="I50" i="20" s="1"/>
  <c r="N30" i="17"/>
  <c r="N31" i="17" s="1"/>
  <c r="K20" i="15"/>
  <c r="K49" i="15"/>
  <c r="L17" i="15"/>
  <c r="L51" i="15" s="1"/>
  <c r="M15" i="15"/>
  <c r="M14" i="15"/>
  <c r="P4" i="14"/>
  <c r="H48" i="20" l="1"/>
  <c r="H49" i="20" s="1"/>
  <c r="M19" i="15"/>
  <c r="N19" i="15" s="1"/>
  <c r="I68" i="20"/>
  <c r="I46" i="20"/>
  <c r="I45" i="20"/>
  <c r="I66" i="20"/>
  <c r="I74" i="20"/>
  <c r="I67" i="20"/>
  <c r="I70" i="20"/>
  <c r="I77" i="20"/>
  <c r="I81" i="20" s="1"/>
  <c r="I109" i="20" s="1"/>
  <c r="I43" i="20"/>
  <c r="I44" i="20" s="1"/>
  <c r="H96" i="20"/>
  <c r="H105" i="20"/>
  <c r="H121" i="20" s="1"/>
  <c r="H95" i="20"/>
  <c r="G71" i="20"/>
  <c r="F72" i="20"/>
  <c r="F75" i="20" s="1"/>
  <c r="F76" i="20" s="1"/>
  <c r="F87" i="20" s="1"/>
  <c r="F89" i="20" s="1"/>
  <c r="G96" i="20"/>
  <c r="G97" i="20" s="1"/>
  <c r="G98" i="20" s="1"/>
  <c r="G102" i="20" s="1"/>
  <c r="G105" i="20"/>
  <c r="G121" i="20" s="1"/>
  <c r="H69" i="20"/>
  <c r="H122" i="20" s="1"/>
  <c r="M42" i="17"/>
  <c r="M43" i="17" s="1"/>
  <c r="M48" i="15" s="1"/>
  <c r="M47" i="15"/>
  <c r="O18" i="15"/>
  <c r="O46" i="15" s="1"/>
  <c r="O24" i="15"/>
  <c r="O30" i="15" s="1"/>
  <c r="N50" i="15"/>
  <c r="M50" i="15"/>
  <c r="K52" i="15"/>
  <c r="N35" i="17"/>
  <c r="N36" i="17" s="1"/>
  <c r="O13" i="15"/>
  <c r="O32" i="17"/>
  <c r="O33" i="17"/>
  <c r="O16" i="17"/>
  <c r="J8" i="20" s="1"/>
  <c r="J42" i="20" s="1"/>
  <c r="J50" i="20" s="1"/>
  <c r="O30" i="17"/>
  <c r="O31" i="17" s="1"/>
  <c r="L47" i="17"/>
  <c r="O8" i="14" s="1"/>
  <c r="Q13" i="17"/>
  <c r="P15" i="17"/>
  <c r="P29" i="17" s="1"/>
  <c r="P37" i="17" s="1"/>
  <c r="P41" i="17" s="1"/>
  <c r="L20" i="15"/>
  <c r="L49" i="15"/>
  <c r="M17" i="15"/>
  <c r="M51" i="15" s="1"/>
  <c r="N14" i="15"/>
  <c r="N15" i="15"/>
  <c r="Q4" i="14"/>
  <c r="I94" i="20" l="1"/>
  <c r="I48" i="20"/>
  <c r="I49" i="20" s="1"/>
  <c r="I69" i="20"/>
  <c r="I122" i="20" s="1"/>
  <c r="I95" i="20"/>
  <c r="O19" i="15"/>
  <c r="I62" i="20"/>
  <c r="J68" i="20"/>
  <c r="J70" i="20"/>
  <c r="J46" i="20"/>
  <c r="J74" i="20"/>
  <c r="J67" i="20"/>
  <c r="J94" i="20" s="1"/>
  <c r="J77" i="20"/>
  <c r="J81" i="20" s="1"/>
  <c r="J109" i="20" s="1"/>
  <c r="J66" i="20"/>
  <c r="J43" i="20"/>
  <c r="J44" i="20" s="1"/>
  <c r="J45" i="20"/>
  <c r="H71" i="20"/>
  <c r="G72" i="20"/>
  <c r="G75" i="20" s="1"/>
  <c r="G76" i="20" s="1"/>
  <c r="G87" i="20" s="1"/>
  <c r="G89" i="20" s="1"/>
  <c r="H97" i="20"/>
  <c r="H98" i="20" s="1"/>
  <c r="H102" i="20" s="1"/>
  <c r="P18" i="15"/>
  <c r="P46" i="15" s="1"/>
  <c r="P24" i="15"/>
  <c r="P30" i="15" s="1"/>
  <c r="O50" i="15"/>
  <c r="N42" i="17"/>
  <c r="N43" i="17" s="1"/>
  <c r="N48" i="15" s="1"/>
  <c r="N47" i="15"/>
  <c r="M47" i="17"/>
  <c r="P8" i="14" s="1"/>
  <c r="O35" i="17"/>
  <c r="L52" i="15"/>
  <c r="R13" i="17"/>
  <c r="R15" i="17" s="1"/>
  <c r="R29" i="17" s="1"/>
  <c r="R37" i="17" s="1"/>
  <c r="R41" i="17" s="1"/>
  <c r="Q15" i="17"/>
  <c r="Q29" i="17" s="1"/>
  <c r="Q37" i="17" s="1"/>
  <c r="Q41" i="17" s="1"/>
  <c r="O36" i="17"/>
  <c r="P32" i="17"/>
  <c r="P16" i="17"/>
  <c r="K8" i="20" s="1"/>
  <c r="K42" i="20" s="1"/>
  <c r="K50" i="20" s="1"/>
  <c r="P13" i="15"/>
  <c r="P30" i="17"/>
  <c r="P31" i="17" s="1"/>
  <c r="P33" i="17"/>
  <c r="M20" i="15"/>
  <c r="M49" i="15"/>
  <c r="O15" i="15"/>
  <c r="O14" i="15"/>
  <c r="N17" i="15"/>
  <c r="N51" i="15" s="1"/>
  <c r="R4" i="14"/>
  <c r="J69" i="20" l="1"/>
  <c r="J122" i="20" s="1"/>
  <c r="P19" i="15"/>
  <c r="K68" i="20"/>
  <c r="K77" i="20"/>
  <c r="K81" i="20" s="1"/>
  <c r="K109" i="20" s="1"/>
  <c r="K70" i="20"/>
  <c r="K67" i="20"/>
  <c r="K74" i="20"/>
  <c r="K43" i="20"/>
  <c r="K44" i="20" s="1"/>
  <c r="K45" i="20"/>
  <c r="K66" i="20"/>
  <c r="K46" i="20"/>
  <c r="J48" i="20"/>
  <c r="J49" i="20" s="1"/>
  <c r="J95" i="20"/>
  <c r="J62" i="20"/>
  <c r="I71" i="20"/>
  <c r="H72" i="20"/>
  <c r="H75" i="20" s="1"/>
  <c r="H76" i="20" s="1"/>
  <c r="H87" i="20" s="1"/>
  <c r="H89" i="20" s="1"/>
  <c r="I105" i="20"/>
  <c r="I121" i="20" s="1"/>
  <c r="I96" i="20"/>
  <c r="I97" i="20" s="1"/>
  <c r="I98" i="20" s="1"/>
  <c r="I102" i="20" s="1"/>
  <c r="Q18" i="15"/>
  <c r="Q24" i="15"/>
  <c r="Q30" i="15" s="1"/>
  <c r="R24" i="15"/>
  <c r="R30" i="15" s="1"/>
  <c r="R18" i="15"/>
  <c r="P50" i="15"/>
  <c r="O42" i="17"/>
  <c r="O43" i="17" s="1"/>
  <c r="O48" i="15" s="1"/>
  <c r="O47" i="15"/>
  <c r="M52" i="15"/>
  <c r="N47" i="17"/>
  <c r="Q8" i="14" s="1"/>
  <c r="Q13" i="15"/>
  <c r="Q30" i="17"/>
  <c r="Q31" i="17" s="1"/>
  <c r="Q16" i="17"/>
  <c r="L8" i="20" s="1"/>
  <c r="L42" i="20" s="1"/>
  <c r="L50" i="20" s="1"/>
  <c r="Q32" i="17"/>
  <c r="Q33" i="17"/>
  <c r="R16" i="17"/>
  <c r="M8" i="20" s="1"/>
  <c r="R13" i="15"/>
  <c r="R33" i="17"/>
  <c r="R30" i="17"/>
  <c r="R31" i="17" s="1"/>
  <c r="R32" i="17"/>
  <c r="P35" i="17"/>
  <c r="P36" i="17" s="1"/>
  <c r="N20" i="15"/>
  <c r="N49" i="15"/>
  <c r="P15" i="15"/>
  <c r="P14" i="15"/>
  <c r="O17" i="15"/>
  <c r="O51" i="15" s="1"/>
  <c r="S4" i="14"/>
  <c r="K48" i="20" l="1"/>
  <c r="K49" i="20" s="1"/>
  <c r="K69" i="20"/>
  <c r="K122" i="20" s="1"/>
  <c r="K94" i="20"/>
  <c r="L46" i="20"/>
  <c r="L67" i="20"/>
  <c r="L77" i="20"/>
  <c r="L81" i="20" s="1"/>
  <c r="L109" i="20" s="1"/>
  <c r="L43" i="20"/>
  <c r="L44" i="20" s="1"/>
  <c r="M42" i="20"/>
  <c r="M50" i="20" s="1"/>
  <c r="L45" i="20"/>
  <c r="L68" i="20"/>
  <c r="L66" i="20"/>
  <c r="L74" i="20"/>
  <c r="L70" i="20"/>
  <c r="K95" i="20"/>
  <c r="J96" i="20"/>
  <c r="J97" i="20" s="1"/>
  <c r="J98" i="20" s="1"/>
  <c r="J102" i="20" s="1"/>
  <c r="J105" i="20"/>
  <c r="J121" i="20" s="1"/>
  <c r="J71" i="20"/>
  <c r="I72" i="20"/>
  <c r="I75" i="20" s="1"/>
  <c r="I76" i="20" s="1"/>
  <c r="I87" i="20" s="1"/>
  <c r="I89" i="20" s="1"/>
  <c r="K62" i="20"/>
  <c r="Q46" i="15"/>
  <c r="Q19" i="15" s="1"/>
  <c r="R46" i="15"/>
  <c r="R50" i="15" s="1"/>
  <c r="P42" i="17"/>
  <c r="P43" i="17" s="1"/>
  <c r="P48" i="15" s="1"/>
  <c r="P47" i="15"/>
  <c r="O47" i="17"/>
  <c r="R8" i="14" s="1"/>
  <c r="Q35" i="17"/>
  <c r="Q36" i="17" s="1"/>
  <c r="R35" i="17"/>
  <c r="R36" i="17" s="1"/>
  <c r="N52" i="15"/>
  <c r="O20" i="15"/>
  <c r="O49" i="15"/>
  <c r="P17" i="15"/>
  <c r="P51" i="15" s="1"/>
  <c r="Q14" i="15"/>
  <c r="Q15" i="15"/>
  <c r="R15" i="15"/>
  <c r="R14" i="15"/>
  <c r="T4" i="14"/>
  <c r="U4" i="14"/>
  <c r="L48" i="20" l="1"/>
  <c r="L49" i="20" s="1"/>
  <c r="L69" i="20"/>
  <c r="L122" i="20" s="1"/>
  <c r="J72" i="20"/>
  <c r="J75" i="20" s="1"/>
  <c r="J76" i="20" s="1"/>
  <c r="J87" i="20" s="1"/>
  <c r="J89" i="20" s="1"/>
  <c r="K71" i="20"/>
  <c r="K105" i="20"/>
  <c r="K121" i="20" s="1"/>
  <c r="K96" i="20"/>
  <c r="K97" i="20" s="1"/>
  <c r="K98" i="20" s="1"/>
  <c r="K102" i="20" s="1"/>
  <c r="L95" i="20"/>
  <c r="L94" i="20"/>
  <c r="L62" i="20"/>
  <c r="M45" i="20"/>
  <c r="M43" i="20"/>
  <c r="M44" i="20" s="1"/>
  <c r="M70" i="20"/>
  <c r="M95" i="20" s="1"/>
  <c r="M46" i="20"/>
  <c r="M77" i="20"/>
  <c r="M81" i="20" s="1"/>
  <c r="M109" i="20" s="1"/>
  <c r="M67" i="20"/>
  <c r="M66" i="20"/>
  <c r="M74" i="20"/>
  <c r="M68" i="20"/>
  <c r="R42" i="17"/>
  <c r="R43" i="17" s="1"/>
  <c r="R48" i="15" s="1"/>
  <c r="R47" i="15"/>
  <c r="Q50" i="15"/>
  <c r="Q42" i="17"/>
  <c r="Q43" i="17" s="1"/>
  <c r="Q48" i="15" s="1"/>
  <c r="Q47" i="15"/>
  <c r="R19" i="15"/>
  <c r="R20" i="15" s="1"/>
  <c r="P47" i="17"/>
  <c r="S8" i="14" s="1"/>
  <c r="O52" i="15"/>
  <c r="P20" i="15"/>
  <c r="P49" i="15"/>
  <c r="Q17" i="15"/>
  <c r="Q51" i="15" s="1"/>
  <c r="R17" i="15"/>
  <c r="R51" i="15" s="1"/>
  <c r="M48" i="20" l="1"/>
  <c r="M49" i="20" s="1"/>
  <c r="M62" i="20"/>
  <c r="M96" i="20" s="1"/>
  <c r="M97" i="20" s="1"/>
  <c r="M94" i="20"/>
  <c r="L105" i="20"/>
  <c r="L121" i="20" s="1"/>
  <c r="L96" i="20"/>
  <c r="L97" i="20" s="1"/>
  <c r="L98" i="20" s="1"/>
  <c r="L102" i="20" s="1"/>
  <c r="L71" i="20"/>
  <c r="K72" i="20"/>
  <c r="K75" i="20" s="1"/>
  <c r="K76" i="20" s="1"/>
  <c r="K87" i="20" s="1"/>
  <c r="K89" i="20" s="1"/>
  <c r="M69" i="20"/>
  <c r="M122" i="20" s="1"/>
  <c r="R49" i="15"/>
  <c r="P52" i="15"/>
  <c r="Q47" i="17"/>
  <c r="T8" i="14" s="1"/>
  <c r="R47" i="17"/>
  <c r="U8" i="14" s="1"/>
  <c r="Q20" i="15"/>
  <c r="Q49" i="15"/>
  <c r="M105" i="20" l="1"/>
  <c r="M121" i="20" s="1"/>
  <c r="M98" i="20"/>
  <c r="M102" i="20" s="1"/>
  <c r="L72" i="20"/>
  <c r="L75" i="20" s="1"/>
  <c r="L76" i="20" s="1"/>
  <c r="L87" i="20" s="1"/>
  <c r="L89" i="20" s="1"/>
  <c r="M71" i="20"/>
  <c r="M72" i="20" s="1"/>
  <c r="M75" i="20" s="1"/>
  <c r="M76" i="20" s="1"/>
  <c r="M87" i="20" s="1"/>
  <c r="Q52" i="15"/>
  <c r="R52" i="15"/>
  <c r="D54" i="20" l="1"/>
  <c r="D55" i="20" s="1"/>
  <c r="D56" i="20" s="1"/>
  <c r="D120" i="20" l="1"/>
  <c r="D124" i="20" s="1"/>
  <c r="D58" i="20" l="1"/>
  <c r="C6" i="22" s="1"/>
  <c r="C12" i="22" s="1"/>
  <c r="D60" i="20" l="1"/>
  <c r="D107" i="20"/>
  <c r="D104" i="20"/>
  <c r="D106" i="20" s="1"/>
  <c r="D85" i="20"/>
  <c r="D108" i="20" l="1"/>
  <c r="D110" i="20" s="1"/>
  <c r="D111" i="20" s="1"/>
  <c r="D112" i="20" l="1"/>
  <c r="D113" i="20" s="1"/>
  <c r="D114" i="20" l="1"/>
  <c r="D115" i="20" s="1"/>
  <c r="D141" i="20"/>
  <c r="E140" i="20" l="1"/>
  <c r="E54" i="20" s="1"/>
  <c r="E55" i="20" s="1"/>
  <c r="D82" i="20"/>
  <c r="D10" i="20" s="1"/>
  <c r="D84" i="20" l="1"/>
  <c r="D142" i="20"/>
  <c r="E56" i="20"/>
  <c r="E120" i="20" s="1"/>
  <c r="E124" i="20" s="1"/>
  <c r="E58" i="20" l="1"/>
  <c r="E60" i="20" s="1"/>
  <c r="E10" i="20"/>
  <c r="D11" i="20"/>
  <c r="D128" i="20" s="1"/>
  <c r="B132" i="20"/>
  <c r="D86" i="20"/>
  <c r="C10" i="22" s="1"/>
  <c r="E104" i="20" l="1"/>
  <c r="E106" i="20" s="1"/>
  <c r="E85" i="20"/>
  <c r="E107" i="20"/>
  <c r="C16" i="22"/>
  <c r="C23" i="22"/>
  <c r="D23" i="22" s="1"/>
  <c r="D25" i="22" s="1"/>
  <c r="E11" i="20"/>
  <c r="E128" i="20" s="1"/>
  <c r="F10" i="20"/>
  <c r="E108" i="20" l="1"/>
  <c r="E110" i="20" s="1"/>
  <c r="E111" i="20" s="1"/>
  <c r="E112" i="20" s="1"/>
  <c r="E113" i="20" s="1"/>
  <c r="G10" i="20"/>
  <c r="F11" i="20"/>
  <c r="G11" i="20" l="1"/>
  <c r="H10" i="20"/>
  <c r="E114" i="20"/>
  <c r="E115" i="20" s="1"/>
  <c r="E141" i="20"/>
  <c r="E82" i="20"/>
  <c r="F140" i="20" l="1"/>
  <c r="F54" i="20" s="1"/>
  <c r="F55" i="20" s="1"/>
  <c r="I10" i="20"/>
  <c r="H11" i="20"/>
  <c r="E84" i="20"/>
  <c r="E86" i="20" s="1"/>
  <c r="E142" i="20"/>
  <c r="I11" i="20" l="1"/>
  <c r="J10" i="20"/>
  <c r="F56" i="20"/>
  <c r="F120" i="20" s="1"/>
  <c r="F124" i="20" s="1"/>
  <c r="F128" i="20" s="1"/>
  <c r="F58" i="20" l="1"/>
  <c r="F60" i="20" s="1"/>
  <c r="J11" i="20"/>
  <c r="K10" i="20"/>
  <c r="F107" i="20" l="1"/>
  <c r="F104" i="20"/>
  <c r="F106" i="20" s="1"/>
  <c r="F85" i="20"/>
  <c r="L10" i="20"/>
  <c r="K11" i="20"/>
  <c r="F108" i="20" l="1"/>
  <c r="F110" i="20" s="1"/>
  <c r="F111" i="20" s="1"/>
  <c r="F112" i="20" s="1"/>
  <c r="M10" i="20"/>
  <c r="M11" i="20" s="1"/>
  <c r="L11" i="20"/>
  <c r="F141" i="20" l="1"/>
  <c r="F82" i="20"/>
  <c r="F113" i="20"/>
  <c r="F114" i="20" s="1"/>
  <c r="F115" i="20" s="1"/>
  <c r="G140" i="20" l="1"/>
  <c r="G54" i="20" s="1"/>
  <c r="G55" i="20" s="1"/>
  <c r="F142" i="20"/>
  <c r="F84" i="20"/>
  <c r="F86" i="20" s="1"/>
  <c r="G56" i="20" l="1"/>
  <c r="G120" i="20" s="1"/>
  <c r="G124" i="20" s="1"/>
  <c r="G128" i="20" s="1"/>
  <c r="G58" i="20" l="1"/>
  <c r="G104" i="20" l="1"/>
  <c r="G106" i="20" s="1"/>
  <c r="G107" i="20"/>
  <c r="G60" i="20"/>
  <c r="G85" i="20"/>
  <c r="G108" i="20" l="1"/>
  <c r="G110" i="20" s="1"/>
  <c r="G111" i="20" l="1"/>
  <c r="G112" i="20" l="1"/>
  <c r="G113" i="20" s="1"/>
  <c r="G114" i="20" l="1"/>
  <c r="G115" i="20" s="1"/>
  <c r="G141" i="20"/>
  <c r="G82" i="20"/>
  <c r="H140" i="20" l="1"/>
  <c r="H54" i="20" s="1"/>
  <c r="H55" i="20" s="1"/>
  <c r="G142" i="20"/>
  <c r="G84" i="20"/>
  <c r="G86" i="20" s="1"/>
  <c r="H56" i="20" l="1"/>
  <c r="H120" i="20" s="1"/>
  <c r="H124" i="20" s="1"/>
  <c r="H128" i="20" s="1"/>
  <c r="H58" i="20" l="1"/>
  <c r="H107" i="20" l="1"/>
  <c r="H104" i="20"/>
  <c r="H106" i="20" s="1"/>
  <c r="H60" i="20"/>
  <c r="H85" i="20"/>
  <c r="H108" i="20" l="1"/>
  <c r="H110" i="20" s="1"/>
  <c r="H111" i="20" s="1"/>
  <c r="H112" i="20" l="1"/>
  <c r="H113" i="20" s="1"/>
  <c r="H114" i="20" l="1"/>
  <c r="H115" i="20" s="1"/>
  <c r="H82" i="20"/>
  <c r="H141" i="20"/>
  <c r="I140" i="20" l="1"/>
  <c r="I54" i="20" s="1"/>
  <c r="I55" i="20" s="1"/>
  <c r="H84" i="20"/>
  <c r="H86" i="20" s="1"/>
  <c r="H142" i="20"/>
  <c r="I56" i="20" l="1"/>
  <c r="I120" i="20" s="1"/>
  <c r="I124" i="20" s="1"/>
  <c r="I128" i="20" s="1"/>
  <c r="I58" i="20" l="1"/>
  <c r="I60" i="20" s="1"/>
  <c r="I85" i="20" l="1"/>
  <c r="I104" i="20"/>
  <c r="I106" i="20" s="1"/>
  <c r="I107" i="20"/>
  <c r="I108" i="20" l="1"/>
  <c r="I110" i="20" s="1"/>
  <c r="I111" i="20" s="1"/>
  <c r="I112" i="20" s="1"/>
  <c r="I113" i="20" s="1"/>
  <c r="I114" i="20" l="1"/>
  <c r="I115" i="20" s="1"/>
  <c r="I141" i="20"/>
  <c r="I82" i="20"/>
  <c r="J140" i="20" l="1"/>
  <c r="J54" i="20" s="1"/>
  <c r="J55" i="20" s="1"/>
  <c r="I84" i="20"/>
  <c r="I86" i="20" s="1"/>
  <c r="I142" i="20"/>
  <c r="J56" i="20" l="1"/>
  <c r="J120" i="20" s="1"/>
  <c r="J124" i="20" s="1"/>
  <c r="J128" i="20" s="1"/>
  <c r="J58" i="20" l="1"/>
  <c r="J107" i="20" s="1"/>
  <c r="J104" i="20" l="1"/>
  <c r="J106" i="20" s="1"/>
  <c r="J108" i="20" s="1"/>
  <c r="J110" i="20" s="1"/>
  <c r="J60" i="20"/>
  <c r="J85" i="20"/>
  <c r="J111" i="20" l="1"/>
  <c r="J112" i="20" l="1"/>
  <c r="J141" i="20" l="1"/>
  <c r="J82" i="20"/>
  <c r="J113" i="20"/>
  <c r="J114" i="20" s="1"/>
  <c r="J115" i="20" s="1"/>
  <c r="K140" i="20" l="1"/>
  <c r="K54" i="20" s="1"/>
  <c r="K55" i="20" s="1"/>
  <c r="J84" i="20"/>
  <c r="J86" i="20" s="1"/>
  <c r="J142" i="20"/>
  <c r="K56" i="20" l="1"/>
  <c r="K120" i="20" s="1"/>
  <c r="K124" i="20" s="1"/>
  <c r="K128" i="20" s="1"/>
  <c r="K58" i="20" l="1"/>
  <c r="K60" i="20" l="1"/>
  <c r="K107" i="20"/>
  <c r="K104" i="20"/>
  <c r="K106" i="20" s="1"/>
  <c r="K85" i="20"/>
  <c r="K108" i="20" l="1"/>
  <c r="K110" i="20" s="1"/>
  <c r="K111" i="20" s="1"/>
  <c r="K112" i="20" l="1"/>
  <c r="K141" i="20" l="1"/>
  <c r="L140" i="20" s="1"/>
  <c r="L54" i="20" s="1"/>
  <c r="L55" i="20" s="1"/>
  <c r="K82" i="20"/>
  <c r="K113" i="20"/>
  <c r="K114" i="20" s="1"/>
  <c r="K115" i="20" s="1"/>
  <c r="L56" i="20" l="1"/>
  <c r="L120" i="20" s="1"/>
  <c r="L124" i="20" s="1"/>
  <c r="K142" i="20"/>
  <c r="K84" i="20"/>
  <c r="K86" i="20" s="1"/>
  <c r="L58" i="20" l="1"/>
  <c r="L107" i="20" s="1"/>
  <c r="L128" i="20"/>
  <c r="L85" i="20" l="1"/>
  <c r="L104" i="20"/>
  <c r="L106" i="20" s="1"/>
  <c r="L108" i="20" s="1"/>
  <c r="L110" i="20" s="1"/>
  <c r="L111" i="20" s="1"/>
  <c r="L60" i="20"/>
  <c r="L112" i="20" l="1"/>
  <c r="L82" i="20" l="1"/>
  <c r="L113" i="20"/>
  <c r="L114" i="20" s="1"/>
  <c r="L115" i="20" s="1"/>
  <c r="L84" i="20" l="1"/>
  <c r="L86" i="20" s="1"/>
  <c r="L141" i="20"/>
  <c r="M140" i="20" s="1"/>
  <c r="M54" i="20" s="1"/>
  <c r="M55" i="20" s="1"/>
  <c r="L142" i="20"/>
  <c r="M56" i="20" l="1"/>
  <c r="M120" i="20" s="1"/>
  <c r="M124" i="20" s="1"/>
  <c r="M58" i="20" l="1"/>
  <c r="M60" i="20" s="1"/>
  <c r="M125" i="20"/>
  <c r="M126" i="20" s="1"/>
  <c r="M128" i="20" s="1"/>
  <c r="B128" i="20" s="1"/>
  <c r="M107" i="20" l="1"/>
  <c r="M85" i="20"/>
  <c r="M104" i="20"/>
  <c r="M106" i="20" s="1"/>
  <c r="B130" i="20"/>
  <c r="B134" i="20"/>
  <c r="B136" i="20" s="1"/>
  <c r="M108" i="20" l="1"/>
  <c r="M110" i="20" s="1"/>
  <c r="M111" i="20" s="1"/>
  <c r="M112" i="20" s="1"/>
  <c r="M113" i="20" s="1"/>
  <c r="M114" i="20" l="1"/>
  <c r="M115" i="20" s="1"/>
  <c r="M82" i="20"/>
  <c r="M141" i="20" l="1"/>
  <c r="M84" i="20"/>
  <c r="M86" i="20" s="1"/>
  <c r="M142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tc={4948126D-8EBB-4912-96E9-51C57A4072C2}</author>
    <author>tc={0EF321BF-EEE6-4EB8-BBD7-57876CD6271D}</author>
  </authors>
  <commentList>
    <comment ref="B15" authorId="0" shapeId="0" xr:uid="{4948126D-8EBB-4912-96E9-51C57A4072C2}">
      <text>
        <t>[Threaded comment]
Your version of Excel allows you to read this threaded comment; however, any edits to it will get removed if the file is opened in a newer version of Excel. Learn more: https://go.microsoft.com/fwlink/?linkid=870924
Comment:
    Days Sales in Receivable</t>
      </text>
    </comment>
    <comment ref="Q15" authorId="1" shapeId="0" xr:uid="{0EF321BF-EEE6-4EB8-BBD7-57876CD6271D}">
      <text>
        <t>[Threaded comment]
Your version of Excel allows you to read this threaded comment; however, any edits to it will get removed if the file is opened in a newer version of Excel. Learn more: https://go.microsoft.com/fwlink/?linkid=870924
Comment:
    Days Sales in Receivable</t>
      </text>
    </comment>
  </commentList>
</comments>
</file>

<file path=xl/sharedStrings.xml><?xml version="1.0" encoding="utf-8"?>
<sst xmlns="http://schemas.openxmlformats.org/spreadsheetml/2006/main" count="1551" uniqueCount="471">
  <si>
    <t>Powered by Clearbit</t>
  </si>
  <si>
    <t>Amazon.com Inc (NMS: AMZN)</t>
  </si>
  <si>
    <t xml:space="preserve">Exchange rate used is that of the Year End reported date </t>
  </si>
  <si>
    <t xml:space="preserve">Standardized Annual Income Statement </t>
  </si>
  <si>
    <t>Report Date</t>
  </si>
  <si>
    <t>12/31/2023</t>
  </si>
  <si>
    <t>12/31/2022</t>
  </si>
  <si>
    <t>12/31/2021</t>
  </si>
  <si>
    <t>12/31/2020</t>
  </si>
  <si>
    <t>12/31/2019</t>
  </si>
  <si>
    <t>12/31/2018</t>
  </si>
  <si>
    <t>12/31/2017</t>
  </si>
  <si>
    <t>12/31/2016</t>
  </si>
  <si>
    <t>12/31/2015</t>
  </si>
  <si>
    <t>12/31/2014</t>
  </si>
  <si>
    <t>Currency</t>
  </si>
  <si>
    <t>USD</t>
  </si>
  <si>
    <t>Audit Status</t>
  </si>
  <si>
    <t>Not Qualified</t>
  </si>
  <si>
    <t>Consolidated</t>
  </si>
  <si>
    <t>Yes</t>
  </si>
  <si>
    <t>Scale</t>
  </si>
  <si>
    <t>Thousands</t>
  </si>
  <si>
    <t>Sales Revenue</t>
  </si>
  <si>
    <t>Total Revenue</t>
  </si>
  <si>
    <t>Direct Costs</t>
  </si>
  <si>
    <t>Gross Profit</t>
  </si>
  <si>
    <t>Selling General &amp; Admin</t>
  </si>
  <si>
    <t>Research &amp; Development</t>
  </si>
  <si>
    <t>Other Operating Expense</t>
  </si>
  <si>
    <t>Total Indirect Operating Costs</t>
  </si>
  <si>
    <t>Operating Income</t>
  </si>
  <si>
    <t>Interest Income</t>
  </si>
  <si>
    <t>Gains on Sale of Assets</t>
  </si>
  <si>
    <t>-</t>
  </si>
  <si>
    <t>Foreign Exchange Gains</t>
  </si>
  <si>
    <t>Other Non-Operating Income</t>
  </si>
  <si>
    <t>Total Non-Operating Income</t>
  </si>
  <si>
    <t>Earnings Before Tax</t>
  </si>
  <si>
    <t>Taxation</t>
  </si>
  <si>
    <t>Equity Earnings</t>
  </si>
  <si>
    <t>Extraordinary Items</t>
  </si>
  <si>
    <t>Accounting Changes</t>
  </si>
  <si>
    <t>Net Income</t>
  </si>
  <si>
    <t>Preference Dividends &amp; Similar</t>
  </si>
  <si>
    <t>Net Income to Common</t>
  </si>
  <si>
    <t>Average Shares Basic</t>
  </si>
  <si>
    <t>EPS Net Basic</t>
  </si>
  <si>
    <t>EPS Continuing Basic</t>
  </si>
  <si>
    <t>Average Shares Diluted</t>
  </si>
  <si>
    <t>EPS Net Diluted</t>
  </si>
  <si>
    <t>EPS Continuing Diluted</t>
  </si>
  <si>
    <t>Shares Outstanding</t>
  </si>
  <si>
    <t>Total Liabilities &amp; Equity</t>
  </si>
  <si>
    <t>Total Equity</t>
  </si>
  <si>
    <t>Other Equity</t>
  </si>
  <si>
    <t>For Curr Trans (BS)</t>
  </si>
  <si>
    <t>Treasury Stock</t>
  </si>
  <si>
    <t>Accum Other Comprehensive Income</t>
  </si>
  <si>
    <t>Retained Earnings</t>
  </si>
  <si>
    <t>Additional Paid-In Capital</t>
  </si>
  <si>
    <t>Common Share Capital</t>
  </si>
  <si>
    <t>Total Liabilities</t>
  </si>
  <si>
    <t>Other Liabilities</t>
  </si>
  <si>
    <t>Minority Interests</t>
  </si>
  <si>
    <t>Deferred LT Liabilities</t>
  </si>
  <si>
    <t>LT Debt &amp; Leases</t>
  </si>
  <si>
    <t>Total Current Liabilities</t>
  </si>
  <si>
    <t>Other Current Liabilities</t>
  </si>
  <si>
    <t>Current Lease Obligations</t>
  </si>
  <si>
    <t>Current Debt</t>
  </si>
  <si>
    <t>Accrued Expenses</t>
  </si>
  <si>
    <t>Accounts Payable</t>
  </si>
  <si>
    <t>Accounts Payable &amp; Accrued Exps</t>
  </si>
  <si>
    <t>Total Assets</t>
  </si>
  <si>
    <t>Other Assets</t>
  </si>
  <si>
    <t>Intangible Assets</t>
  </si>
  <si>
    <t>Net Property Plant &amp; Equip</t>
  </si>
  <si>
    <t>Accumulated Depreciation</t>
  </si>
  <si>
    <t>Gross Property Plant &amp; Equip</t>
  </si>
  <si>
    <t>Total Current Assets</t>
  </si>
  <si>
    <t>Other Current Assets</t>
  </si>
  <si>
    <t>Inventories</t>
  </si>
  <si>
    <t>Receivables (ST)</t>
  </si>
  <si>
    <t>Cash &amp; Equivs &amp; ST Investments</t>
  </si>
  <si>
    <t>Cash &amp; Equivalents</t>
  </si>
  <si>
    <t xml:space="preserve">Standardized Annual Balance Sheet </t>
  </si>
  <si>
    <t>Sales Growth</t>
  </si>
  <si>
    <t>AVG Growth</t>
  </si>
  <si>
    <t>St. Dev</t>
  </si>
  <si>
    <t>Debt to Assets Ratio = Total Liabilities / Total Assets</t>
  </si>
  <si>
    <t>Debt to Equity Ratio =Total Liabilities / Total Equity</t>
  </si>
  <si>
    <t>ROE = Net Income / Total Equity</t>
  </si>
  <si>
    <t>Total Asset Turnover = Total Revenue / Total Assets</t>
  </si>
  <si>
    <t>Inventory Turnover = COGS/ Average Inventory</t>
  </si>
  <si>
    <t>The Day in Inventory Ratios = 365 / Inventory Turnover</t>
  </si>
  <si>
    <t>Current Ratio = Current Assets / Current Liabilities</t>
  </si>
  <si>
    <t>Quick Ratio = (Current Assets - Inventories)/Current Liabilities</t>
  </si>
  <si>
    <t>Cash Ratio = (Cash + Marketable Securities)/Current Liabilities</t>
  </si>
  <si>
    <t>Average Collection Period = Receivable/(Annual Credit Sales/365)</t>
  </si>
  <si>
    <t>Debt Ratio = Total Debt/ Total Assets</t>
  </si>
  <si>
    <t>Profitability Ratios</t>
  </si>
  <si>
    <t>Net Profit Margin = Net Income/ Sales</t>
  </si>
  <si>
    <t>Gross Profit Magrin = Gross Profit/ Sales</t>
  </si>
  <si>
    <t>Operating margin = Operating Income / Sales</t>
  </si>
  <si>
    <t>Amazon</t>
  </si>
  <si>
    <t>AWS</t>
  </si>
  <si>
    <t>Microsoft Azure</t>
  </si>
  <si>
    <t>Google Cloud</t>
  </si>
  <si>
    <t>Others </t>
  </si>
  <si>
    <t>Revenue Contribution </t>
  </si>
  <si>
    <t>50-60% </t>
  </si>
  <si>
    <t>15-20% </t>
  </si>
  <si>
    <t>7-10% </t>
  </si>
  <si>
    <t>Net Income Contribution </t>
  </si>
  <si>
    <t>5-7% </t>
  </si>
  <si>
    <t>Competitors </t>
  </si>
  <si>
    <t>Google Cloud Platform</t>
  </si>
  <si>
    <t>Walmart</t>
  </si>
  <si>
    <t>Netflix</t>
  </si>
  <si>
    <t>Current Ratio</t>
  </si>
  <si>
    <t>Quick Ratio</t>
  </si>
  <si>
    <t>ROE</t>
  </si>
  <si>
    <t>ROA</t>
  </si>
  <si>
    <t>Net Profit Margin</t>
  </si>
  <si>
    <t>Operating margin</t>
  </si>
  <si>
    <t>Gross Profit Magrin</t>
  </si>
  <si>
    <t>Cash Ratio</t>
  </si>
  <si>
    <t>Average Collection Period</t>
  </si>
  <si>
    <t>Total Asset Turnover</t>
  </si>
  <si>
    <t>Inventory Turnover</t>
  </si>
  <si>
    <t>The Day in Inventory Ratios</t>
  </si>
  <si>
    <t>Debt Ratio</t>
  </si>
  <si>
    <t>Debt to Assets Ratio</t>
  </si>
  <si>
    <t>Debt to Equity Ratio</t>
  </si>
  <si>
    <t>12-15%</t>
  </si>
  <si>
    <t>Retail </t>
  </si>
  <si>
    <t>Subscription</t>
  </si>
  <si>
    <t>20-30% </t>
  </si>
  <si>
    <t>Market Share</t>
  </si>
  <si>
    <t>Revenue (2023)</t>
  </si>
  <si>
    <t>30-35%</t>
  </si>
  <si>
    <t>Azure</t>
  </si>
  <si>
    <t>20-25%</t>
  </si>
  <si>
    <t>Revenue Contribution</t>
  </si>
  <si>
    <t>Operating Income Contribution</t>
  </si>
  <si>
    <t>Parent Company</t>
  </si>
  <si>
    <t>Microsoft</t>
  </si>
  <si>
    <t>Alphabet</t>
  </si>
  <si>
    <t>Negative</t>
  </si>
  <si>
    <t>Gross Profit Margin</t>
  </si>
  <si>
    <t>60-65%</t>
  </si>
  <si>
    <t>55-60%</t>
  </si>
  <si>
    <t>25-30%</t>
  </si>
  <si>
    <t>14-16 B</t>
  </si>
  <si>
    <t>10-12B</t>
  </si>
  <si>
    <t>85 B</t>
  </si>
  <si>
    <t>55 B</t>
  </si>
  <si>
    <t>32 B</t>
  </si>
  <si>
    <t>Revenue Growth Rate</t>
  </si>
  <si>
    <t>30-40%</t>
  </si>
  <si>
    <t>40-50%</t>
  </si>
  <si>
    <t>Costco</t>
  </si>
  <si>
    <t>Current Ratios</t>
  </si>
  <si>
    <t>10-15%</t>
  </si>
  <si>
    <t>12-17%</t>
  </si>
  <si>
    <t>ROA = Net Income / Total Assets</t>
  </si>
  <si>
    <t>Long term Solvency Ratios</t>
  </si>
  <si>
    <t>Efficiency Ratios</t>
  </si>
  <si>
    <t>Account Receivable Turnover = Net credit Sales/ average account Receivable</t>
  </si>
  <si>
    <t>Short term Liquidity Ratios</t>
  </si>
  <si>
    <t>Account Receivable Turnover</t>
  </si>
  <si>
    <t>Online Stores</t>
  </si>
  <si>
    <t>Physical Stores</t>
  </si>
  <si>
    <t>Other</t>
  </si>
  <si>
    <t>Assumption</t>
  </si>
  <si>
    <t>COGS/Sales</t>
  </si>
  <si>
    <t>SGA/Sales</t>
  </si>
  <si>
    <t>Third-party seller services</t>
  </si>
  <si>
    <t>Subscription services</t>
  </si>
  <si>
    <t>Advertising services</t>
  </si>
  <si>
    <t>Retails</t>
  </si>
  <si>
    <t>Year</t>
  </si>
  <si>
    <t>Subscription Sales Growth</t>
  </si>
  <si>
    <t>AWS Sales Growth</t>
  </si>
  <si>
    <t>Retails Sales Growth</t>
  </si>
  <si>
    <t>Other Operating Expense/ Sales</t>
  </si>
  <si>
    <t>Total Revenue Projection</t>
  </si>
  <si>
    <t>Sales Growh Rate</t>
  </si>
  <si>
    <t>Net Income Projection</t>
  </si>
  <si>
    <t>Depreciation</t>
  </si>
  <si>
    <t>Cash/Sales Ratio</t>
  </si>
  <si>
    <t>Receivables/Sales Ratio</t>
  </si>
  <si>
    <t>Inventories/Sales</t>
  </si>
  <si>
    <t>Intangible Assets/Sales</t>
  </si>
  <si>
    <t>Other Assets/ Sales</t>
  </si>
  <si>
    <t>Depreciation/Fixed Assets</t>
  </si>
  <si>
    <t>Tax/Earnings Before Tax</t>
  </si>
  <si>
    <t>RD/Sales</t>
  </si>
  <si>
    <t>Fixed Assets/Sales</t>
  </si>
  <si>
    <t>AP &amp; Acr Ex/ Sales</t>
  </si>
  <si>
    <t>CA</t>
  </si>
  <si>
    <t>CL</t>
  </si>
  <si>
    <t>NFA</t>
  </si>
  <si>
    <t>EBIT</t>
  </si>
  <si>
    <t>Tax rate</t>
  </si>
  <si>
    <t>CAPX</t>
  </si>
  <si>
    <t>Inc in NWC</t>
  </si>
  <si>
    <t>OCF</t>
  </si>
  <si>
    <t>FCF</t>
  </si>
  <si>
    <t>NETFLIX INC COM (NTFZ)</t>
  </si>
  <si>
    <t>Balance Sheet - Annual (As Reported)</t>
  </si>
  <si>
    <t>FYE December</t>
  </si>
  <si>
    <t xml:space="preserve">    Cash &amp; Equivalents</t>
  </si>
  <si>
    <t>Cash, Cash Equiv. &amp; Short Term Inv.</t>
  </si>
  <si>
    <t>Total Receivables, Net</t>
  </si>
  <si>
    <t>Total Inventory</t>
  </si>
  <si>
    <t xml:space="preserve">    Property/Plant/Equipment, Total - Gross</t>
  </si>
  <si>
    <t xml:space="preserve">    Accumulated Depreciation, Total</t>
  </si>
  <si>
    <t>Property/Plant/Equipment, Total - Net</t>
  </si>
  <si>
    <t xml:space="preserve">    Goodwill, Net</t>
  </si>
  <si>
    <t>Intangibles, Net</t>
  </si>
  <si>
    <t>Deferred Charges</t>
  </si>
  <si>
    <t>Other Assets, Total</t>
  </si>
  <si>
    <t xml:space="preserve">    Current Port. of  LT Debt/Capital Leases</t>
  </si>
  <si>
    <t>Notes Payable/Short Term Debt</t>
  </si>
  <si>
    <t>Total Long Term Debt</t>
  </si>
  <si>
    <t>Deferred Income Tax</t>
  </si>
  <si>
    <t>Minority Interest</t>
  </si>
  <si>
    <t>Common Stock, Total</t>
  </si>
  <si>
    <t xml:space="preserve">    Preferred Stock - Non Redeemable, Net</t>
  </si>
  <si>
    <t xml:space="preserve">    Additional Paid-In Capital</t>
  </si>
  <si>
    <t xml:space="preserve">    Retained Earnings (Accumulated Deficit)</t>
  </si>
  <si>
    <t xml:space="preserve">    Treasury Stock - Common</t>
  </si>
  <si>
    <t>Total Liabilities &amp; Shareholders' Equity</t>
  </si>
  <si>
    <t>Total Common Shares Outstanding</t>
  </si>
  <si>
    <t>Income Statement - Annual (As Reported)</t>
  </si>
  <si>
    <t xml:space="preserve">    Cost of Revenue, Total</t>
  </si>
  <si>
    <t xml:space="preserve">    Selling/General/Admin. Expenses, Total</t>
  </si>
  <si>
    <t xml:space="preserve">    Research &amp; Development</t>
  </si>
  <si>
    <t>Interest Expense (Income), Net</t>
  </si>
  <si>
    <t xml:space="preserve">    Gain (Loss) on Sale of Assets</t>
  </si>
  <si>
    <t>Net Income Before Taxes</t>
  </si>
  <si>
    <t xml:space="preserve">    Provision for Income Taxes</t>
  </si>
  <si>
    <t>Preferred Dividends</t>
  </si>
  <si>
    <t>Basic EPS Excluding Extraordinary Items</t>
  </si>
  <si>
    <t>Basic EPS Including Extraordinary Items</t>
  </si>
  <si>
    <t>Normalized Basic EPS</t>
  </si>
  <si>
    <t>Basic Weighted Average Shares</t>
  </si>
  <si>
    <t>Diluted EPS Excluding ExtraOrd Items</t>
  </si>
  <si>
    <t>Diluted EPS Including ExtraOrd Items</t>
  </si>
  <si>
    <t>Normalized Diluted EPS</t>
  </si>
  <si>
    <t>Diluted Weighted Average Shares</t>
  </si>
  <si>
    <t>Dividends Per Share</t>
  </si>
  <si>
    <t>Depreciation &amp; Amortization</t>
  </si>
  <si>
    <t>Number of Employees</t>
  </si>
  <si>
    <t>MICROSOFT CORP COM (MSFT)</t>
  </si>
  <si>
    <t>FYE June</t>
  </si>
  <si>
    <t>ALPHABET INC CAP STK CL C (38259P70)</t>
  </si>
  <si>
    <t>COSTCO WHSL CORP NEW COM (COST)</t>
  </si>
  <si>
    <t>FYE September</t>
  </si>
  <si>
    <t>WALMART INC COM (WMT)</t>
  </si>
  <si>
    <t>FYE January</t>
  </si>
  <si>
    <t>EBAY INC. COM (EBAY)</t>
  </si>
  <si>
    <t>TARGET CORP COM (TGT)</t>
  </si>
  <si>
    <t>FYE February</t>
  </si>
  <si>
    <t>EBIT/TA</t>
  </si>
  <si>
    <t>NI/TA</t>
  </si>
  <si>
    <t>NI/TE</t>
  </si>
  <si>
    <t>Gross margin</t>
  </si>
  <si>
    <t>NI/Revenue</t>
  </si>
  <si>
    <t>AR/Sales</t>
  </si>
  <si>
    <t>Sale Growths</t>
  </si>
  <si>
    <t>RD Growths</t>
  </si>
  <si>
    <t>External Factors</t>
  </si>
  <si>
    <t>Risk Free Rate</t>
  </si>
  <si>
    <t>Market risk premium</t>
  </si>
  <si>
    <t>Interest rate on debt (cost of debt)</t>
  </si>
  <si>
    <t>Annual sales growth</t>
  </si>
  <si>
    <t>Cost of equity</t>
  </si>
  <si>
    <t>Capital Structure (% debt)</t>
  </si>
  <si>
    <t>WACC (discount rate)</t>
  </si>
  <si>
    <t>Perpetual CF growth</t>
  </si>
  <si>
    <t>Perpetual discount</t>
  </si>
  <si>
    <t>Payout and financing</t>
  </si>
  <si>
    <t>Debt portion to fin operations</t>
  </si>
  <si>
    <t>Payout ratio</t>
  </si>
  <si>
    <t>Parameter Estimates</t>
  </si>
  <si>
    <t>Cash/Sales</t>
  </si>
  <si>
    <t>Other Assets/Sales</t>
  </si>
  <si>
    <t>AP. Acr Exp etc/Sales</t>
  </si>
  <si>
    <t>Beta</t>
  </si>
  <si>
    <t>Number of shares</t>
  </si>
  <si>
    <t>Market Cap</t>
  </si>
  <si>
    <t>Income Statement</t>
  </si>
  <si>
    <t>Other Revenue</t>
  </si>
  <si>
    <t>Operating Income (EBIT)</t>
  </si>
  <si>
    <t>Interest Expense</t>
  </si>
  <si>
    <t>Other Non-Operating Exp</t>
  </si>
  <si>
    <t>Total Non-Operating Exp</t>
  </si>
  <si>
    <t>Earnings Before Tax (EBT)</t>
  </si>
  <si>
    <t>Profit margin</t>
  </si>
  <si>
    <t>Balance Sheet</t>
  </si>
  <si>
    <t>Total LT Assets</t>
  </si>
  <si>
    <t>AP, Accr Exp, etc</t>
  </si>
  <si>
    <t>LT Debt &amp; Leases &amp; Other long</t>
  </si>
  <si>
    <t>check</t>
  </si>
  <si>
    <t>Investment Module</t>
  </si>
  <si>
    <t>Current Asset Investment</t>
  </si>
  <si>
    <t>Investment in new Fixed Assets</t>
  </si>
  <si>
    <t>Replacement of Depreciated Assets</t>
  </si>
  <si>
    <t>Fixed Asset Investment</t>
  </si>
  <si>
    <t>Total Investment</t>
  </si>
  <si>
    <t>Financiang Module</t>
  </si>
  <si>
    <t>Required financing</t>
  </si>
  <si>
    <t>Sources of funds:</t>
  </si>
  <si>
    <t>Net income</t>
  </si>
  <si>
    <t>Earnings CF</t>
  </si>
  <si>
    <t>Minimum Dividend</t>
  </si>
  <si>
    <t>Internal Financing</t>
  </si>
  <si>
    <t>Spontaneous Financiang (CL)</t>
  </si>
  <si>
    <t>Total int and spont financing</t>
  </si>
  <si>
    <t>Required external financing</t>
  </si>
  <si>
    <t>Debt issued</t>
  </si>
  <si>
    <t>Equity issued</t>
  </si>
  <si>
    <t>Total discretionary financing</t>
  </si>
  <si>
    <t>Total financing</t>
  </si>
  <si>
    <t>Cash flow</t>
  </si>
  <si>
    <t>Operating CF</t>
  </si>
  <si>
    <t>Net CAPEX</t>
  </si>
  <si>
    <t>Net NWC</t>
  </si>
  <si>
    <t>Free cash flow`</t>
  </si>
  <si>
    <t>Terminal Value</t>
  </si>
  <si>
    <t>Enterprise Value</t>
  </si>
  <si>
    <t>EV/share</t>
  </si>
  <si>
    <t>Net Debt</t>
  </si>
  <si>
    <t>Equity Value</t>
  </si>
  <si>
    <t>Proj Stock Price</t>
  </si>
  <si>
    <t>Interest and Debt Service</t>
  </si>
  <si>
    <t>Interest expense</t>
  </si>
  <si>
    <t>Total Interest bearing debt</t>
  </si>
  <si>
    <t>Total debt</t>
  </si>
  <si>
    <t>Other Indirect Cost</t>
  </si>
  <si>
    <t>Shares outstanding</t>
  </si>
  <si>
    <t xml:space="preserve">NET INCOME </t>
  </si>
  <si>
    <t>NET INCOME (last)</t>
  </si>
  <si>
    <t>EBITDA</t>
  </si>
  <si>
    <t>SALES</t>
  </si>
  <si>
    <t>BOOK VALUE (EQUITY)</t>
  </si>
  <si>
    <t xml:space="preserve">P/E </t>
  </si>
  <si>
    <t>Average</t>
  </si>
  <si>
    <t>P/E (forward or last earnings)</t>
  </si>
  <si>
    <t>EBITDA multiplier</t>
  </si>
  <si>
    <t>Sales multiplier</t>
  </si>
  <si>
    <t>Book Value multiplier</t>
  </si>
  <si>
    <t>Cap Based on AVG</t>
  </si>
  <si>
    <t>Price per share</t>
  </si>
  <si>
    <t>AMZN</t>
  </si>
  <si>
    <t>MSFT</t>
  </si>
  <si>
    <t>Weight</t>
  </si>
  <si>
    <t>NTFZ</t>
  </si>
  <si>
    <t>GOOG</t>
  </si>
  <si>
    <t>COST</t>
  </si>
  <si>
    <t>WMT</t>
  </si>
  <si>
    <t>EBAY</t>
  </si>
  <si>
    <t>Ebay</t>
  </si>
  <si>
    <t>Target</t>
  </si>
  <si>
    <t>TGT</t>
  </si>
  <si>
    <t>Date</t>
  </si>
  <si>
    <t>NFLX</t>
  </si>
  <si>
    <t>mean</t>
  </si>
  <si>
    <t>median</t>
  </si>
  <si>
    <t>st dev</t>
  </si>
  <si>
    <t>std dev</t>
  </si>
  <si>
    <t>Industry</t>
  </si>
  <si>
    <t>Retails Industry</t>
  </si>
  <si>
    <t>AWS Industry</t>
  </si>
  <si>
    <t>Subscription Industry</t>
  </si>
  <si>
    <t>SP500</t>
  </si>
  <si>
    <t>SP500 Return</t>
  </si>
  <si>
    <t>AMZN Return</t>
  </si>
  <si>
    <t>SP500 Excess Return</t>
  </si>
  <si>
    <t>AMZN Excess Return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</si>
  <si>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</si>
  <si>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</si>
  <si>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</si>
  <si>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</si>
  <si>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</si>
  <si>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</si>
  <si>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</si>
  <si>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</si>
  <si>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</si>
  <si>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</si>
  <si>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</si>
  <si>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</si>
  <si>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</si>
  <si>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</si>
  <si>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</si>
  <si>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</si>
  <si>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</si>
  <si>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</si>
  <si>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</si>
  <si>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</si>
  <si>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</si>
  <si>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</si>
  <si>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</si>
  <si>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</si>
  <si>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</si>
  <si>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NI/TA (ROA)</t>
  </si>
  <si>
    <t>NI/TE (ROE)</t>
  </si>
  <si>
    <t>Mean</t>
  </si>
  <si>
    <t>Median</t>
  </si>
  <si>
    <t>Simulation Statistic</t>
  </si>
  <si>
    <t>SD</t>
  </si>
  <si>
    <t>25th Percentile</t>
  </si>
  <si>
    <t>75th Percentile</t>
  </si>
  <si>
    <t>Other Cur Asstets (Inventories)</t>
  </si>
  <si>
    <t>Segments</t>
  </si>
  <si>
    <t>Interest Income/Revenue</t>
  </si>
  <si>
    <t>Interest Income/ Revenue</t>
  </si>
  <si>
    <t>Column1</t>
  </si>
  <si>
    <t>Column2</t>
  </si>
  <si>
    <t>Column3</t>
  </si>
  <si>
    <t>1.96T</t>
  </si>
  <si>
    <t>2.01T</t>
  </si>
  <si>
    <t>1.88T</t>
  </si>
  <si>
    <t>1.57T</t>
  </si>
  <si>
    <t>1.31T</t>
  </si>
  <si>
    <t>1.34T</t>
  </si>
  <si>
    <t>2.00T</t>
  </si>
  <si>
    <t>2.06T</t>
  </si>
  <si>
    <t>1.93T</t>
  </si>
  <si>
    <t>1.64T</t>
  </si>
  <si>
    <t>1.39T</t>
  </si>
  <si>
    <t>1.42T</t>
  </si>
  <si>
    <t>Trailing P/E</t>
  </si>
  <si>
    <t>Forward P/E</t>
  </si>
  <si>
    <t>PEG Ratio (5yr expected)</t>
  </si>
  <si>
    <t>Price/Sales</t>
  </si>
  <si>
    <t>Price/Book</t>
  </si>
  <si>
    <t>Enterprise Value/Revenue</t>
  </si>
  <si>
    <t>Enterprise Value/EBITDA</t>
  </si>
  <si>
    <t>52 Week Range118.35 - 201.20</t>
  </si>
  <si>
    <t>Volume41,292,503</t>
  </si>
  <si>
    <t>pr</t>
  </si>
  <si>
    <t>Previous closing price</t>
  </si>
  <si>
    <t>Average Volume</t>
  </si>
  <si>
    <t>beta</t>
  </si>
  <si>
    <t>1.03T</t>
  </si>
  <si>
    <t>1.03B</t>
  </si>
  <si>
    <t>Dividend Yield</t>
  </si>
  <si>
    <t>N/A</t>
  </si>
  <si>
    <t>EV/Revenue</t>
  </si>
  <si>
    <t>EV/EBITDA</t>
  </si>
  <si>
    <t>Market Profile</t>
  </si>
  <si>
    <t>values</t>
  </si>
  <si>
    <t>Open</t>
  </si>
  <si>
    <t>High</t>
  </si>
  <si>
    <t>Low</t>
  </si>
  <si>
    <t>Close </t>
  </si>
  <si>
    <t>Adj Close </t>
  </si>
  <si>
    <t>Volume</t>
  </si>
  <si>
    <t>Target price</t>
  </si>
  <si>
    <t>Current stock</t>
  </si>
  <si>
    <t>Force</t>
  </si>
  <si>
    <t>Rating</t>
  </si>
  <si>
    <t>Bargaining Power of Customers</t>
  </si>
  <si>
    <t>Intensity of Competitive Rivalry</t>
  </si>
  <si>
    <t>Bargaining Power of Suppliers</t>
  </si>
  <si>
    <t>Threat of Substitutes</t>
  </si>
  <si>
    <t>Barriers to Entry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</si>
</sst>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0.0%"/>
    <numFmt numFmtId="166" formatCode="0.000"/>
    <numFmt numFmtId="167" formatCode="0.0000"/>
    <numFmt numFmtId="168" formatCode="_(* #,##0_);_(* \(#,##0\);_(* &quot;-&quot;??_);_(@_)"/>
    <numFmt numFmtId="169" formatCode="0.0"/>
    <numFmt numFmtId="170" formatCode="0.00000%"/>
    <numFmt numFmtId="171" formatCode="_(&quot;$&quot;* #,##0_);_(&quot;$&quot;* \(#,##0\);_(&quot;$&quot;* &quot;-&quot;??_);_(@_)"/>
    <numFmt numFmtId="172" formatCode="0.0000000"/>
    <numFmt numFmtId="173" formatCode="0.000000"/>
  </numFmts>
  <fonts count="42">
    <font>
      <sz val="10"/>
      <color rgb="FF000000"/>
      <name val="Arial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6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8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F4761"/>
      <name val="Calibri"/>
      <family val="2"/>
    </font>
    <font>
      <sz val="10"/>
      <color rgb="FF0F4761"/>
      <name val="Calibri"/>
      <family val="2"/>
    </font>
    <font>
      <b/>
      <sz val="10"/>
      <color rgb="FFFFC000"/>
      <name val="Calibri"/>
      <family val="2"/>
    </font>
    <font>
      <b/>
      <sz val="10"/>
      <name val="Calibri"/>
      <family val="2"/>
    </font>
    <font>
      <b/>
      <sz val="10"/>
      <color rgb="FFFFC000"/>
      <name val="Arial"/>
      <family val="2"/>
    </font>
    <font>
      <b/>
      <sz val="10"/>
      <name val="Arial"/>
      <family val="2"/>
    </font>
    <font>
      <b/>
      <u/>
      <sz val="12"/>
      <color rgb="FF000000"/>
      <name val="Arial"/>
      <family val="2"/>
    </font>
    <font>
      <b/>
      <u/>
      <sz val="14"/>
      <color rgb="FF000000"/>
      <name val="Arial"/>
      <family val="2"/>
    </font>
    <font>
      <sz val="10"/>
      <color theme="1" tint="4.9989318521683403E-2"/>
      <name val="Arial"/>
      <family val="2"/>
    </font>
    <font>
      <i/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57"/>
      <name val="Arial"/>
      <family val="2"/>
    </font>
    <font>
      <b/>
      <sz val="10"/>
      <color theme="5" tint="-0.249977111117893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i/>
      <sz val="10"/>
      <color rgb="FF000000"/>
      <name val="Arial"/>
      <family val="2"/>
    </font>
    <font>
      <b/>
      <sz val="12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Arial"/>
      <family val="2"/>
    </font>
    <font>
      <sz val="11"/>
      <color rgb="FF232A31"/>
      <name val="Helvetica Neue"/>
      <family val="2"/>
    </font>
    <font>
      <b/>
      <sz val="10"/>
      <color theme="1"/>
      <name val="Arial"/>
      <family val="2"/>
    </font>
    <font>
      <sz val="10"/>
      <color theme="0"/>
      <name val="Times New Roman"/>
      <family val="1"/>
    </font>
    <font>
      <sz val="10"/>
      <name val="Calibri"/>
      <family val="2"/>
    </font>
    <font>
      <sz val="10"/>
      <color theme="1"/>
      <name val="Times New Roman"/>
      <family val="1"/>
    </font>
    <font>
      <sz val="10"/>
      <color rgb="FF000000"/>
      <name val="Helvetica Neue"/>
      <family val="2"/>
    </font>
    <font>
      <sz val="8"/>
      <color rgb="FF232A31"/>
      <name val="Arial"/>
      <family val="2"/>
    </font>
    <font>
      <sz val="10"/>
      <color rgb="FF232A31"/>
      <name val="Arial"/>
      <family val="2"/>
    </font>
    <font>
      <sz val="14"/>
      <color rgb="FF000000"/>
      <name val="Times New Roman"/>
      <family val="1"/>
    </font>
    <font>
      <b/>
      <sz val="8"/>
      <color rgb="FF232A31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A3E68"/>
        <bgColor rgb="FF2A3E68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1">
    <xf numFmtId="0" fontId="0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9" fillId="0" borderId="0" applyFill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</cellStyleXfs>
  <cellXfs count="262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right" vertical="top" wrapText="1"/>
    </xf>
    <xf numFmtId="0" fontId="0" fillId="0" borderId="0" xfId="0" applyAlignment="1">
      <alignment horizontal="left"/>
    </xf>
    <xf numFmtId="0" fontId="5" fillId="0" borderId="0" xfId="3"/>
    <xf numFmtId="0" fontId="5" fillId="0" borderId="0" xfId="3" applyAlignment="1">
      <alignment horizontal="left"/>
    </xf>
    <xf numFmtId="1" fontId="5" fillId="0" borderId="0" xfId="3" applyNumberFormat="1"/>
    <xf numFmtId="0" fontId="5" fillId="0" borderId="0" xfId="3" applyAlignment="1">
      <alignment horizontal="right"/>
    </xf>
    <xf numFmtId="0" fontId="4" fillId="0" borderId="0" xfId="3" applyFont="1" applyAlignment="1">
      <alignment horizontal="left" vertical="top"/>
    </xf>
    <xf numFmtId="0" fontId="4" fillId="0" borderId="0" xfId="3" applyFont="1" applyAlignment="1">
      <alignment horizontal="right" vertical="top" wrapText="1"/>
    </xf>
    <xf numFmtId="0" fontId="4" fillId="0" borderId="0" xfId="3" applyFont="1" applyAlignment="1">
      <alignment vertical="top" wrapText="1"/>
    </xf>
    <xf numFmtId="0" fontId="5" fillId="0" borderId="0" xfId="3" applyAlignment="1">
      <alignment horizontal="left" vertical="top" wrapText="1"/>
    </xf>
    <xf numFmtId="0" fontId="3" fillId="0" borderId="0" xfId="3" applyFont="1" applyAlignment="1">
      <alignment horizontal="left"/>
    </xf>
    <xf numFmtId="0" fontId="2" fillId="0" borderId="0" xfId="3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  <xf numFmtId="164" fontId="0" fillId="0" borderId="0" xfId="1" applyNumberFormat="1" applyFont="1"/>
    <xf numFmtId="164" fontId="4" fillId="0" borderId="0" xfId="1" applyNumberFormat="1" applyFont="1"/>
    <xf numFmtId="164" fontId="0" fillId="0" borderId="0" xfId="1" applyNumberFormat="1" applyFont="1" applyAlignment="1">
      <alignment horizontal="right"/>
    </xf>
    <xf numFmtId="164" fontId="0" fillId="0" borderId="0" xfId="0" applyNumberFormat="1"/>
    <xf numFmtId="9" fontId="4" fillId="0" borderId="0" xfId="2" applyFont="1"/>
    <xf numFmtId="0" fontId="5" fillId="2" borderId="0" xfId="0" applyFont="1" applyFill="1"/>
    <xf numFmtId="0" fontId="0" fillId="2" borderId="0" xfId="0" applyFill="1"/>
    <xf numFmtId="9" fontId="0" fillId="2" borderId="0" xfId="2" applyFont="1" applyFill="1"/>
    <xf numFmtId="10" fontId="0" fillId="0" borderId="0" xfId="2" applyNumberFormat="1" applyFont="1"/>
    <xf numFmtId="9" fontId="5" fillId="0" borderId="0" xfId="3" applyNumberFormat="1"/>
    <xf numFmtId="166" fontId="5" fillId="0" borderId="0" xfId="3" applyNumberFormat="1"/>
    <xf numFmtId="166" fontId="0" fillId="0" borderId="0" xfId="2" applyNumberFormat="1" applyFont="1"/>
    <xf numFmtId="0" fontId="5" fillId="2" borderId="0" xfId="3" applyFill="1" applyAlignment="1">
      <alignment horizontal="left"/>
    </xf>
    <xf numFmtId="1" fontId="5" fillId="2" borderId="0" xfId="3" applyNumberFormat="1" applyFill="1"/>
    <xf numFmtId="0" fontId="4" fillId="4" borderId="0" xfId="3" applyFont="1" applyFill="1" applyAlignment="1">
      <alignment horizontal="left"/>
    </xf>
    <xf numFmtId="1" fontId="4" fillId="4" borderId="0" xfId="3" applyNumberFormat="1" applyFont="1" applyFill="1"/>
    <xf numFmtId="0" fontId="6" fillId="0" borderId="0" xfId="0" applyFont="1" applyAlignment="1">
      <alignment vertical="center"/>
    </xf>
    <xf numFmtId="0" fontId="6" fillId="0" borderId="0" xfId="0" applyFont="1"/>
    <xf numFmtId="0" fontId="4" fillId="0" borderId="0" xfId="3" applyFont="1"/>
    <xf numFmtId="0" fontId="5" fillId="0" borderId="0" xfId="0" applyFont="1" applyAlignment="1">
      <alignment horizontal="left"/>
    </xf>
    <xf numFmtId="9" fontId="5" fillId="0" borderId="0" xfId="2" applyFont="1"/>
    <xf numFmtId="166" fontId="5" fillId="0" borderId="0" xfId="2" applyNumberFormat="1"/>
    <xf numFmtId="167" fontId="5" fillId="0" borderId="0" xfId="2" applyNumberFormat="1" applyAlignment="1">
      <alignment horizontal="right" vertical="top" wrapText="1"/>
    </xf>
    <xf numFmtId="167" fontId="5" fillId="0" borderId="0" xfId="2" applyNumberFormat="1" applyAlignment="1">
      <alignment horizontal="left" vertical="top" wrapText="1"/>
    </xf>
    <xf numFmtId="0" fontId="4" fillId="0" borderId="0" xfId="3" applyFont="1" applyAlignment="1">
      <alignment horizontal="left"/>
    </xf>
    <xf numFmtId="1" fontId="4" fillId="0" borderId="0" xfId="3" applyNumberFormat="1" applyFont="1"/>
    <xf numFmtId="9" fontId="4" fillId="3" borderId="0" xfId="0" applyNumberFormat="1" applyFont="1" applyFill="1"/>
    <xf numFmtId="165" fontId="4" fillId="3" borderId="0" xfId="2" applyNumberFormat="1" applyFont="1" applyFill="1"/>
    <xf numFmtId="167" fontId="5" fillId="0" borderId="0" xfId="2" applyNumberFormat="1" applyAlignment="1">
      <alignment wrapText="1"/>
    </xf>
    <xf numFmtId="9" fontId="5" fillId="0" borderId="0" xfId="2"/>
    <xf numFmtId="0" fontId="5" fillId="0" borderId="0" xfId="0" applyFont="1"/>
    <xf numFmtId="168" fontId="0" fillId="0" borderId="0" xfId="4" applyNumberFormat="1" applyFont="1"/>
    <xf numFmtId="0" fontId="10" fillId="5" borderId="1" xfId="0" applyFont="1" applyFill="1" applyBorder="1" applyAlignment="1">
      <alignment horizontal="left" vertical="center" wrapText="1"/>
    </xf>
    <xf numFmtId="0" fontId="11" fillId="6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2" fontId="4" fillId="0" borderId="0" xfId="2" applyNumberFormat="1" applyFont="1"/>
    <xf numFmtId="2" fontId="4" fillId="0" borderId="0" xfId="2" applyNumberFormat="1" applyFont="1" applyAlignment="1">
      <alignment horizontal="right" vertical="top" wrapText="1"/>
    </xf>
    <xf numFmtId="2" fontId="4" fillId="0" borderId="0" xfId="2" applyNumberFormat="1" applyFont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9" fontId="4" fillId="0" borderId="1" xfId="0" applyNumberFormat="1" applyFont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 wrapText="1"/>
    </xf>
    <xf numFmtId="0" fontId="12" fillId="5" borderId="1" xfId="0" applyFont="1" applyFill="1" applyBorder="1" applyAlignment="1">
      <alignment horizontal="center" vertical="center" wrapText="1"/>
    </xf>
    <xf numFmtId="9" fontId="4" fillId="0" borderId="1" xfId="0" applyNumberFormat="1" applyFont="1" applyBorder="1" applyAlignment="1">
      <alignment horizontal="center" vertical="center" wrapText="1"/>
    </xf>
    <xf numFmtId="0" fontId="13" fillId="6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10" fontId="5" fillId="0" borderId="0" xfId="2" applyNumberFormat="1" applyAlignment="1">
      <alignment horizontal="left" vertical="top" wrapText="1"/>
    </xf>
    <xf numFmtId="169" fontId="4" fillId="0" borderId="0" xfId="2" applyNumberFormat="1" applyFont="1" applyAlignment="1">
      <alignment horizontal="right" vertical="top" wrapText="1"/>
    </xf>
    <xf numFmtId="169" fontId="4" fillId="0" borderId="0" xfId="2" applyNumberFormat="1" applyFont="1"/>
    <xf numFmtId="169" fontId="4" fillId="0" borderId="0" xfId="3" applyNumberFormat="1" applyFont="1"/>
    <xf numFmtId="0" fontId="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/>
    <xf numFmtId="168" fontId="4" fillId="0" borderId="0" xfId="4" applyNumberFormat="1" applyFont="1"/>
    <xf numFmtId="9" fontId="0" fillId="0" borderId="0" xfId="2" applyFont="1"/>
    <xf numFmtId="10" fontId="4" fillId="0" borderId="0" xfId="2" applyNumberFormat="1" applyFont="1"/>
    <xf numFmtId="0" fontId="5" fillId="7" borderId="0" xfId="3" applyFill="1" applyAlignment="1">
      <alignment horizontal="left"/>
    </xf>
    <xf numFmtId="1" fontId="5" fillId="7" borderId="0" xfId="3" applyNumberFormat="1" applyFill="1"/>
    <xf numFmtId="0" fontId="5" fillId="7" borderId="0" xfId="3" applyFill="1"/>
    <xf numFmtId="165" fontId="0" fillId="0" borderId="0" xfId="2" applyNumberFormat="1" applyFont="1"/>
    <xf numFmtId="170" fontId="0" fillId="0" borderId="0" xfId="2" applyNumberFormat="1" applyFont="1"/>
    <xf numFmtId="0" fontId="4" fillId="0" borderId="0" xfId="4" applyNumberFormat="1" applyFont="1"/>
    <xf numFmtId="10" fontId="5" fillId="0" borderId="0" xfId="2" applyNumberFormat="1" applyFont="1"/>
    <xf numFmtId="0" fontId="4" fillId="8" borderId="0" xfId="0" applyFont="1" applyFill="1"/>
    <xf numFmtId="0" fontId="9" fillId="0" borderId="0" xfId="0" applyFont="1" applyAlignment="1">
      <alignment vertical="center" wrapText="1"/>
    </xf>
    <xf numFmtId="0" fontId="5" fillId="0" borderId="1" xfId="0" applyFont="1" applyBorder="1"/>
    <xf numFmtId="10" fontId="4" fillId="8" borderId="5" xfId="2" applyNumberFormat="1" applyFont="1" applyFill="1" applyBorder="1"/>
    <xf numFmtId="165" fontId="0" fillId="0" borderId="4" xfId="2" applyNumberFormat="1" applyFont="1" applyBorder="1"/>
    <xf numFmtId="165" fontId="0" fillId="0" borderId="0" xfId="2" applyNumberFormat="1" applyFont="1" applyBorder="1"/>
    <xf numFmtId="168" fontId="0" fillId="0" borderId="0" xfId="0" applyNumberFormat="1"/>
    <xf numFmtId="10" fontId="16" fillId="11" borderId="0" xfId="2" applyNumberFormat="1" applyFont="1" applyFill="1"/>
    <xf numFmtId="9" fontId="0" fillId="11" borderId="0" xfId="2" applyFont="1" applyFill="1"/>
    <xf numFmtId="165" fontId="0" fillId="11" borderId="0" xfId="2" applyNumberFormat="1" applyFont="1" applyFill="1"/>
    <xf numFmtId="2" fontId="0" fillId="8" borderId="0" xfId="0" applyNumberFormat="1" applyFill="1"/>
    <xf numFmtId="1" fontId="0" fillId="8" borderId="0" xfId="0" applyNumberFormat="1" applyFill="1"/>
    <xf numFmtId="168" fontId="4" fillId="0" borderId="0" xfId="0" applyNumberFormat="1" applyFont="1"/>
    <xf numFmtId="1" fontId="4" fillId="8" borderId="0" xfId="0" applyNumberFormat="1" applyFont="1" applyFill="1"/>
    <xf numFmtId="1" fontId="5" fillId="8" borderId="0" xfId="0" applyNumberFormat="1" applyFont="1" applyFill="1"/>
    <xf numFmtId="168" fontId="0" fillId="0" borderId="0" xfId="5" applyNumberFormat="1" applyFont="1"/>
    <xf numFmtId="168" fontId="4" fillId="0" borderId="0" xfId="5" applyNumberFormat="1" applyFont="1"/>
    <xf numFmtId="168" fontId="4" fillId="9" borderId="0" xfId="5" applyNumberFormat="1" applyFont="1" applyFill="1"/>
    <xf numFmtId="168" fontId="0" fillId="9" borderId="0" xfId="5" applyNumberFormat="1" applyFont="1" applyFill="1"/>
    <xf numFmtId="168" fontId="5" fillId="0" borderId="0" xfId="5" applyNumberFormat="1" applyFont="1"/>
    <xf numFmtId="0" fontId="4" fillId="0" borderId="0" xfId="5" applyNumberFormat="1" applyFont="1"/>
    <xf numFmtId="0" fontId="4" fillId="0" borderId="0" xfId="3" applyFont="1" applyAlignment="1">
      <alignment wrapText="1"/>
    </xf>
    <xf numFmtId="165" fontId="5" fillId="0" borderId="0" xfId="3" applyNumberFormat="1"/>
    <xf numFmtId="0" fontId="4" fillId="6" borderId="0" xfId="3" applyFont="1" applyFill="1"/>
    <xf numFmtId="9" fontId="16" fillId="11" borderId="0" xfId="3" applyNumberFormat="1" applyFont="1" applyFill="1"/>
    <xf numFmtId="165" fontId="16" fillId="11" borderId="0" xfId="3" applyNumberFormat="1" applyFont="1" applyFill="1"/>
    <xf numFmtId="10" fontId="16" fillId="11" borderId="0" xfId="3" applyNumberFormat="1" applyFont="1" applyFill="1"/>
    <xf numFmtId="168" fontId="0" fillId="0" borderId="0" xfId="5" applyNumberFormat="1" applyFont="1" applyFill="1"/>
    <xf numFmtId="168" fontId="0" fillId="0" borderId="0" xfId="5" applyNumberFormat="1" applyFont="1" applyFill="1" applyBorder="1"/>
    <xf numFmtId="0" fontId="4" fillId="8" borderId="5" xfId="3" applyFont="1" applyFill="1" applyBorder="1"/>
    <xf numFmtId="168" fontId="4" fillId="0" borderId="0" xfId="5" applyNumberFormat="1" applyFont="1" applyFill="1"/>
    <xf numFmtId="168" fontId="4" fillId="0" borderId="0" xfId="5" applyNumberFormat="1" applyFont="1" applyFill="1" applyBorder="1"/>
    <xf numFmtId="168" fontId="0" fillId="0" borderId="4" xfId="5" applyNumberFormat="1" applyFont="1" applyFill="1" applyBorder="1"/>
    <xf numFmtId="0" fontId="4" fillId="6" borderId="4" xfId="3" applyFont="1" applyFill="1" applyBorder="1"/>
    <xf numFmtId="168" fontId="0" fillId="10" borderId="0" xfId="5" applyNumberFormat="1" applyFont="1" applyFill="1" applyBorder="1"/>
    <xf numFmtId="0" fontId="17" fillId="0" borderId="0" xfId="3" applyFont="1"/>
    <xf numFmtId="168" fontId="17" fillId="10" borderId="0" xfId="5" applyNumberFormat="1" applyFont="1" applyFill="1"/>
    <xf numFmtId="168" fontId="5" fillId="0" borderId="0" xfId="0" applyNumberFormat="1" applyFont="1"/>
    <xf numFmtId="168" fontId="4" fillId="3" borderId="0" xfId="0" applyNumberFormat="1" applyFont="1" applyFill="1"/>
    <xf numFmtId="0" fontId="8" fillId="0" borderId="2" xfId="0" applyFont="1" applyBorder="1" applyAlignment="1">
      <alignment horizontal="center" vertical="center" wrapText="1"/>
    </xf>
    <xf numFmtId="0" fontId="1" fillId="0" borderId="0" xfId="6"/>
    <xf numFmtId="0" fontId="18" fillId="0" borderId="0" xfId="6" applyFont="1"/>
    <xf numFmtId="14" fontId="1" fillId="0" borderId="0" xfId="6" applyNumberFormat="1"/>
    <xf numFmtId="14" fontId="0" fillId="0" borderId="0" xfId="0" applyNumberFormat="1"/>
    <xf numFmtId="0" fontId="13" fillId="0" borderId="0" xfId="0" applyFont="1" applyAlignment="1">
      <alignment horizontal="left" vertical="top"/>
    </xf>
    <xf numFmtId="0" fontId="19" fillId="0" borderId="0" xfId="0" applyFont="1" applyAlignment="1">
      <alignment horizontal="left"/>
    </xf>
    <xf numFmtId="10" fontId="0" fillId="0" borderId="0" xfId="2" applyNumberFormat="1" applyFont="1" applyFill="1" applyAlignment="1">
      <alignment horizontal="left"/>
    </xf>
    <xf numFmtId="9" fontId="0" fillId="0" borderId="0" xfId="2" applyFont="1" applyFill="1" applyAlignment="1">
      <alignment horizontal="left"/>
    </xf>
    <xf numFmtId="9" fontId="0" fillId="0" borderId="0" xfId="2" applyFont="1" applyAlignment="1">
      <alignment horizontal="left"/>
    </xf>
    <xf numFmtId="9" fontId="1" fillId="0" borderId="0" xfId="2" applyFont="1"/>
    <xf numFmtId="0" fontId="19" fillId="0" borderId="0" xfId="7" applyFill="1"/>
    <xf numFmtId="0" fontId="13" fillId="0" borderId="0" xfId="7" applyFont="1" applyFill="1"/>
    <xf numFmtId="0" fontId="20" fillId="0" borderId="0" xfId="7" applyFont="1" applyFill="1"/>
    <xf numFmtId="10" fontId="20" fillId="0" borderId="0" xfId="7" applyNumberFormat="1" applyFont="1" applyFill="1"/>
    <xf numFmtId="9" fontId="20" fillId="0" borderId="0" xfId="7" applyNumberFormat="1" applyFont="1" applyFill="1"/>
    <xf numFmtId="0" fontId="21" fillId="0" borderId="0" xfId="7" applyFont="1" applyFill="1"/>
    <xf numFmtId="9" fontId="21" fillId="0" borderId="0" xfId="8" applyFont="1" applyFill="1"/>
    <xf numFmtId="10" fontId="0" fillId="0" borderId="0" xfId="8" applyNumberFormat="1" applyFont="1" applyFill="1"/>
    <xf numFmtId="0" fontId="22" fillId="0" borderId="0" xfId="7" applyFont="1" applyFill="1"/>
    <xf numFmtId="0" fontId="23" fillId="0" borderId="0" xfId="7" applyFont="1" applyFill="1"/>
    <xf numFmtId="9" fontId="20" fillId="0" borderId="0" xfId="8" applyFont="1" applyFill="1"/>
    <xf numFmtId="10" fontId="20" fillId="0" borderId="0" xfId="8" applyNumberFormat="1" applyFont="1" applyFill="1"/>
    <xf numFmtId="9" fontId="21" fillId="0" borderId="0" xfId="7" applyNumberFormat="1" applyFont="1" applyFill="1"/>
    <xf numFmtId="10" fontId="21" fillId="0" borderId="0" xfId="7" applyNumberFormat="1" applyFont="1" applyFill="1"/>
    <xf numFmtId="165" fontId="21" fillId="0" borderId="0" xfId="8" applyNumberFormat="1" applyFont="1" applyFill="1"/>
    <xf numFmtId="43" fontId="20" fillId="0" borderId="0" xfId="9" applyFont="1" applyFill="1"/>
    <xf numFmtId="168" fontId="20" fillId="0" borderId="0" xfId="9" applyNumberFormat="1" applyFont="1" applyFill="1"/>
    <xf numFmtId="0" fontId="19" fillId="0" borderId="0" xfId="7" applyFill="1" applyAlignment="1">
      <alignment horizontal="left"/>
    </xf>
    <xf numFmtId="0" fontId="24" fillId="0" borderId="0" xfId="7" applyFont="1" applyFill="1" applyAlignment="1">
      <alignment horizontal="left"/>
    </xf>
    <xf numFmtId="168" fontId="13" fillId="0" borderId="0" xfId="9" applyNumberFormat="1" applyFont="1" applyFill="1"/>
    <xf numFmtId="168" fontId="0" fillId="0" borderId="0" xfId="9" applyNumberFormat="1" applyFont="1" applyFill="1"/>
    <xf numFmtId="43" fontId="19" fillId="0" borderId="0" xfId="7" applyNumberFormat="1" applyFill="1"/>
    <xf numFmtId="168" fontId="19" fillId="0" borderId="0" xfId="7" applyNumberFormat="1" applyFill="1"/>
    <xf numFmtId="168" fontId="13" fillId="0" borderId="0" xfId="7" applyNumberFormat="1" applyFont="1" applyFill="1"/>
    <xf numFmtId="0" fontId="25" fillId="0" borderId="0" xfId="7" applyFont="1" applyFill="1" applyAlignment="1">
      <alignment horizontal="left"/>
    </xf>
    <xf numFmtId="10" fontId="13" fillId="0" borderId="0" xfId="8" applyNumberFormat="1" applyFont="1" applyFill="1"/>
    <xf numFmtId="43" fontId="0" fillId="0" borderId="0" xfId="9" applyFont="1" applyFill="1"/>
    <xf numFmtId="0" fontId="13" fillId="0" borderId="0" xfId="7" applyFont="1" applyFill="1" applyAlignment="1">
      <alignment horizontal="right"/>
    </xf>
    <xf numFmtId="0" fontId="13" fillId="0" borderId="0" xfId="7" applyFont="1" applyFill="1" applyAlignment="1">
      <alignment horizontal="left"/>
    </xf>
    <xf numFmtId="168" fontId="25" fillId="0" borderId="0" xfId="9" applyNumberFormat="1" applyFont="1" applyFill="1"/>
    <xf numFmtId="168" fontId="24" fillId="0" borderId="0" xfId="9" applyNumberFormat="1" applyFont="1" applyFill="1"/>
    <xf numFmtId="0" fontId="24" fillId="0" borderId="0" xfId="7" applyFont="1" applyFill="1"/>
    <xf numFmtId="0" fontId="26" fillId="0" borderId="0" xfId="7" applyFont="1" applyFill="1"/>
    <xf numFmtId="0" fontId="25" fillId="0" borderId="0" xfId="7" applyFont="1" applyFill="1"/>
    <xf numFmtId="171" fontId="13" fillId="0" borderId="0" xfId="7" applyNumberFormat="1" applyFont="1" applyFill="1"/>
    <xf numFmtId="171" fontId="24" fillId="0" borderId="6" xfId="10" applyNumberFormat="1" applyFont="1" applyFill="1" applyBorder="1"/>
    <xf numFmtId="2" fontId="13" fillId="0" borderId="6" xfId="7" applyNumberFormat="1" applyFont="1" applyFill="1" applyBorder="1"/>
    <xf numFmtId="171" fontId="13" fillId="0" borderId="6" xfId="7" applyNumberFormat="1" applyFont="1" applyFill="1" applyBorder="1"/>
    <xf numFmtId="2" fontId="13" fillId="12" borderId="6" xfId="7" applyNumberFormat="1" applyFont="1" applyFill="1" applyBorder="1"/>
    <xf numFmtId="171" fontId="0" fillId="0" borderId="0" xfId="10" applyNumberFormat="1" applyFont="1" applyFill="1"/>
    <xf numFmtId="166" fontId="4" fillId="0" borderId="0" xfId="2" applyNumberFormat="1" applyFont="1"/>
    <xf numFmtId="0" fontId="27" fillId="8" borderId="0" xfId="3" applyFont="1" applyFill="1"/>
    <xf numFmtId="0" fontId="17" fillId="8" borderId="0" xfId="3" applyFont="1" applyFill="1"/>
    <xf numFmtId="0" fontId="19" fillId="0" borderId="0" xfId="7" applyFill="1" applyAlignment="1">
      <alignment horizontal="centerContinuous"/>
    </xf>
    <xf numFmtId="0" fontId="13" fillId="0" borderId="0" xfId="7" applyFont="1" applyFill="1" applyAlignment="1">
      <alignment horizontal="center"/>
    </xf>
    <xf numFmtId="2" fontId="28" fillId="0" borderId="0" xfId="7" applyNumberFormat="1" applyFont="1" applyFill="1"/>
    <xf numFmtId="2" fontId="13" fillId="0" borderId="0" xfId="7" applyNumberFormat="1" applyFont="1" applyFill="1"/>
    <xf numFmtId="44" fontId="19" fillId="0" borderId="0" xfId="7" applyNumberFormat="1" applyFill="1"/>
    <xf numFmtId="44" fontId="13" fillId="0" borderId="0" xfId="7" applyNumberFormat="1" applyFont="1" applyFill="1"/>
    <xf numFmtId="0" fontId="13" fillId="13" borderId="0" xfId="7" applyFont="1" applyFill="1" applyAlignment="1">
      <alignment horizontal="center"/>
    </xf>
    <xf numFmtId="0" fontId="19" fillId="0" borderId="0" xfId="7" applyFill="1" applyAlignment="1">
      <alignment horizontal="center"/>
    </xf>
    <xf numFmtId="0" fontId="29" fillId="0" borderId="0" xfId="6" applyFont="1"/>
    <xf numFmtId="0" fontId="30" fillId="0" borderId="0" xfId="6" applyFont="1"/>
    <xf numFmtId="0" fontId="31" fillId="0" borderId="0" xfId="0" applyFont="1"/>
    <xf numFmtId="0" fontId="13" fillId="14" borderId="0" xfId="7" applyFont="1" applyFill="1" applyAlignment="1">
      <alignment horizontal="center"/>
    </xf>
    <xf numFmtId="0" fontId="13" fillId="15" borderId="0" xfId="7" applyFont="1" applyFill="1" applyAlignment="1">
      <alignment horizontal="center"/>
    </xf>
    <xf numFmtId="0" fontId="32" fillId="16" borderId="0" xfId="0" applyFont="1" applyFill="1" applyAlignment="1">
      <alignment horizontal="right" vertical="center"/>
    </xf>
    <xf numFmtId="3" fontId="32" fillId="16" borderId="0" xfId="0" applyNumberFormat="1" applyFont="1" applyFill="1" applyAlignment="1">
      <alignment horizontal="right" vertical="center"/>
    </xf>
    <xf numFmtId="0" fontId="32" fillId="16" borderId="0" xfId="0" applyFont="1" applyFill="1" applyAlignment="1">
      <alignment vertical="center"/>
    </xf>
    <xf numFmtId="10" fontId="32" fillId="16" borderId="0" xfId="2" applyNumberFormat="1" applyFont="1" applyFill="1" applyAlignment="1">
      <alignment horizontal="right" vertical="center"/>
    </xf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1" fontId="0" fillId="0" borderId="0" xfId="0" applyNumberFormat="1"/>
    <xf numFmtId="9" fontId="19" fillId="0" borderId="0" xfId="2" applyFont="1" applyAlignment="1">
      <alignment horizontal="left"/>
    </xf>
    <xf numFmtId="2" fontId="0" fillId="0" borderId="0" xfId="2" applyNumberFormat="1" applyFont="1"/>
    <xf numFmtId="0" fontId="0" fillId="0" borderId="0" xfId="2" applyNumberFormat="1" applyFont="1"/>
    <xf numFmtId="0" fontId="5" fillId="0" borderId="0" xfId="0" applyFont="1" applyAlignment="1">
      <alignment horizontal="right"/>
    </xf>
    <xf numFmtId="4" fontId="32" fillId="16" borderId="0" xfId="0" applyNumberFormat="1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14" fontId="0" fillId="0" borderId="0" xfId="0" applyNumberFormat="1" applyAlignment="1">
      <alignment horizontal="right"/>
    </xf>
    <xf numFmtId="14" fontId="32" fillId="16" borderId="0" xfId="0" applyNumberFormat="1" applyFont="1" applyFill="1" applyAlignment="1">
      <alignment horizontal="right" vertical="center"/>
    </xf>
    <xf numFmtId="14" fontId="4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/>
    <xf numFmtId="0" fontId="33" fillId="0" borderId="0" xfId="2" applyNumberFormat="1" applyFont="1"/>
    <xf numFmtId="173" fontId="0" fillId="0" borderId="0" xfId="2" applyNumberFormat="1" applyFont="1"/>
    <xf numFmtId="0" fontId="0" fillId="0" borderId="7" xfId="0" applyBorder="1"/>
    <xf numFmtId="0" fontId="17" fillId="0" borderId="8" xfId="0" applyFont="1" applyBorder="1" applyAlignment="1">
      <alignment horizontal="center"/>
    </xf>
    <xf numFmtId="0" fontId="17" fillId="0" borderId="8" xfId="0" applyFont="1" applyBorder="1" applyAlignment="1">
      <alignment horizontal="centerContinuous"/>
    </xf>
    <xf numFmtId="0" fontId="36" fillId="18" borderId="0" xfId="0" applyFont="1" applyFill="1"/>
    <xf numFmtId="0" fontId="36" fillId="19" borderId="0" xfId="0" applyFont="1" applyFill="1"/>
    <xf numFmtId="0" fontId="36" fillId="18" borderId="10" xfId="0" applyFont="1" applyFill="1" applyBorder="1"/>
    <xf numFmtId="167" fontId="36" fillId="18" borderId="0" xfId="0" applyNumberFormat="1" applyFont="1" applyFill="1"/>
    <xf numFmtId="167" fontId="36" fillId="19" borderId="0" xfId="0" applyNumberFormat="1" applyFont="1" applyFill="1"/>
    <xf numFmtId="167" fontId="36" fillId="18" borderId="10" xfId="0" applyNumberFormat="1" applyFont="1" applyFill="1" applyBorder="1"/>
    <xf numFmtId="0" fontId="37" fillId="0" borderId="0" xfId="0" applyFont="1" applyAlignment="1">
      <alignment horizontal="right" vertical="center"/>
    </xf>
    <xf numFmtId="44" fontId="13" fillId="2" borderId="6" xfId="7" applyNumberFormat="1" applyFont="1" applyFill="1" applyBorder="1"/>
    <xf numFmtId="0" fontId="19" fillId="0" borderId="1" xfId="7" applyFill="1" applyBorder="1"/>
    <xf numFmtId="9" fontId="19" fillId="0" borderId="1" xfId="7" applyNumberFormat="1" applyFill="1" applyBorder="1" applyAlignment="1">
      <alignment horizontal="center"/>
    </xf>
    <xf numFmtId="0" fontId="13" fillId="0" borderId="1" xfId="7" applyFont="1" applyFill="1" applyBorder="1"/>
    <xf numFmtId="0" fontId="13" fillId="0" borderId="1" xfId="7" applyFont="1" applyFill="1" applyBorder="1" applyAlignment="1">
      <alignment horizontal="center"/>
    </xf>
    <xf numFmtId="164" fontId="0" fillId="0" borderId="0" xfId="2" applyNumberFormat="1" applyFont="1"/>
    <xf numFmtId="168" fontId="19" fillId="0" borderId="0" xfId="4" applyNumberFormat="1" applyFont="1" applyFill="1"/>
    <xf numFmtId="165" fontId="21" fillId="0" borderId="0" xfId="7" applyNumberFormat="1" applyFont="1" applyFill="1"/>
    <xf numFmtId="168" fontId="25" fillId="0" borderId="0" xfId="4" applyNumberFormat="1" applyFont="1" applyFill="1" applyAlignment="1">
      <alignment horizontal="left"/>
    </xf>
    <xf numFmtId="165" fontId="20" fillId="0" borderId="0" xfId="7" applyNumberFormat="1" applyFont="1" applyFill="1"/>
    <xf numFmtId="168" fontId="0" fillId="0" borderId="0" xfId="4" applyNumberFormat="1" applyFont="1" applyFill="1"/>
    <xf numFmtId="0" fontId="5" fillId="0" borderId="0" xfId="3" applyAlignment="1">
      <alignment horizontal="left" vertical="top" wrapText="1"/>
    </xf>
    <xf numFmtId="0" fontId="34" fillId="17" borderId="9" xfId="0" applyFont="1" applyFill="1" applyBorder="1" applyAlignment="1">
      <alignment horizontal="center"/>
    </xf>
    <xf numFmtId="0" fontId="35" fillId="0" borderId="9" xfId="0" applyFont="1" applyBorder="1"/>
    <xf numFmtId="0" fontId="11" fillId="6" borderId="1" xfId="0" applyFont="1" applyFill="1" applyBorder="1" applyAlignment="1">
      <alignment horizontal="left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0" fillId="0" borderId="1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4" fillId="0" borderId="16" xfId="0" applyFont="1" applyBorder="1"/>
    <xf numFmtId="0" fontId="4" fillId="0" borderId="2" xfId="0" applyFont="1" applyBorder="1"/>
    <xf numFmtId="0" fontId="0" fillId="16" borderId="0" xfId="0" applyFill="1"/>
    <xf numFmtId="0" fontId="38" fillId="16" borderId="0" xfId="0" applyFont="1" applyFill="1" applyAlignment="1">
      <alignment horizontal="left" vertical="center"/>
    </xf>
    <xf numFmtId="0" fontId="38" fillId="16" borderId="0" xfId="0" applyFont="1" applyFill="1" applyAlignment="1">
      <alignment horizontal="right" vertical="center"/>
    </xf>
    <xf numFmtId="0" fontId="39" fillId="0" borderId="0" xfId="0" applyFont="1" applyAlignment="1">
      <alignment horizontal="left" vertical="center" wrapText="1" indent="1"/>
    </xf>
    <xf numFmtId="0" fontId="40" fillId="0" borderId="0" xfId="0" applyFont="1" applyAlignment="1">
      <alignment horizontal="center"/>
    </xf>
    <xf numFmtId="3" fontId="40" fillId="0" borderId="0" xfId="0" applyNumberFormat="1" applyFont="1" applyAlignment="1">
      <alignment horizontal="center"/>
    </xf>
    <xf numFmtId="0" fontId="41" fillId="16" borderId="0" xfId="0" applyFont="1" applyFill="1" applyAlignment="1">
      <alignment horizontal="left" vertical="center"/>
    </xf>
    <xf numFmtId="0" fontId="41" fillId="16" borderId="0" xfId="0" applyFont="1" applyFill="1" applyAlignment="1">
      <alignment horizontal="right" vertical="center"/>
    </xf>
    <xf numFmtId="15" fontId="38" fillId="16" borderId="0" xfId="0" applyNumberFormat="1" applyFont="1" applyFill="1" applyAlignment="1">
      <alignment horizontal="left" vertical="center"/>
    </xf>
    <xf numFmtId="3" fontId="38" fillId="16" borderId="0" xfId="0" applyNumberFormat="1" applyFont="1" applyFill="1" applyAlignment="1">
      <alignment horizontal="right" vertical="center"/>
    </xf>
    <xf numFmtId="0" fontId="5" fillId="0" borderId="0" xfId="0" applyFont="1" applyAlignment="1">
      <alignment vertical="center" wrapText="1"/>
    </xf>
  </cellXfs>
  <cellStyles count="11">
    <cellStyle name="Comma" xfId="4" builtinId="3"/>
    <cellStyle name="Comma 2" xfId="5" xr:uid="{CA2C2A9F-A6C0-4F23-B5FF-AFCC6B73D148}"/>
    <cellStyle name="Comma 3" xfId="9" xr:uid="{A0A1927E-5ADC-461E-B919-DD5AA302DFA9}"/>
    <cellStyle name="Currency" xfId="1" builtinId="4"/>
    <cellStyle name="Currency 2" xfId="10" xr:uid="{887CFBB2-BC2E-4F80-81DC-5FFA5E00586E}"/>
    <cellStyle name="Normal" xfId="0" builtinId="0"/>
    <cellStyle name="Normal 2" xfId="3" xr:uid="{BC06A9E8-DD79-4CEB-8447-82AC51A7D47E}"/>
    <cellStyle name="Normal 3" xfId="6" xr:uid="{53AF6073-860F-40A7-952B-753B3340A3A2}"/>
    <cellStyle name="Normal 4" xfId="7" xr:uid="{1C1166EA-5914-4561-AB1F-A1A1F2FDC281}"/>
    <cellStyle name="Percent" xfId="2" builtinId="5"/>
    <cellStyle name="Percent 2" xfId="8" xr:uid="{BCC0C9A3-9635-40CD-8633-3B11D7FCAE6E}"/>
  </cellStyles>
  <dxfs count="12">
    <dxf>
      <font>
        <strike val="0"/>
        <outline val="0"/>
        <shadow val="0"/>
        <u val="none"/>
        <vertAlign val="baseline"/>
        <sz val="14"/>
        <color rgb="FF000000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4"/>
        <color rgb="FF000000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rgb="FF000000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Times New Roman"/>
        <family val="1"/>
        <scheme val="none"/>
      </font>
      <alignment horizontal="center" vertical="bottom" textRotation="0" wrapText="0" indent="0" justifyLastLine="0" shrinkToFit="0" readingOrder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58246719160105"/>
          <c:y val="0.15266435986159171"/>
          <c:w val="0.79150866141732279"/>
          <c:h val="0.59501512137972368"/>
        </c:manualLayout>
      </c:layout>
      <c:lineChart>
        <c:grouping val="standard"/>
        <c:varyColors val="0"/>
        <c:ser>
          <c:idx val="0"/>
          <c:order val="0"/>
          <c:tx>
            <c:strRef>
              <c:f>IS!$A$17</c:f>
              <c:strCache>
                <c:ptCount val="1"/>
                <c:pt idx="0">
                  <c:v>Total Revenue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IS!$B$17:$K$17</c:f>
              <c:numCache>
                <c:formatCode>"$"#,##0</c:formatCode>
                <c:ptCount val="10"/>
                <c:pt idx="0">
                  <c:v>88988000</c:v>
                </c:pt>
                <c:pt idx="1">
                  <c:v>107006000</c:v>
                </c:pt>
                <c:pt idx="2">
                  <c:v>135987000</c:v>
                </c:pt>
                <c:pt idx="3">
                  <c:v>177866000</c:v>
                </c:pt>
                <c:pt idx="4">
                  <c:v>232887000</c:v>
                </c:pt>
                <c:pt idx="5">
                  <c:v>280522000</c:v>
                </c:pt>
                <c:pt idx="6">
                  <c:v>386064000</c:v>
                </c:pt>
                <c:pt idx="7">
                  <c:v>469822000</c:v>
                </c:pt>
                <c:pt idx="8">
                  <c:v>513983000</c:v>
                </c:pt>
                <c:pt idx="9">
                  <c:v>574785000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6-4994-BC89-B1E37F68F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54220856"/>
        <c:axId val="554224816"/>
      </c:lineChart>
      <c:catAx>
        <c:axId val="55422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4816"/>
        <c:crosses val="autoZero"/>
        <c:auto val="1"/>
        <c:lblAlgn val="ctr"/>
        <c:lblOffset val="100"/>
        <c:noMultiLvlLbl val="0"/>
      </c:catAx>
      <c:valAx>
        <c:axId val="554224816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0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IS!$A$9</c:f>
              <c:strCache>
                <c:ptCount val="1"/>
                <c:pt idx="0">
                  <c:v>Sales Growth</c:v>
                </c:pt>
              </c:strCache>
            </c:strRef>
          </c:tx>
          <c:spPr>
            <a:gradFill>
              <a:gsLst>
                <a:gs pos="0">
                  <a:schemeClr val="accent6"/>
                </a:gs>
                <a:gs pos="100000">
                  <a:schemeClr val="accent6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IS!$B$9:$K$9</c:f>
              <c:numCache>
                <c:formatCode>0%</c:formatCode>
                <c:ptCount val="10"/>
                <c:pt idx="1">
                  <c:v>0.20247673843664304</c:v>
                </c:pt>
                <c:pt idx="2">
                  <c:v>0.27083528026465808</c:v>
                </c:pt>
                <c:pt idx="3">
                  <c:v>0.30796326119408479</c:v>
                </c:pt>
                <c:pt idx="4">
                  <c:v>0.3093396152159491</c:v>
                </c:pt>
                <c:pt idx="5">
                  <c:v>0.20454125820676983</c:v>
                </c:pt>
                <c:pt idx="6">
                  <c:v>0.37623430604373276</c:v>
                </c:pt>
                <c:pt idx="7">
                  <c:v>0.21695366571345676</c:v>
                </c:pt>
                <c:pt idx="8">
                  <c:v>9.399517263985091E-2</c:v>
                </c:pt>
                <c:pt idx="9">
                  <c:v>0.1182957412988368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6-4357-A5EF-05B41DDE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734481816"/>
        <c:axId val="734479296"/>
      </c:barChart>
      <c:catAx>
        <c:axId val="73448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79296"/>
        <c:crosses val="autoZero"/>
        <c:auto val="1"/>
        <c:lblAlgn val="ctr"/>
        <c:lblOffset val="100"/>
        <c:noMultiLvlLbl val="0"/>
      </c:catAx>
      <c:valAx>
        <c:axId val="7344792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81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IS!$A$24</c:f>
              <c:strCache>
                <c:ptCount val="1"/>
                <c:pt idx="0">
                  <c:v>Operating Income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IS!$B$24:$K$24</c:f>
              <c:numCache>
                <c:formatCode>"$"#,##0</c:formatCode>
                <c:ptCount val="10"/>
                <c:pt idx="0">
                  <c:v>178000</c:v>
                </c:pt>
                <c:pt idx="1">
                  <c:v>2233000</c:v>
                </c:pt>
                <c:pt idx="2">
                  <c:v>4186000</c:v>
                </c:pt>
                <c:pt idx="3">
                  <c:v>4106000</c:v>
                </c:pt>
                <c:pt idx="4">
                  <c:v>12421000</c:v>
                </c:pt>
                <c:pt idx="5">
                  <c:v>14541000</c:v>
                </c:pt>
                <c:pt idx="6">
                  <c:v>22899000</c:v>
                </c:pt>
                <c:pt idx="7">
                  <c:v>24879000</c:v>
                </c:pt>
                <c:pt idx="8">
                  <c:v>12248000</c:v>
                </c:pt>
                <c:pt idx="9">
                  <c:v>36852000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A-40A7-A4D6-6012C2B34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254840"/>
        <c:axId val="835255560"/>
      </c:lineChart>
      <c:catAx>
        <c:axId val="835254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55560"/>
        <c:crosses val="autoZero"/>
        <c:auto val="1"/>
        <c:lblAlgn val="ctr"/>
        <c:lblOffset val="100"/>
        <c:noMultiLvlLbl val="0"/>
      </c:catAx>
      <c:valAx>
        <c:axId val="835255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254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IS!$A$35</c:f>
              <c:strCache>
                <c:ptCount val="1"/>
                <c:pt idx="0">
                  <c:v>Net Income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IS!$B$35:$K$35</c:f>
              <c:numCache>
                <c:formatCode>"$"#,##0</c:formatCode>
                <c:ptCount val="10"/>
                <c:pt idx="0">
                  <c:v>-241000</c:v>
                </c:pt>
                <c:pt idx="1">
                  <c:v>596000</c:v>
                </c:pt>
                <c:pt idx="2">
                  <c:v>2371000</c:v>
                </c:pt>
                <c:pt idx="3">
                  <c:v>3033000</c:v>
                </c:pt>
                <c:pt idx="4">
                  <c:v>10073000</c:v>
                </c:pt>
                <c:pt idx="5">
                  <c:v>11588000</c:v>
                </c:pt>
                <c:pt idx="6">
                  <c:v>21331000</c:v>
                </c:pt>
                <c:pt idx="7">
                  <c:v>33364000</c:v>
                </c:pt>
                <c:pt idx="8">
                  <c:v>-2722000</c:v>
                </c:pt>
                <c:pt idx="9">
                  <c:v>30425000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0-417A-8CFE-9BA42AFB1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415032"/>
        <c:axId val="872409992"/>
      </c:lineChart>
      <c:catAx>
        <c:axId val="872415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09992"/>
        <c:crosses val="autoZero"/>
        <c:auto val="1"/>
        <c:lblAlgn val="ctr"/>
        <c:lblOffset val="100"/>
        <c:noMultiLvlLbl val="0"/>
      </c:catAx>
      <c:valAx>
        <c:axId val="872409992"/>
        <c:scaling>
          <c:orientation val="minMax"/>
        </c:scaling>
        <c:delete val="0"/>
        <c:axPos val="l"/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1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 Gross</a:t>
            </a:r>
            <a:r>
              <a:rPr lang="en-US" baseline="0"/>
              <a:t>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IS!$A$17</c:f>
              <c:strCache>
                <c:ptCount val="1"/>
                <c:pt idx="0">
                  <c:v>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IS!$B$17:$K$17</c:f>
              <c:numCache>
                <c:formatCode>"$"#,##0</c:formatCode>
                <c:ptCount val="10"/>
                <c:pt idx="0">
                  <c:v>88988000</c:v>
                </c:pt>
                <c:pt idx="1">
                  <c:v>107006000</c:v>
                </c:pt>
                <c:pt idx="2">
                  <c:v>135987000</c:v>
                </c:pt>
                <c:pt idx="3">
                  <c:v>177866000</c:v>
                </c:pt>
                <c:pt idx="4">
                  <c:v>232887000</c:v>
                </c:pt>
                <c:pt idx="5">
                  <c:v>280522000</c:v>
                </c:pt>
                <c:pt idx="6">
                  <c:v>386064000</c:v>
                </c:pt>
                <c:pt idx="7">
                  <c:v>469822000</c:v>
                </c:pt>
                <c:pt idx="8">
                  <c:v>513983000</c:v>
                </c:pt>
                <c:pt idx="9">
                  <c:v>574785000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D-48B4-AF9D-3E3734303BC2}"/>
            </c:ext>
          </c:extLst>
        </c:ser>
        <c:ser>
          <c:idx val="1"/>
          <c:order val="1"/>
          <c:tx>
            <c:strRef>
              <c:f>IS!$A$19</c:f>
              <c:strCache>
                <c:ptCount val="1"/>
                <c:pt idx="0">
                  <c:v>Gross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IS!$B$11:$K$11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IS!$B$19:$K$19</c:f>
              <c:numCache>
                <c:formatCode>"$"#,##0</c:formatCode>
                <c:ptCount val="10"/>
                <c:pt idx="0">
                  <c:v>26236000</c:v>
                </c:pt>
                <c:pt idx="1">
                  <c:v>35355000</c:v>
                </c:pt>
                <c:pt idx="2">
                  <c:v>47722000</c:v>
                </c:pt>
                <c:pt idx="3">
                  <c:v>65932000</c:v>
                </c:pt>
                <c:pt idx="4">
                  <c:v>93731000</c:v>
                </c:pt>
                <c:pt idx="5">
                  <c:v>114986000</c:v>
                </c:pt>
                <c:pt idx="6">
                  <c:v>152757000</c:v>
                </c:pt>
                <c:pt idx="7">
                  <c:v>197478000</c:v>
                </c:pt>
                <c:pt idx="8">
                  <c:v>225152000</c:v>
                </c:pt>
                <c:pt idx="9">
                  <c:v>270046000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D-48B4-AF9D-3E3734303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4475344"/>
        <c:axId val="454471744"/>
      </c:barChart>
      <c:catAx>
        <c:axId val="4544753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71744"/>
        <c:crosses val="autoZero"/>
        <c:auto val="1"/>
        <c:lblAlgn val="ctr"/>
        <c:lblOffset val="100"/>
        <c:noMultiLvlLbl val="0"/>
      </c:catAx>
      <c:valAx>
        <c:axId val="4544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47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layout>
        <c:manualLayout>
          <c:xMode val="edge"/>
          <c:yMode val="edge"/>
          <c:x val="0.4033333333333333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'CS IS'!$A$18</c:f>
              <c:strCache>
                <c:ptCount val="1"/>
                <c:pt idx="0">
                  <c:v>Direct Costs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tint val="88500"/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'CS IS'!$B$11:$L$11</c15:sqref>
                  </c15:fullRef>
                </c:ext>
              </c:extLst>
              <c:f>'CS IS'!$B$11:$K$11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'CS IS'!$B$18:$L$18</c15:sqref>
                  </c15:fullRef>
                </c:ext>
              </c:extLst>
              <c:f>'CS IS'!$B$18:$K$18</c:f>
              <c:numCache>
                <c:formatCode>0%</c:formatCode>
                <c:ptCount val="10"/>
                <c:pt idx="0">
                  <c:v>0.70517373128961214</c:v>
                </c:pt>
                <c:pt idx="1">
                  <c:v>0.66959796646916991</c:v>
                </c:pt>
                <c:pt idx="2">
                  <c:v>0.64906939633935601</c:v>
                </c:pt>
                <c:pt idx="3">
                  <c:v>0.6293164517108385</c:v>
                </c:pt>
                <c:pt idx="4">
                  <c:v>0.59752583871147813</c:v>
                </c:pt>
                <c:pt idx="5">
                  <c:v>0.59009988521399392</c:v>
                </c:pt>
                <c:pt idx="6">
                  <c:v>0.60432208131294296</c:v>
                </c:pt>
                <c:pt idx="7">
                  <c:v>0.57967485558360399</c:v>
                </c:pt>
                <c:pt idx="8">
                  <c:v>0.56194660134673713</c:v>
                </c:pt>
                <c:pt idx="9">
                  <c:v>0.53017911044999433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1-40E8-AD72-D3ED7136FB0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447742943"/>
        <c:axId val="1447743903"/>
      </c:lineChart>
      <c:catAx>
        <c:axId val="144774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43903"/>
        <c:crosses val="autoZero"/>
        <c:auto val="1"/>
        <c:lblAlgn val="ctr"/>
        <c:lblOffset val="100"/>
        <c:noMultiLvlLbl val="0"/>
      </c:catAx>
      <c:valAx>
        <c:axId val="144774390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74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 IS'!$A$23</c:f>
              <c:strCache>
                <c:ptCount val="1"/>
                <c:pt idx="0">
                  <c:v>Total Indirect Operating Costs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'CS IS'!$B$11:$L$11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IS'!$B$23:$L$23</c:f>
              <c:numCache>
                <c:formatCode>0%</c:formatCode>
                <c:ptCount val="11"/>
                <c:pt idx="0">
                  <c:v>0.29282599901110262</c:v>
                </c:pt>
                <c:pt idx="1">
                  <c:v>0.30953404481991664</c:v>
                </c:pt>
                <c:pt idx="2">
                  <c:v>0.32014824946502241</c:v>
                </c:pt>
                <c:pt idx="3">
                  <c:v>0.34759875411826879</c:v>
                </c:pt>
                <c:pt idx="4">
                  <c:v>0.34913928214112422</c:v>
                </c:pt>
                <c:pt idx="5">
                  <c:v>0.35806460812342705</c:v>
                </c:pt>
                <c:pt idx="6">
                  <c:v>0.33636391893572049</c:v>
                </c:pt>
                <c:pt idx="7">
                  <c:v>0.36737104690712652</c:v>
                </c:pt>
                <c:pt idx="8">
                  <c:v>0.4142238167410206</c:v>
                </c:pt>
                <c:pt idx="9">
                  <c:v>0.40570648155397238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4-4850-AD63-B83B16708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638939135"/>
        <c:axId val="1638940095"/>
      </c:barChart>
      <c:catAx>
        <c:axId val="163893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40095"/>
        <c:crosses val="autoZero"/>
        <c:auto val="1"/>
        <c:lblAlgn val="ctr"/>
        <c:lblOffset val="100"/>
        <c:noMultiLvlLbl val="0"/>
      </c:catAx>
      <c:valAx>
        <c:axId val="163894009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93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 IS'!$A$20</c:f>
              <c:strCache>
                <c:ptCount val="1"/>
                <c:pt idx="0">
                  <c:v>Selling General &amp; Admin</c:v>
                </c:pt>
              </c:strCache>
            </c:strRef>
          </c:tx>
          <c:spPr>
            <a:gradFill flip="none" rotWithShape="1">
              <a:gsLst>
                <a:gs pos="0">
                  <a:schemeClr val="accent6"/>
                </a:gs>
                <a:gs pos="75000">
                  <a:schemeClr val="accent6">
                    <a:lumMod val="60000"/>
                    <a:lumOff val="40000"/>
                  </a:schemeClr>
                </a:gs>
                <a:gs pos="51000">
                  <a:schemeClr val="accent6">
                    <a:alpha val="75000"/>
                  </a:schemeClr>
                </a:gs>
                <a:gs pos="100000">
                  <a:schemeClr val="accent6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'CS IS'!$B$11:$L$11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IS'!$B$20:$L$20</c:f>
              <c:numCache>
                <c:formatCode>0%</c:formatCode>
                <c:ptCount val="11"/>
                <c:pt idx="0">
                  <c:v>0.18710387917472018</c:v>
                </c:pt>
                <c:pt idx="1">
                  <c:v>0.19074631329084352</c:v>
                </c:pt>
                <c:pt idx="2">
                  <c:v>0.20063682557891563</c:v>
                </c:pt>
                <c:pt idx="3">
                  <c:v>0.21922121147380613</c:v>
                </c:pt>
                <c:pt idx="4">
                  <c:v>0.22404427898508719</c:v>
                </c:pt>
                <c:pt idx="5">
                  <c:v>0.22926187607389081</c:v>
                </c:pt>
                <c:pt idx="6">
                  <c:v>0.22585115421277302</c:v>
                </c:pt>
                <c:pt idx="7">
                  <c:v>0.24793432406315583</c:v>
                </c:pt>
                <c:pt idx="8">
                  <c:v>0.26932408270312441</c:v>
                </c:pt>
                <c:pt idx="9">
                  <c:v>0.2554085440643023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9-4538-8819-9B2360FE59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1939584559"/>
        <c:axId val="1939585039"/>
      </c:barChart>
      <c:catAx>
        <c:axId val="19395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85039"/>
        <c:crosses val="autoZero"/>
        <c:auto val="1"/>
        <c:lblAlgn val="ctr"/>
        <c:lblOffset val="100"/>
        <c:noMultiLvlLbl val="0"/>
      </c:catAx>
      <c:valAx>
        <c:axId val="193958503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8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aseline="0"/>
              <a:t>Direct costs Vs Indirect costs</a:t>
            </a:r>
            <a:endParaRPr lang="en-IN"/>
          </a:p>
        </c:rich>
      </c:tx>
      <c:layout>
        <c:manualLayout>
          <c:xMode val="edge"/>
          <c:yMode val="edge"/>
          <c:x val="0.24819590337671513"/>
          <c:y val="4.2055556429956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'CS IS'!$A$18</c:f>
              <c:strCache>
                <c:ptCount val="1"/>
                <c:pt idx="0">
                  <c:v>Direct Costs</c:v>
                </c:pt>
              </c:strCache>
            </c:strRef>
          </c:tx>
          <c:spPr>
            <a:ln w="28575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'CS IS'!$B$11:$L$11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IS'!$B$18:$L$18</c:f>
              <c:numCache>
                <c:formatCode>0%</c:formatCode>
                <c:ptCount val="11"/>
                <c:pt idx="0">
                  <c:v>0.70517373128961214</c:v>
                </c:pt>
                <c:pt idx="1">
                  <c:v>0.66959796646916991</c:v>
                </c:pt>
                <c:pt idx="2">
                  <c:v>0.64906939633935601</c:v>
                </c:pt>
                <c:pt idx="3">
                  <c:v>0.6293164517108385</c:v>
                </c:pt>
                <c:pt idx="4">
                  <c:v>0.59752583871147813</c:v>
                </c:pt>
                <c:pt idx="5">
                  <c:v>0.59009988521399392</c:v>
                </c:pt>
                <c:pt idx="6">
                  <c:v>0.60432208131294296</c:v>
                </c:pt>
                <c:pt idx="7">
                  <c:v>0.57967485558360399</c:v>
                </c:pt>
                <c:pt idx="8">
                  <c:v>0.56194660134673713</c:v>
                </c:pt>
                <c:pt idx="9">
                  <c:v>0.53017911044999433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8-4A23-BE0A-577A5B5762C2}"/>
            </c:ext>
          </c:extLst>
        </c:ser>
        <c:ser>
          <c:idx val="2"/>
          <c:order val="1"/>
          <c:tx>
            <c:strRef>
              <c:f>'CS IS'!$A$23</c:f>
              <c:strCache>
                <c:ptCount val="1"/>
                <c:pt idx="0">
                  <c:v>Total Indirect Operating Costs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'CS IS'!$B$11:$L$11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IS'!$B$23:$L$23</c:f>
              <c:numCache>
                <c:formatCode>0%</c:formatCode>
                <c:ptCount val="11"/>
                <c:pt idx="0">
                  <c:v>0.29282599901110262</c:v>
                </c:pt>
                <c:pt idx="1">
                  <c:v>0.30953404481991664</c:v>
                </c:pt>
                <c:pt idx="2">
                  <c:v>0.32014824946502241</c:v>
                </c:pt>
                <c:pt idx="3">
                  <c:v>0.34759875411826879</c:v>
                </c:pt>
                <c:pt idx="4">
                  <c:v>0.34913928214112422</c:v>
                </c:pt>
                <c:pt idx="5">
                  <c:v>0.35806460812342705</c:v>
                </c:pt>
                <c:pt idx="6">
                  <c:v>0.33636391893572049</c:v>
                </c:pt>
                <c:pt idx="7">
                  <c:v>0.36737104690712652</c:v>
                </c:pt>
                <c:pt idx="8">
                  <c:v>0.4142238167410206</c:v>
                </c:pt>
                <c:pt idx="9">
                  <c:v>0.40570648155397238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8-4A23-BE0A-577A5B576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9576831"/>
        <c:axId val="1939578271"/>
      </c:lineChart>
      <c:catAx>
        <c:axId val="193957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78271"/>
        <c:crosses val="autoZero"/>
        <c:auto val="1"/>
        <c:lblAlgn val="ctr"/>
        <c:lblOffset val="100"/>
        <c:noMultiLvlLbl val="0"/>
      </c:catAx>
      <c:valAx>
        <c:axId val="193957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Indirect costs and SGA expenses 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'CS IS'!$A$20</c:f>
              <c:strCache>
                <c:ptCount val="1"/>
                <c:pt idx="0">
                  <c:v>Selling General &amp; Admin</c:v>
                </c:pt>
              </c:strCache>
            </c:strRef>
          </c:tx>
          <c:spPr>
            <a:gradFill>
              <a:gsLst>
                <a:gs pos="100000">
                  <a:schemeClr val="accent6"/>
                </a:gs>
                <a:gs pos="0">
                  <a:schemeClr val="accent6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'CS IS'!$B$11:$K$11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IS'!$B$20:$K$20</c:f>
              <c:numCache>
                <c:formatCode>0%</c:formatCode>
                <c:ptCount val="10"/>
                <c:pt idx="0">
                  <c:v>0.18710387917472018</c:v>
                </c:pt>
                <c:pt idx="1">
                  <c:v>0.19074631329084352</c:v>
                </c:pt>
                <c:pt idx="2">
                  <c:v>0.20063682557891563</c:v>
                </c:pt>
                <c:pt idx="3">
                  <c:v>0.21922121147380613</c:v>
                </c:pt>
                <c:pt idx="4">
                  <c:v>0.22404427898508719</c:v>
                </c:pt>
                <c:pt idx="5">
                  <c:v>0.22926187607389081</c:v>
                </c:pt>
                <c:pt idx="6">
                  <c:v>0.22585115421277302</c:v>
                </c:pt>
                <c:pt idx="7">
                  <c:v>0.24793432406315583</c:v>
                </c:pt>
                <c:pt idx="8">
                  <c:v>0.26932408270312441</c:v>
                </c:pt>
                <c:pt idx="9">
                  <c:v>0.2554085440643023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7-4DA4-8F89-03BF5597678A}"/>
            </c:ext>
          </c:extLst>
        </c:ser>
        <c:ser>
          <c:idx val="1"/>
          <c:order val="1"/>
          <c:tx>
            <c:strRef>
              <c:f>'CS IS'!$A$23</c:f>
              <c:strCache>
                <c:ptCount val="1"/>
                <c:pt idx="0">
                  <c:v>Total Indirect Operating Costs</c:v>
                </c:pt>
              </c:strCache>
            </c:strRef>
          </c:tx>
          <c:spPr>
            <a:gradFill>
              <a:gsLst>
                <a:gs pos="100000">
                  <a:schemeClr val="accent5"/>
                </a:gs>
                <a:gs pos="0">
                  <a:schemeClr val="accent5"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bg2">
                  <a:alpha val="75000"/>
                </a:schemeClr>
              </a:innerShdw>
            </a:effectLst>
          </c:spPr>
          <c:cat>
            <c:strRef>
              <c:f>'CS IS'!$B$11:$K$11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IS'!$B$23:$K$23</c:f>
              <c:numCache>
                <c:formatCode>0%</c:formatCode>
                <c:ptCount val="10"/>
                <c:pt idx="0">
                  <c:v>0.29282599901110262</c:v>
                </c:pt>
                <c:pt idx="1">
                  <c:v>0.30953404481991664</c:v>
                </c:pt>
                <c:pt idx="2">
                  <c:v>0.32014824946502241</c:v>
                </c:pt>
                <c:pt idx="3">
                  <c:v>0.34759875411826879</c:v>
                </c:pt>
                <c:pt idx="4">
                  <c:v>0.34913928214112422</c:v>
                </c:pt>
                <c:pt idx="5">
                  <c:v>0.35806460812342705</c:v>
                </c:pt>
                <c:pt idx="6">
                  <c:v>0.33636391893572049</c:v>
                </c:pt>
                <c:pt idx="7">
                  <c:v>0.36737104690712652</c:v>
                </c:pt>
                <c:pt idx="8">
                  <c:v>0.4142238167410206</c:v>
                </c:pt>
                <c:pt idx="9">
                  <c:v>0.40570648155397238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7-4DA4-8F89-03BF55976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882788544"/>
        <c:axId val="882789264"/>
      </c:areaChart>
      <c:catAx>
        <c:axId val="88278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9264"/>
        <c:crosses val="autoZero"/>
        <c:auto val="1"/>
        <c:lblAlgn val="ctr"/>
        <c:lblOffset val="100"/>
        <c:noMultiLvlLbl val="0"/>
      </c:catAx>
      <c:valAx>
        <c:axId val="882789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8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Current Assets vs PP&amp;E vs Other Assets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 BS'!$A$21</c:f>
              <c:strCache>
                <c:ptCount val="1"/>
                <c:pt idx="0">
                  <c:v>Total Current Assets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BS'!$B$21:$K$21</c:f>
              <c:numCache>
                <c:formatCode>0%</c:formatCode>
                <c:ptCount val="10"/>
                <c:pt idx="0">
                  <c:v>0.57475460966883773</c:v>
                </c:pt>
                <c:pt idx="1">
                  <c:v>0.55733145895727643</c:v>
                </c:pt>
                <c:pt idx="2">
                  <c:v>0.54891969017529552</c:v>
                </c:pt>
                <c:pt idx="3">
                  <c:v>0.45843423958571322</c:v>
                </c:pt>
                <c:pt idx="4">
                  <c:v>0.46173946190546455</c:v>
                </c:pt>
                <c:pt idx="5">
                  <c:v>0.42767971302741864</c:v>
                </c:pt>
                <c:pt idx="6">
                  <c:v>0.41324740422484785</c:v>
                </c:pt>
                <c:pt idx="7">
                  <c:v>0.38421206565703403</c:v>
                </c:pt>
                <c:pt idx="8">
                  <c:v>0.31726589938942024</c:v>
                </c:pt>
                <c:pt idx="9">
                  <c:v>0.32651263417535908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D-4135-BAC1-ECA9A606262B}"/>
            </c:ext>
          </c:extLst>
        </c:ser>
        <c:ser>
          <c:idx val="1"/>
          <c:order val="1"/>
          <c:tx>
            <c:strRef>
              <c:f>'CS BS'!$A$24</c:f>
              <c:strCache>
                <c:ptCount val="1"/>
                <c:pt idx="0">
                  <c:v>Net Property Plant &amp; Equip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BS'!$B$24:$K$24</c:f>
              <c:numCache>
                <c:formatCode>0%</c:formatCode>
                <c:ptCount val="10"/>
                <c:pt idx="0">
                  <c:v>0.31129254196862671</c:v>
                </c:pt>
                <c:pt idx="1">
                  <c:v>0.33368987225719698</c:v>
                </c:pt>
                <c:pt idx="2">
                  <c:v>0.34908035778518498</c:v>
                </c:pt>
                <c:pt idx="3">
                  <c:v>0.37214225877694007</c:v>
                </c:pt>
                <c:pt idx="4">
                  <c:v>0.37994319020215434</c:v>
                </c:pt>
                <c:pt idx="5">
                  <c:v>0.32277756073305869</c:v>
                </c:pt>
                <c:pt idx="6">
                  <c:v>0.35216612960973864</c:v>
                </c:pt>
                <c:pt idx="7">
                  <c:v>0.38112324604267278</c:v>
                </c:pt>
                <c:pt idx="8">
                  <c:v>0.40355541146593182</c:v>
                </c:pt>
                <c:pt idx="9">
                  <c:v>0.3868058213066492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5D-4135-BAC1-ECA9A606262B}"/>
            </c:ext>
          </c:extLst>
        </c:ser>
        <c:ser>
          <c:idx val="2"/>
          <c:order val="2"/>
          <c:tx>
            <c:strRef>
              <c:f>'CS BS'!$A$26</c:f>
              <c:strCache>
                <c:ptCount val="1"/>
                <c:pt idx="0">
                  <c:v>Other Assets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BS'!$B$26:$K$26</c:f>
              <c:numCache>
                <c:formatCode>0%</c:formatCode>
                <c:ptCount val="10"/>
                <c:pt idx="0">
                  <c:v>5.3059352352995137E-2</c:v>
                </c:pt>
                <c:pt idx="1">
                  <c:v>5.1540248151091012E-2</c:v>
                </c:pt>
                <c:pt idx="2">
                  <c:v>5.6629337425961011E-2</c:v>
                </c:pt>
                <c:pt idx="3">
                  <c:v>6.7755692635747461E-2</c:v>
                </c:pt>
                <c:pt idx="4">
                  <c:v>6.887265751807585E-2</c:v>
                </c:pt>
                <c:pt idx="5">
                  <c:v>0.18404158971444806</c:v>
                </c:pt>
                <c:pt idx="6">
                  <c:v>0.18783293637821261</c:v>
                </c:pt>
                <c:pt idx="7">
                  <c:v>0.19811484511911812</c:v>
                </c:pt>
                <c:pt idx="8">
                  <c:v>0.23532933484627439</c:v>
                </c:pt>
                <c:pt idx="9">
                  <c:v>0.2435086217022131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5D-4135-BAC1-ECA9A6062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1351208"/>
        <c:axId val="381358048"/>
      </c:barChart>
      <c:catAx>
        <c:axId val="38135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58048"/>
        <c:crosses val="autoZero"/>
        <c:auto val="1"/>
        <c:lblAlgn val="ctr"/>
        <c:lblOffset val="100"/>
        <c:noMultiLvlLbl val="0"/>
      </c:catAx>
      <c:valAx>
        <c:axId val="3813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35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Liabilities vs Current Liabilities vs LT Debt &amp; Leases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 BS'!$A$34</c:f>
              <c:strCache>
                <c:ptCount val="1"/>
                <c:pt idx="0">
                  <c:v>Total Current Liabilities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BS'!$B$34:$K$34</c:f>
              <c:numCache>
                <c:formatCode>0%</c:formatCode>
                <c:ptCount val="10"/>
                <c:pt idx="0">
                  <c:v>0.51534721585175669</c:v>
                </c:pt>
                <c:pt idx="1">
                  <c:v>0.51798484200232264</c:v>
                </c:pt>
                <c:pt idx="2">
                  <c:v>0.52535910409822306</c:v>
                </c:pt>
                <c:pt idx="3">
                  <c:v>0.44081181935876934</c:v>
                </c:pt>
                <c:pt idx="4">
                  <c:v>0.42048472775564411</c:v>
                </c:pt>
                <c:pt idx="5">
                  <c:v>0.38984585878675948</c:v>
                </c:pt>
                <c:pt idx="6">
                  <c:v>0.39348370927318294</c:v>
                </c:pt>
                <c:pt idx="7">
                  <c:v>0.3382863827996262</c:v>
                </c:pt>
                <c:pt idx="8">
                  <c:v>0.33585778354136275</c:v>
                </c:pt>
                <c:pt idx="9">
                  <c:v>0.31242919443634037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1-45E1-BD08-8CF938692B5C}"/>
            </c:ext>
          </c:extLst>
        </c:ser>
        <c:ser>
          <c:idx val="1"/>
          <c:order val="1"/>
          <c:tx>
            <c:strRef>
              <c:f>'CS BS'!$A$35</c:f>
              <c:strCache>
                <c:ptCount val="1"/>
                <c:pt idx="0">
                  <c:v>LT Debt &amp; Leases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BS'!$B$35:$K$35</c:f>
              <c:numCache>
                <c:formatCode>0%</c:formatCode>
                <c:ptCount val="10"/>
                <c:pt idx="0">
                  <c:v>0.22913494174846344</c:v>
                </c:pt>
                <c:pt idx="1">
                  <c:v>0.21671963816392642</c:v>
                </c:pt>
                <c:pt idx="2">
                  <c:v>0.18240569770509102</c:v>
                </c:pt>
                <c:pt idx="3">
                  <c:v>0.28882796435915009</c:v>
                </c:pt>
                <c:pt idx="4">
                  <c:v>0.24462028429491908</c:v>
                </c:pt>
                <c:pt idx="5">
                  <c:v>0.10394764881375196</c:v>
                </c:pt>
                <c:pt idx="6">
                  <c:v>9.9055091144009094E-2</c:v>
                </c:pt>
                <c:pt idx="7">
                  <c:v>0.11590563763081116</c:v>
                </c:pt>
                <c:pt idx="8">
                  <c:v>0.14513427351812827</c:v>
                </c:pt>
                <c:pt idx="9">
                  <c:v>0.12956423556513733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1-45E1-BD08-8CF938692B5C}"/>
            </c:ext>
          </c:extLst>
        </c:ser>
        <c:ser>
          <c:idx val="2"/>
          <c:order val="2"/>
          <c:tx>
            <c:strRef>
              <c:f>'CS BS'!$A$39</c:f>
              <c:strCache>
                <c:ptCount val="1"/>
                <c:pt idx="0">
                  <c:v>Total Liabilities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>
              <a:outerShdw blurRad="127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f>'CS BS'!$B$11:$K$11</c:f>
              <c:strCache>
                <c:ptCount val="10"/>
                <c:pt idx="0">
                  <c:v>12/31/2014</c:v>
                </c:pt>
                <c:pt idx="1">
                  <c:v>12/31/2015</c:v>
                </c:pt>
                <c:pt idx="2">
                  <c:v>12/31/2016</c:v>
                </c:pt>
                <c:pt idx="3">
                  <c:v>12/31/2017</c:v>
                </c:pt>
                <c:pt idx="4">
                  <c:v>12/31/2018</c:v>
                </c:pt>
                <c:pt idx="5">
                  <c:v>12/31/2019</c:v>
                </c:pt>
                <c:pt idx="6">
                  <c:v>12/31/2020</c:v>
                </c:pt>
                <c:pt idx="7">
                  <c:v>12/31/2021</c:v>
                </c:pt>
                <c:pt idx="8">
                  <c:v>12/31/2022</c:v>
                </c:pt>
                <c:pt idx="9">
                  <c:v>12/31/2023</c:v>
                </c:pt>
              </c:strCache>
            </c:strRef>
          </c:cat>
          <c:val>
            <c:numRef>
              <c:f>'CS BS'!$B$39:$K$39</c:f>
              <c:numCache>
                <c:formatCode>0%</c:formatCode>
                <c:ptCount val="10"/>
                <c:pt idx="0">
                  <c:v>0.80293551050362355</c:v>
                </c:pt>
                <c:pt idx="1">
                  <c:v>0.79548927327180485</c:v>
                </c:pt>
                <c:pt idx="2">
                  <c:v>0.7687705330807415</c:v>
                </c:pt>
                <c:pt idx="3">
                  <c:v>0.78898027568349705</c:v>
                </c:pt>
                <c:pt idx="4">
                  <c:v>0.732250012296493</c:v>
                </c:pt>
                <c:pt idx="5">
                  <c:v>0.72448146043472084</c:v>
                </c:pt>
                <c:pt idx="6">
                  <c:v>0.70919846199349301</c:v>
                </c:pt>
                <c:pt idx="7">
                  <c:v>0.67127492872412009</c:v>
                </c:pt>
                <c:pt idx="8">
                  <c:v>0.68435078618900957</c:v>
                </c:pt>
                <c:pt idx="9">
                  <c:v>0.61755523307581262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B1-45E1-BD08-8CF938692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3067680"/>
        <c:axId val="853069480"/>
      </c:barChart>
      <c:catAx>
        <c:axId val="8530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69480"/>
        <c:crosses val="autoZero"/>
        <c:auto val="1"/>
        <c:lblAlgn val="ctr"/>
        <c:lblOffset val="100"/>
        <c:noMultiLvlLbl val="0"/>
      </c:catAx>
      <c:valAx>
        <c:axId val="85306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'CS BS'!$A$47</c:f>
              <c:strCache>
                <c:ptCount val="1"/>
                <c:pt idx="0">
                  <c:v>Total Equity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val>
            <c:numRef>
              <c:f>'CS BS'!$B$47:$K$47</c:f>
              <c:numCache>
                <c:formatCode>0%</c:formatCode>
                <c:ptCount val="10"/>
                <c:pt idx="0">
                  <c:v>0.19706448949637648</c:v>
                </c:pt>
                <c:pt idx="1">
                  <c:v>0.20451072672819509</c:v>
                </c:pt>
                <c:pt idx="2">
                  <c:v>0.23122946691925853</c:v>
                </c:pt>
                <c:pt idx="3">
                  <c:v>0.21101972431650293</c:v>
                </c:pt>
                <c:pt idx="4">
                  <c:v>0.26774998770350694</c:v>
                </c:pt>
                <c:pt idx="5">
                  <c:v>0.27551853956527916</c:v>
                </c:pt>
                <c:pt idx="6">
                  <c:v>0.29080153800650693</c:v>
                </c:pt>
                <c:pt idx="7">
                  <c:v>0.32872507127587985</c:v>
                </c:pt>
                <c:pt idx="8">
                  <c:v>0.31564921381099043</c:v>
                </c:pt>
                <c:pt idx="9">
                  <c:v>0.38244476692418738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5-4F93-AFF9-6E0A9290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862999680"/>
        <c:axId val="677056104"/>
      </c:barChart>
      <c:catAx>
        <c:axId val="86299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056104"/>
        <c:crosses val="autoZero"/>
        <c:auto val="1"/>
        <c:lblAlgn val="ctr"/>
        <c:lblOffset val="100"/>
        <c:noMultiLvlLbl val="0"/>
      </c:catAx>
      <c:valAx>
        <c:axId val="67705610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9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Ratios!$B$8</c:f>
              <c:strCache>
                <c:ptCount val="1"/>
                <c:pt idx="0">
                  <c:v>Gross Profit Magrin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Ratios!$C$8:$L$8</c:f>
              <c:numCache>
                <c:formatCode>0.00</c:formatCode>
                <c:ptCount val="10"/>
                <c:pt idx="0">
                  <c:v>0.29482626871038792</c:v>
                </c:pt>
                <c:pt idx="1">
                  <c:v>0.33040203353083003</c:v>
                </c:pt>
                <c:pt idx="2">
                  <c:v>0.35093060366064405</c:v>
                </c:pt>
                <c:pt idx="3">
                  <c:v>0.3706835482891615</c:v>
                </c:pt>
                <c:pt idx="4">
                  <c:v>0.40247416128852193</c:v>
                </c:pt>
                <c:pt idx="5">
                  <c:v>0.40990011478600608</c:v>
                </c:pt>
                <c:pt idx="6">
                  <c:v>0.3956779186870571</c:v>
                </c:pt>
                <c:pt idx="7">
                  <c:v>0.42032514441639601</c:v>
                </c:pt>
                <c:pt idx="8">
                  <c:v>0.43805339865326287</c:v>
                </c:pt>
                <c:pt idx="9">
                  <c:v>0.46982088955000567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2-4EC9-814B-D0219B5CB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5073920"/>
        <c:axId val="805076440"/>
      </c:barChart>
      <c:catAx>
        <c:axId val="80507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076440"/>
        <c:crosses val="autoZero"/>
        <c:auto val="1"/>
        <c:lblAlgn val="ctr"/>
        <c:lblOffset val="100"/>
        <c:noMultiLvlLbl val="0"/>
      </c:catAx>
      <c:valAx>
        <c:axId val="8050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07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Ratios!$B$10</c:f>
              <c:strCache>
                <c:ptCount val="1"/>
                <c:pt idx="0">
                  <c:v>Net Profit 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Ratios!$C$10:$L$10</c:f>
              <c:numCache>
                <c:formatCode>0.00</c:formatCode>
                <c:ptCount val="10"/>
                <c:pt idx="0">
                  <c:v>-2.7082303231896437E-3</c:v>
                </c:pt>
                <c:pt idx="1">
                  <c:v>5.5697811337681999E-3</c:v>
                </c:pt>
                <c:pt idx="2">
                  <c:v>1.7435490157147373E-2</c:v>
                </c:pt>
                <c:pt idx="3">
                  <c:v>1.7052162864178651E-2</c:v>
                </c:pt>
                <c:pt idx="4">
                  <c:v>4.3252736305590261E-2</c:v>
                </c:pt>
                <c:pt idx="5">
                  <c:v>4.1308703060722513E-2</c:v>
                </c:pt>
                <c:pt idx="6">
                  <c:v>5.5252496995316841E-2</c:v>
                </c:pt>
                <c:pt idx="7" formatCode="0.000">
                  <c:v>7.1014128755145567E-2</c:v>
                </c:pt>
                <c:pt idx="8" formatCode="0.000">
                  <c:v>-5.2958950004183018E-3</c:v>
                </c:pt>
                <c:pt idx="9">
                  <c:v>5.2932835755978319E-2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50-457B-9873-001A56B01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6770504"/>
        <c:axId val="806770864"/>
      </c:barChart>
      <c:catAx>
        <c:axId val="806770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70864"/>
        <c:crosses val="autoZero"/>
        <c:auto val="1"/>
        <c:lblAlgn val="ctr"/>
        <c:lblOffset val="100"/>
        <c:noMultiLvlLbl val="0"/>
      </c:catAx>
      <c:valAx>
        <c:axId val="8067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77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Ratios!$B$22</c:f>
              <c:strCache>
                <c:ptCount val="1"/>
                <c:pt idx="0">
                  <c:v>Current 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Ratios!$C$22:$L$22</c:f>
              <c:numCache>
                <c:formatCode>0.00</c:formatCode>
                <c:ptCount val="10"/>
                <c:pt idx="0">
                  <c:v>1.1152764427355903</c:v>
                </c:pt>
                <c:pt idx="1">
                  <c:v>1.0759609428006727</c:v>
                </c:pt>
                <c:pt idx="2">
                  <c:v>1.0448466313675371</c:v>
                </c:pt>
                <c:pt idx="3">
                  <c:v>1.039977195376881</c:v>
                </c:pt>
                <c:pt idx="4">
                  <c:v>1.0981123247210891</c:v>
                </c:pt>
                <c:pt idx="5">
                  <c:v>1.0970482394205803</c:v>
                </c:pt>
                <c:pt idx="6">
                  <c:v>1.0502274795268425</c:v>
                </c:pt>
                <c:pt idx="7">
                  <c:v>1.1357597739445826</c:v>
                </c:pt>
                <c:pt idx="8">
                  <c:v>0.9446435811136924</c:v>
                </c:pt>
                <c:pt idx="9">
                  <c:v>1.0450772206625152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1-4B2E-B105-EF09B7EA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2072"/>
        <c:axId val="805472432"/>
      </c:barChart>
      <c:dateAx>
        <c:axId val="805472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2432"/>
        <c:crosses val="autoZero"/>
        <c:auto val="0"/>
        <c:lblOffset val="100"/>
        <c:baseTimeUnit val="days"/>
      </c:dateAx>
      <c:valAx>
        <c:axId val="80547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ROA &amp; ROE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Ratios!$B$11</c:f>
              <c:strCache>
                <c:ptCount val="1"/>
                <c:pt idx="0">
                  <c:v>ROA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Ratios!$C$5:$L$5</c:f>
              <c:numCache>
                <c:formatCode>General</c:formatCode>
                <c:ptCount val="10"/>
              </c:numCache>
            </c:numRef>
          </c:cat>
          <c:val>
            <c:numRef>
              <c:f>Ratios!$C$11:$L$11</c:f>
              <c:numCache>
                <c:formatCode>0.00</c:formatCode>
                <c:ptCount val="10"/>
                <c:pt idx="0">
                  <c:v>-4.4216126960829284E-3</c:v>
                </c:pt>
                <c:pt idx="1">
                  <c:v>9.1070227981174742E-3</c:v>
                </c:pt>
                <c:pt idx="2">
                  <c:v>2.842857485432004E-2</c:v>
                </c:pt>
                <c:pt idx="3">
                  <c:v>2.3098012337217273E-2</c:v>
                </c:pt>
                <c:pt idx="4">
                  <c:v>6.1931287196891449E-2</c:v>
                </c:pt>
                <c:pt idx="5">
                  <c:v>5.1445517829237106E-2</c:v>
                </c:pt>
                <c:pt idx="6">
                  <c:v>6.6411370040006856E-2</c:v>
                </c:pt>
                <c:pt idx="7">
                  <c:v>7.9334393851846041E-2</c:v>
                </c:pt>
                <c:pt idx="8">
                  <c:v>-5.8831793375479545E-3</c:v>
                </c:pt>
                <c:pt idx="9">
                  <c:v>5.7639044129626754E-2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6-4FFE-9DA7-9D098022513B}"/>
            </c:ext>
          </c:extLst>
        </c:ser>
        <c:ser>
          <c:idx val="1"/>
          <c:order val="1"/>
          <c:tx>
            <c:strRef>
              <c:f>Ratios!$B$12</c:f>
              <c:strCache>
                <c:ptCount val="1"/>
                <c:pt idx="0">
                  <c:v>ROE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Ratios!$C$5:$L$5</c:f>
              <c:numCache>
                <c:formatCode>General</c:formatCode>
                <c:ptCount val="10"/>
              </c:numCache>
            </c:numRef>
          </c:cat>
          <c:val>
            <c:numRef>
              <c:f>Ratios!$C$12:$L$12</c:f>
              <c:numCache>
                <c:formatCode>0.00</c:formatCode>
                <c:ptCount val="10"/>
                <c:pt idx="0">
                  <c:v>-2.2437389442323805E-2</c:v>
                </c:pt>
                <c:pt idx="1">
                  <c:v>4.4530783024506873E-2</c:v>
                </c:pt>
                <c:pt idx="2">
                  <c:v>0.12294529427015816</c:v>
                </c:pt>
                <c:pt idx="3">
                  <c:v>0.10945902053484427</c:v>
                </c:pt>
                <c:pt idx="4">
                  <c:v>0.231302670555007</c:v>
                </c:pt>
                <c:pt idx="5">
                  <c:v>0.1867225265871737</c:v>
                </c:pt>
                <c:pt idx="6">
                  <c:v>0.22837351719412444</c:v>
                </c:pt>
                <c:pt idx="7">
                  <c:v>0.2413396506202756</c:v>
                </c:pt>
                <c:pt idx="8">
                  <c:v>-1.8638346240490815E-2</c:v>
                </c:pt>
                <c:pt idx="9">
                  <c:v>0.15071207430340558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86-4FFE-9DA7-9D0980225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615040"/>
        <c:axId val="800616840"/>
      </c:lineChart>
      <c:catAx>
        <c:axId val="8006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16840"/>
        <c:crosses val="autoZero"/>
        <c:auto val="1"/>
        <c:lblAlgn val="ctr"/>
        <c:lblOffset val="100"/>
        <c:noMultiLvlLbl val="0"/>
      </c:catAx>
      <c:valAx>
        <c:axId val="80061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61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projection</a:t>
            </a:r>
            <a:r>
              <a:rPr lang="en-US" baseline="0"/>
              <a:t> of cash ratios over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'Proj BS'!$A$2</c:f>
              <c:strCache>
                <c:ptCount val="1"/>
                <c:pt idx="0">
                  <c:v>Cash/Sales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'Proj BS'!$B$1:$R$1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BS'!$B$2:$R$2</c:f>
              <c:numCache>
                <c:formatCode>0.00</c:formatCode>
                <c:ptCount val="12"/>
                <c:pt idx="0">
                  <c:v>0.13624186013934314</c:v>
                </c:pt>
                <c:pt idx="1">
                  <c:v>0.15097819184564662</c:v>
                </c:pt>
                <c:pt idx="2" formatCode="General">
                  <c:v>0.18</c:v>
                </c:pt>
                <c:pt idx="3" formatCode="General">
                  <c:v>0.18</c:v>
                </c:pt>
                <c:pt idx="4" formatCode="General">
                  <c:v>0.18</c:v>
                </c:pt>
                <c:pt idx="5" formatCode="General">
                  <c:v>0.18</c:v>
                </c:pt>
                <c:pt idx="6" formatCode="General">
                  <c:v>0.18</c:v>
                </c:pt>
                <c:pt idx="7" formatCode="General">
                  <c:v>0.18</c:v>
                </c:pt>
                <c:pt idx="8" formatCode="General">
                  <c:v>0.18</c:v>
                </c:pt>
                <c:pt idx="9" formatCode="General">
                  <c:v>0.18</c:v>
                </c:pt>
                <c:pt idx="10" formatCode="General">
                  <c:v>0.18</c:v>
                </c:pt>
                <c:pt idx="11" formatCode="General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0-4EBA-8A51-32ECC776FB0A}"/>
            </c:ext>
          </c:extLst>
        </c:ser>
        <c:ser>
          <c:idx val="1"/>
          <c:order val="1"/>
          <c:tx>
            <c:strRef>
              <c:f>'Proj BS'!$A$3</c:f>
              <c:strCache>
                <c:ptCount val="1"/>
                <c:pt idx="0">
                  <c:v>Receivables/Sales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'Proj BS'!$B$1:$R$1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BS'!$B$3:$R$3</c:f>
              <c:numCache>
                <c:formatCode>0.00</c:formatCode>
                <c:ptCount val="12"/>
                <c:pt idx="0">
                  <c:v>8.2415177155664682E-2</c:v>
                </c:pt>
                <c:pt idx="1">
                  <c:v>9.0908774585279711E-2</c:v>
                </c:pt>
                <c:pt idx="2" formatCode="General">
                  <c:v>7.0000000000000007E-2</c:v>
                </c:pt>
                <c:pt idx="3" formatCode="General">
                  <c:v>7.0000000000000007E-2</c:v>
                </c:pt>
                <c:pt idx="4" formatCode="General">
                  <c:v>7.0000000000000007E-2</c:v>
                </c:pt>
                <c:pt idx="5" formatCode="General">
                  <c:v>7.0000000000000007E-2</c:v>
                </c:pt>
                <c:pt idx="6" formatCode="General">
                  <c:v>7.0000000000000007E-2</c:v>
                </c:pt>
                <c:pt idx="7" formatCode="General">
                  <c:v>7.0000000000000007E-2</c:v>
                </c:pt>
                <c:pt idx="8" formatCode="General">
                  <c:v>7.0000000000000007E-2</c:v>
                </c:pt>
                <c:pt idx="9" formatCode="General">
                  <c:v>7.0000000000000007E-2</c:v>
                </c:pt>
                <c:pt idx="10" formatCode="General">
                  <c:v>7.0000000000000007E-2</c:v>
                </c:pt>
                <c:pt idx="11" formatCode="General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B0-4EBA-8A51-32ECC776FB0A}"/>
            </c:ext>
          </c:extLst>
        </c:ser>
        <c:ser>
          <c:idx val="2"/>
          <c:order val="2"/>
          <c:tx>
            <c:strRef>
              <c:f>'Proj BS'!$A$4</c:f>
              <c:strCache>
                <c:ptCount val="1"/>
                <c:pt idx="0">
                  <c:v>Inventories/Sales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'Proj BS'!$B$1:$R$1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BS'!$B$4:$R$4</c:f>
              <c:numCache>
                <c:formatCode>0.00</c:formatCode>
                <c:ptCount val="12"/>
                <c:pt idx="0">
                  <c:v>6.6938011568475994E-2</c:v>
                </c:pt>
                <c:pt idx="1">
                  <c:v>5.7966022077820402E-2</c:v>
                </c:pt>
                <c:pt idx="2" formatCode="General">
                  <c:v>0.08</c:v>
                </c:pt>
                <c:pt idx="3" formatCode="General">
                  <c:v>0.08</c:v>
                </c:pt>
                <c:pt idx="4" formatCode="General">
                  <c:v>0.08</c:v>
                </c:pt>
                <c:pt idx="5" formatCode="General">
                  <c:v>0.08</c:v>
                </c:pt>
                <c:pt idx="6" formatCode="General">
                  <c:v>0.08</c:v>
                </c:pt>
                <c:pt idx="7" formatCode="General">
                  <c:v>0.08</c:v>
                </c:pt>
                <c:pt idx="8" formatCode="General">
                  <c:v>0.08</c:v>
                </c:pt>
                <c:pt idx="9" formatCode="General">
                  <c:v>0.08</c:v>
                </c:pt>
                <c:pt idx="10" formatCode="General">
                  <c:v>0.08</c:v>
                </c:pt>
                <c:pt idx="11" formatCode="General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B0-4EBA-8A51-32ECC776F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973504"/>
        <c:axId val="1912973984"/>
      </c:lineChart>
      <c:catAx>
        <c:axId val="191297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3984"/>
        <c:crosses val="autoZero"/>
        <c:auto val="1"/>
        <c:lblAlgn val="ctr"/>
        <c:lblOffset val="100"/>
        <c:noMultiLvlLbl val="0"/>
      </c:catAx>
      <c:valAx>
        <c:axId val="191297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OFC vs CAPEX vs Change in NWC over time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2"/>
          <c:order val="0"/>
          <c:tx>
            <c:strRef>
              <c:f>'Proj BS'!$H$51</c:f>
              <c:strCache>
                <c:ptCount val="1"/>
                <c:pt idx="0">
                  <c:v>Inc in NWC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'Proj BS'!$I$1:$S$1</c:f>
              <c:numCache>
                <c:formatCode>General</c:formatCod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'Proj BS'!$I$51:$R$51</c:f>
              <c:numCache>
                <c:formatCode>_(* #,##0_);_(* \(#,##0\);_(* "-"??_);_(@_)</c:formatCode>
                <c:ptCount val="10"/>
                <c:pt idx="0">
                  <c:v>72547489.000000015</c:v>
                </c:pt>
                <c:pt idx="1">
                  <c:v>9175681.2225000113</c:v>
                </c:pt>
                <c:pt idx="2">
                  <c:v>9251571.4273500144</c:v>
                </c:pt>
                <c:pt idx="3">
                  <c:v>9212280.2490667403</c:v>
                </c:pt>
                <c:pt idx="4">
                  <c:v>9055642.5516810417</c:v>
                </c:pt>
                <c:pt idx="5">
                  <c:v>9608018.8988485634</c:v>
                </c:pt>
                <c:pt idx="6">
                  <c:v>10158780.496998131</c:v>
                </c:pt>
                <c:pt idx="7">
                  <c:v>10702139.537012398</c:v>
                </c:pt>
                <c:pt idx="8">
                  <c:v>11231945.591714919</c:v>
                </c:pt>
                <c:pt idx="9">
                  <c:v>12108886.470920295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4-47D8-AF61-445CAC1749E4}"/>
            </c:ext>
          </c:extLst>
        </c:ser>
        <c:ser>
          <c:idx val="3"/>
          <c:order val="1"/>
          <c:tx>
            <c:strRef>
              <c:f>'Proj BS'!$H$49</c:f>
              <c:strCache>
                <c:ptCount val="1"/>
                <c:pt idx="0">
                  <c:v>OCF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'Proj BS'!$I$1:$S$1</c:f>
              <c:numCache>
                <c:formatCode>General</c:formatCod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'Proj BS'!$I$49:$R$49</c:f>
              <c:numCache>
                <c:formatCode>_(* #,##0_);_(* \(#,##0\);_(* "-"??_);_(@_)</c:formatCode>
                <c:ptCount val="10"/>
                <c:pt idx="0">
                  <c:v>71079878.594399989</c:v>
                </c:pt>
                <c:pt idx="1">
                  <c:v>84832851.350266472</c:v>
                </c:pt>
                <c:pt idx="2">
                  <c:v>100165350.26562443</c:v>
                </c:pt>
                <c:pt idx="3">
                  <c:v>116900390.04600352</c:v>
                </c:pt>
                <c:pt idx="4">
                  <c:v>134005677.98562939</c:v>
                </c:pt>
                <c:pt idx="5">
                  <c:v>152718639.39151245</c:v>
                </c:pt>
                <c:pt idx="6">
                  <c:v>173282131.72505909</c:v>
                </c:pt>
                <c:pt idx="7">
                  <c:v>195793002.62391695</c:v>
                </c:pt>
                <c:pt idx="8">
                  <c:v>220338487.94224638</c:v>
                </c:pt>
                <c:pt idx="9">
                  <c:v>247408596.52022266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4-47D8-AF61-445CAC1749E4}"/>
            </c:ext>
          </c:extLst>
        </c:ser>
        <c:ser>
          <c:idx val="4"/>
          <c:order val="2"/>
          <c:tx>
            <c:strRef>
              <c:f>'Proj BS'!$H$50</c:f>
              <c:strCache>
                <c:ptCount val="1"/>
                <c:pt idx="0">
                  <c:v>CAPX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'Proj BS'!$I$1:$S$1</c:f>
              <c:numCache>
                <c:formatCode>General</c:formatCode>
                <c:ptCount val="11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'Proj BS'!$I$50:$R$50</c:f>
              <c:numCache>
                <c:formatCode>_(* #,##0_);_(* \(#,##0\);_(* "-"??_);_(@_)</c:formatCode>
                <c:ptCount val="10"/>
                <c:pt idx="0">
                  <c:v>71808271.109999985</c:v>
                </c:pt>
                <c:pt idx="1">
                  <c:v>80097085.813350022</c:v>
                </c:pt>
                <c:pt idx="2">
                  <c:v>85877761.063230604</c:v>
                </c:pt>
                <c:pt idx="3">
                  <c:v>91342804.010510832</c:v>
                </c:pt>
                <c:pt idx="4">
                  <c:v>96406163.988169014</c:v>
                </c:pt>
                <c:pt idx="5">
                  <c:v>104572882.07578766</c:v>
                </c:pt>
                <c:pt idx="6">
                  <c:v>113197535.61066076</c:v>
                </c:pt>
                <c:pt idx="7">
                  <c:v>122264112.41057336</c:v>
                </c:pt>
                <c:pt idx="8">
                  <c:v>131750412.12275322</c:v>
                </c:pt>
                <c:pt idx="9">
                  <c:v>143324011.81315488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64-47D8-AF61-445CAC174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61024"/>
        <c:axId val="1912958144"/>
      </c:lineChart>
      <c:catAx>
        <c:axId val="191296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58144"/>
        <c:crosses val="autoZero"/>
        <c:auto val="1"/>
        <c:lblAlgn val="ctr"/>
        <c:lblOffset val="100"/>
        <c:noMultiLvlLbl val="0"/>
      </c:catAx>
      <c:valAx>
        <c:axId val="191295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6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Projection</a:t>
            </a:r>
            <a:r>
              <a:rPr lang="en-US" baseline="0"/>
              <a:t> of FCF over the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'Proj BS'!$I$1:$R$1</c:f>
              <c:numCache>
                <c:formatCode>General</c:formatCode>
                <c:ptCount val="10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</c:numCache>
            </c:numRef>
          </c:cat>
          <c:val>
            <c:numRef>
              <c:f>'Proj BS'!$I$52:$R$52</c:f>
              <c:numCache>
                <c:formatCode>_(* #,##0_);_(* \(#,##0\);_(* "-"??_);_(@_)</c:formatCode>
                <c:ptCount val="10"/>
                <c:pt idx="0">
                  <c:v>-73275881.515600011</c:v>
                </c:pt>
                <c:pt idx="1">
                  <c:v>-4439915.6855835617</c:v>
                </c:pt>
                <c:pt idx="2">
                  <c:v>5036017.7750438154</c:v>
                </c:pt>
                <c:pt idx="3">
                  <c:v>16345305.786425948</c:v>
                </c:pt>
                <c:pt idx="4">
                  <c:v>28543871.445779338</c:v>
                </c:pt>
                <c:pt idx="5">
                  <c:v>38537738.416876227</c:v>
                </c:pt>
                <c:pt idx="6">
                  <c:v>49925815.617400199</c:v>
                </c:pt>
                <c:pt idx="7">
                  <c:v>62826750.676331192</c:v>
                </c:pt>
                <c:pt idx="8">
                  <c:v>77356130.227778241</c:v>
                </c:pt>
                <c:pt idx="9">
                  <c:v>91975698.236147493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3-4435-A52D-4D851428B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722368"/>
        <c:axId val="1729736288"/>
      </c:lineChart>
      <c:catAx>
        <c:axId val="17297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36288"/>
        <c:crosses val="autoZero"/>
        <c:auto val="1"/>
        <c:lblAlgn val="ctr"/>
        <c:lblOffset val="100"/>
        <c:noMultiLvlLbl val="0"/>
      </c:catAx>
      <c:valAx>
        <c:axId val="1729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7223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Breakdown Growth</a:t>
            </a:r>
            <a:endParaRPr lang="en-US"/>
          </a:p>
        </c:rich>
      </c:tx>
      <c:layout>
        <c:manualLayout>
          <c:xMode val="edge"/>
          <c:yMode val="edge"/>
          <c:x val="0.2217845581802274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 IS'!$A$12</c:f>
              <c:strCache>
                <c:ptCount val="1"/>
                <c:pt idx="0">
                  <c:v>Retails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'Proj IS'!$B$12:$H$12</c:f>
              <c:numCache>
                <c:formatCode>_(* #,##0_);_(* \(#,##0\);_(* "-"??_);_(@_)</c:formatCode>
                <c:ptCount val="7"/>
                <c:pt idx="0">
                  <c:v>146033000</c:v>
                </c:pt>
                <c:pt idx="1">
                  <c:v>182956000</c:v>
                </c:pt>
                <c:pt idx="2">
                  <c:v>212201000</c:v>
                </c:pt>
                <c:pt idx="3">
                  <c:v>294034000</c:v>
                </c:pt>
                <c:pt idx="4">
                  <c:v>342516000</c:v>
                </c:pt>
                <c:pt idx="5">
                  <c:v>356683000</c:v>
                </c:pt>
                <c:pt idx="6">
                  <c:v>391955000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6-418A-AF6D-E6985DEE9FB2}"/>
            </c:ext>
          </c:extLst>
        </c:ser>
        <c:ser>
          <c:idx val="1"/>
          <c:order val="1"/>
          <c:tx>
            <c:strRef>
              <c:f>'Proj IS'!$A$13</c:f>
              <c:strCache>
                <c:ptCount val="1"/>
                <c:pt idx="0">
                  <c:v>Subscription services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'Proj IS'!$B$13:$H$13</c:f>
              <c:numCache>
                <c:formatCode>_(* #,##0_);_(* \(#,##0\);_(* "-"??_);_(@_)</c:formatCode>
                <c:ptCount val="7"/>
                <c:pt idx="0">
                  <c:v>14374000</c:v>
                </c:pt>
                <c:pt idx="1">
                  <c:v>24276000</c:v>
                </c:pt>
                <c:pt idx="2">
                  <c:v>33295000</c:v>
                </c:pt>
                <c:pt idx="3">
                  <c:v>46660000</c:v>
                </c:pt>
                <c:pt idx="4">
                  <c:v>65104000</c:v>
                </c:pt>
                <c:pt idx="5">
                  <c:v>77204000</c:v>
                </c:pt>
                <c:pt idx="6">
                  <c:v>92073000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6-418A-AF6D-E6985DEE9FB2}"/>
            </c:ext>
          </c:extLst>
        </c:ser>
        <c:ser>
          <c:idx val="2"/>
          <c:order val="2"/>
          <c:tx>
            <c:strRef>
              <c:f>'Proj IS'!$A$14</c:f>
              <c:strCache>
                <c:ptCount val="1"/>
                <c:pt idx="0">
                  <c:v>AWS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'Proj IS'!$B$14:$H$14</c:f>
              <c:numCache>
                <c:formatCode>_(* #,##0_);_(* \(#,##0\);_(* "-"??_);_(@_)</c:formatCode>
                <c:ptCount val="7"/>
                <c:pt idx="0">
                  <c:v>17459000</c:v>
                </c:pt>
                <c:pt idx="1">
                  <c:v>25655000</c:v>
                </c:pt>
                <c:pt idx="2">
                  <c:v>35026000</c:v>
                </c:pt>
                <c:pt idx="3">
                  <c:v>45370000</c:v>
                </c:pt>
                <c:pt idx="4">
                  <c:v>62202000</c:v>
                </c:pt>
                <c:pt idx="5">
                  <c:v>80096000</c:v>
                </c:pt>
                <c:pt idx="6">
                  <c:v>90757000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B6-418A-AF6D-E6985DEE9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704488"/>
        <c:axId val="891698368"/>
      </c:lineChart>
      <c:catAx>
        <c:axId val="891704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98368"/>
        <c:crosses val="autoZero"/>
        <c:auto val="1"/>
        <c:lblAlgn val="ctr"/>
        <c:lblOffset val="100"/>
        <c:noMultiLvlLbl val="0"/>
      </c:catAx>
      <c:valAx>
        <c:axId val="8916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present</a:t>
            </a:r>
            <a:r>
              <a:rPr lang="en-US" baseline="0"/>
              <a:t> and future projections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'Proj IS'!$A$21</c:f>
              <c:strCache>
                <c:ptCount val="1"/>
                <c:pt idx="0">
                  <c:v>COGS/Sales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IS'!$B$21:$R$21</c:f>
              <c:numCache>
                <c:formatCode>0.0%</c:formatCode>
                <c:ptCount val="17"/>
                <c:pt idx="1">
                  <c:v>0.59752583871147813</c:v>
                </c:pt>
                <c:pt idx="2">
                  <c:v>0.59009988521399392</c:v>
                </c:pt>
                <c:pt idx="3">
                  <c:v>0.60432208131294296</c:v>
                </c:pt>
                <c:pt idx="4">
                  <c:v>0.57967485558360399</c:v>
                </c:pt>
                <c:pt idx="5">
                  <c:v>0.56194660134673713</c:v>
                </c:pt>
                <c:pt idx="6">
                  <c:v>0.53017911044999433</c:v>
                </c:pt>
                <c:pt idx="7" formatCode="0%">
                  <c:v>0.52</c:v>
                </c:pt>
                <c:pt idx="8" formatCode="0%">
                  <c:v>0.51</c:v>
                </c:pt>
                <c:pt idx="9" formatCode="0%">
                  <c:v>0.5</c:v>
                </c:pt>
                <c:pt idx="10" formatCode="0%">
                  <c:v>0.49</c:v>
                </c:pt>
                <c:pt idx="11" formatCode="0%">
                  <c:v>0.48</c:v>
                </c:pt>
                <c:pt idx="12" formatCode="0%">
                  <c:v>0.47</c:v>
                </c:pt>
                <c:pt idx="13" formatCode="0%">
                  <c:v>0.46</c:v>
                </c:pt>
                <c:pt idx="14" formatCode="0%">
                  <c:v>0.45</c:v>
                </c:pt>
                <c:pt idx="15" formatCode="0%">
                  <c:v>0.44</c:v>
                </c:pt>
                <c:pt idx="16" formatCode="0%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E-4FBC-9429-B063B2999BFA}"/>
            </c:ext>
          </c:extLst>
        </c:ser>
        <c:ser>
          <c:idx val="1"/>
          <c:order val="1"/>
          <c:tx>
            <c:strRef>
              <c:f>'Proj IS'!$A$22</c:f>
              <c:strCache>
                <c:ptCount val="1"/>
                <c:pt idx="0">
                  <c:v>SGA/Sales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IS'!$B$22:$R$22</c:f>
              <c:numCache>
                <c:formatCode>0%</c:formatCode>
                <c:ptCount val="17"/>
                <c:pt idx="1">
                  <c:v>0.22404427898508719</c:v>
                </c:pt>
                <c:pt idx="2">
                  <c:v>0.22926187607389081</c:v>
                </c:pt>
                <c:pt idx="3">
                  <c:v>0.22585115421277302</c:v>
                </c:pt>
                <c:pt idx="4">
                  <c:v>0.24793432406315583</c:v>
                </c:pt>
                <c:pt idx="5">
                  <c:v>0.26932408270312441</c:v>
                </c:pt>
                <c:pt idx="6">
                  <c:v>0.2554085440643023</c:v>
                </c:pt>
                <c:pt idx="7">
                  <c:v>0.25</c:v>
                </c:pt>
                <c:pt idx="8">
                  <c:v>0.245</c:v>
                </c:pt>
                <c:pt idx="9">
                  <c:v>0.24</c:v>
                </c:pt>
                <c:pt idx="10">
                  <c:v>0.23499999999999999</c:v>
                </c:pt>
                <c:pt idx="11">
                  <c:v>0.23</c:v>
                </c:pt>
                <c:pt idx="12">
                  <c:v>0.22500000000000001</c:v>
                </c:pt>
                <c:pt idx="13">
                  <c:v>0.22</c:v>
                </c:pt>
                <c:pt idx="14">
                  <c:v>0.215</c:v>
                </c:pt>
                <c:pt idx="15">
                  <c:v>0.21</c:v>
                </c:pt>
                <c:pt idx="16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EE-4FBC-9429-B063B2999BFA}"/>
            </c:ext>
          </c:extLst>
        </c:ser>
        <c:ser>
          <c:idx val="2"/>
          <c:order val="2"/>
          <c:tx>
            <c:strRef>
              <c:f>'Proj IS'!$A$23</c:f>
              <c:strCache>
                <c:ptCount val="1"/>
                <c:pt idx="0">
                  <c:v>RD/Sales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IS'!$B$23:$R$23</c:f>
              <c:numCache>
                <c:formatCode>0%</c:formatCode>
                <c:ptCount val="17"/>
                <c:pt idx="1">
                  <c:v>0.12382400048091993</c:v>
                </c:pt>
                <c:pt idx="2">
                  <c:v>0.12808621070718162</c:v>
                </c:pt>
                <c:pt idx="3">
                  <c:v>0.11070703303079282</c:v>
                </c:pt>
                <c:pt idx="4">
                  <c:v>0.11930475797216818</c:v>
                </c:pt>
                <c:pt idx="5">
                  <c:v>0.14244245432241923</c:v>
                </c:pt>
                <c:pt idx="6">
                  <c:v>0.14896352549214054</c:v>
                </c:pt>
                <c:pt idx="7">
                  <c:v>0.16</c:v>
                </c:pt>
                <c:pt idx="8">
                  <c:v>0.16500000000000001</c:v>
                </c:pt>
                <c:pt idx="9">
                  <c:v>0.17</c:v>
                </c:pt>
                <c:pt idx="10">
                  <c:v>0.17499999999999999</c:v>
                </c:pt>
                <c:pt idx="11">
                  <c:v>0.18</c:v>
                </c:pt>
                <c:pt idx="12">
                  <c:v>0.185</c:v>
                </c:pt>
                <c:pt idx="13">
                  <c:v>0.19</c:v>
                </c:pt>
                <c:pt idx="14">
                  <c:v>0.19500000000000001</c:v>
                </c:pt>
                <c:pt idx="15">
                  <c:v>0.2</c:v>
                </c:pt>
                <c:pt idx="16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EE-4FBC-9429-B063B299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4732144"/>
        <c:axId val="1914735024"/>
      </c:lineChart>
      <c:catAx>
        <c:axId val="19147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35024"/>
        <c:crosses val="autoZero"/>
        <c:auto val="1"/>
        <c:lblAlgn val="ctr"/>
        <c:lblOffset val="100"/>
        <c:noMultiLvlLbl val="0"/>
      </c:catAx>
      <c:valAx>
        <c:axId val="19147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3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trends of each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'Proj IS'!$A$12</c:f>
              <c:strCache>
                <c:ptCount val="1"/>
                <c:pt idx="0">
                  <c:v>Retails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IS'!$B$12:$R$12</c:f>
              <c:numCache>
                <c:formatCode>_(* #,##0_);_(* \(#,##0\);_(* "-"??_);_(@_)</c:formatCode>
                <c:ptCount val="17"/>
                <c:pt idx="0">
                  <c:v>146033000</c:v>
                </c:pt>
                <c:pt idx="1">
                  <c:v>182956000</c:v>
                </c:pt>
                <c:pt idx="2">
                  <c:v>212201000</c:v>
                </c:pt>
                <c:pt idx="3">
                  <c:v>294034000</c:v>
                </c:pt>
                <c:pt idx="4">
                  <c:v>342516000</c:v>
                </c:pt>
                <c:pt idx="5">
                  <c:v>356683000</c:v>
                </c:pt>
                <c:pt idx="6">
                  <c:v>391955000</c:v>
                </c:pt>
                <c:pt idx="7">
                  <c:v>427230950.00000006</c:v>
                </c:pt>
                <c:pt idx="8">
                  <c:v>461409426.00000012</c:v>
                </c:pt>
                <c:pt idx="9">
                  <c:v>493708085.82000017</c:v>
                </c:pt>
                <c:pt idx="10">
                  <c:v>523330570.96920019</c:v>
                </c:pt>
                <c:pt idx="11">
                  <c:v>549497099.51766026</c:v>
                </c:pt>
                <c:pt idx="12">
                  <c:v>576971954.49354327</c:v>
                </c:pt>
                <c:pt idx="13">
                  <c:v>605820552.21822047</c:v>
                </c:pt>
                <c:pt idx="14">
                  <c:v>636111579.82913148</c:v>
                </c:pt>
                <c:pt idx="15">
                  <c:v>667917158.82058811</c:v>
                </c:pt>
                <c:pt idx="16">
                  <c:v>701313016.76161754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2-4A5E-A01D-415171EC80AA}"/>
            </c:ext>
          </c:extLst>
        </c:ser>
        <c:ser>
          <c:idx val="1"/>
          <c:order val="1"/>
          <c:tx>
            <c:strRef>
              <c:f>'Proj IS'!$A$13</c:f>
              <c:strCache>
                <c:ptCount val="1"/>
                <c:pt idx="0">
                  <c:v>Subscription services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IS'!$B$13:$R$13</c:f>
              <c:numCache>
                <c:formatCode>_(* #,##0_);_(* \(#,##0\);_(* "-"??_);_(@_)</c:formatCode>
                <c:ptCount val="17"/>
                <c:pt idx="0">
                  <c:v>14374000</c:v>
                </c:pt>
                <c:pt idx="1">
                  <c:v>24276000</c:v>
                </c:pt>
                <c:pt idx="2">
                  <c:v>33295000</c:v>
                </c:pt>
                <c:pt idx="3">
                  <c:v>46660000</c:v>
                </c:pt>
                <c:pt idx="4">
                  <c:v>65104000</c:v>
                </c:pt>
                <c:pt idx="5">
                  <c:v>77204000</c:v>
                </c:pt>
                <c:pt idx="6">
                  <c:v>92073000</c:v>
                </c:pt>
                <c:pt idx="7">
                  <c:v>103121760.00000001</c:v>
                </c:pt>
                <c:pt idx="8">
                  <c:v>114980762.40000002</c:v>
                </c:pt>
                <c:pt idx="9">
                  <c:v>127628646.26400003</c:v>
                </c:pt>
                <c:pt idx="10">
                  <c:v>141029654.12172002</c:v>
                </c:pt>
                <c:pt idx="11">
                  <c:v>155132619.53389204</c:v>
                </c:pt>
                <c:pt idx="12">
                  <c:v>169870218.38961178</c:v>
                </c:pt>
                <c:pt idx="13">
                  <c:v>185158538.04467684</c:v>
                </c:pt>
                <c:pt idx="14">
                  <c:v>200897013.77847442</c:v>
                </c:pt>
                <c:pt idx="15">
                  <c:v>216968774.88075238</c:v>
                </c:pt>
                <c:pt idx="16">
                  <c:v>234326276.8712126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2-4A5E-A01D-415171EC80AA}"/>
            </c:ext>
          </c:extLst>
        </c:ser>
        <c:ser>
          <c:idx val="2"/>
          <c:order val="2"/>
          <c:tx>
            <c:strRef>
              <c:f>'Proj IS'!$A$14</c:f>
              <c:strCache>
                <c:ptCount val="1"/>
                <c:pt idx="0">
                  <c:v>AWS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IS'!$B$14:$R$14</c:f>
              <c:numCache>
                <c:formatCode>_(* #,##0_);_(* \(#,##0\);_(* "-"??_);_(@_)</c:formatCode>
                <c:ptCount val="17"/>
                <c:pt idx="0">
                  <c:v>17459000</c:v>
                </c:pt>
                <c:pt idx="1">
                  <c:v>25655000</c:v>
                </c:pt>
                <c:pt idx="2">
                  <c:v>35026000</c:v>
                </c:pt>
                <c:pt idx="3">
                  <c:v>45370000</c:v>
                </c:pt>
                <c:pt idx="4">
                  <c:v>62202000</c:v>
                </c:pt>
                <c:pt idx="5">
                  <c:v>80096000</c:v>
                </c:pt>
                <c:pt idx="6">
                  <c:v>90757000</c:v>
                </c:pt>
                <c:pt idx="7">
                  <c:v>104370549.99999999</c:v>
                </c:pt>
                <c:pt idx="8">
                  <c:v>119504279.74999999</c:v>
                </c:pt>
                <c:pt idx="9">
                  <c:v>136234878.91499999</c:v>
                </c:pt>
                <c:pt idx="10">
                  <c:v>154626587.56852499</c:v>
                </c:pt>
                <c:pt idx="11">
                  <c:v>174728043.95243323</c:v>
                </c:pt>
                <c:pt idx="12">
                  <c:v>196569049.44648737</c:v>
                </c:pt>
                <c:pt idx="13">
                  <c:v>220157335.38006586</c:v>
                </c:pt>
                <c:pt idx="14">
                  <c:v>245475428.94877344</c:v>
                </c:pt>
                <c:pt idx="15">
                  <c:v>272477726.13313854</c:v>
                </c:pt>
                <c:pt idx="16">
                  <c:v>302450276.00778383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2-4A5E-A01D-415171EC80AA}"/>
            </c:ext>
          </c:extLst>
        </c:ser>
        <c:ser>
          <c:idx val="3"/>
          <c:order val="3"/>
          <c:tx>
            <c:strRef>
              <c:f>'Proj IS'!#REF!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D2-4A5E-A01D-415171EC80AA}"/>
            </c:ext>
          </c:extLst>
        </c:ser>
        <c:ser>
          <c:idx val="4"/>
          <c:order val="4"/>
          <c:tx>
            <c:strRef>
              <c:f>'Proj IS'!$A$16</c:f>
              <c:strCache>
                <c:ptCount val="1"/>
                <c:pt idx="0">
                  <c:v>Sales Growh Rate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'Proj IS'!$B$2:$R$2</c:f>
              <c:numCache>
                <c:formatCode>General</c:formatCode>
                <c:ptCount val="1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</c:numCache>
            </c:numRef>
          </c:cat>
          <c:val>
            <c:numRef>
              <c:f>'Proj IS'!$B$16:$R$16</c:f>
              <c:numCache>
                <c:formatCode>0.00%</c:formatCode>
                <c:ptCount val="17"/>
                <c:pt idx="1">
                  <c:v>0.3093396152159491</c:v>
                </c:pt>
                <c:pt idx="2">
                  <c:v>0.20454125820676983</c:v>
                </c:pt>
                <c:pt idx="3">
                  <c:v>0.37623430604373276</c:v>
                </c:pt>
                <c:pt idx="4">
                  <c:v>0.21695366571345676</c:v>
                </c:pt>
                <c:pt idx="5">
                  <c:v>9.399517263985091E-2</c:v>
                </c:pt>
                <c:pt idx="6">
                  <c:v>0.1182957412988368</c:v>
                </c:pt>
                <c:pt idx="7">
                  <c:v>0.10427944361804853</c:v>
                </c:pt>
                <c:pt idx="8">
                  <c:v>9.6374612378314461E-2</c:v>
                </c:pt>
                <c:pt idx="9">
                  <c:v>8.8630023188667639E-2</c:v>
                </c:pt>
                <c:pt idx="10">
                  <c:v>8.1068509918762022E-2</c:v>
                </c:pt>
                <c:pt idx="11">
                  <c:v>7.3714191011820418E-2</c:v>
                </c:pt>
                <c:pt idx="12">
                  <c:v>7.2841182531718562E-2</c:v>
                </c:pt>
                <c:pt idx="13">
                  <c:v>7.178757440056871E-2</c:v>
                </c:pt>
                <c:pt idx="14">
                  <c:v>7.0561790777191602E-2</c:v>
                </c:pt>
                <c:pt idx="15">
                  <c:v>6.9173896074017582E-2</c:v>
                </c:pt>
                <c:pt idx="16">
                  <c:v>6.9749822469525435E-2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D2-4A5E-A01D-415171EC8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4744144"/>
        <c:axId val="1914733584"/>
      </c:barChart>
      <c:catAx>
        <c:axId val="19147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33584"/>
        <c:crosses val="autoZero"/>
        <c:auto val="1"/>
        <c:lblAlgn val="ctr"/>
        <c:lblOffset val="100"/>
        <c:noMultiLvlLbl val="0"/>
      </c:catAx>
      <c:valAx>
        <c:axId val="191473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7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Revenue Breakdown 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54-445F-9119-A7A95916A80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54-445F-9119-A7A95916A80F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54-445F-9119-A7A95916A80F}"/>
              </c:ext>
            </c:extLst>
          </c:dPt>
          <c:dLbls>
            <c:dLbl>
              <c:idx val="0"/>
              <c:layout>
                <c:manualLayout>
                  <c:x val="-0.21628694232378423"/>
                  <c:y val="-0.1252701618479176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54-445F-9119-A7A95916A80F}"/>
                </c:ext>
              </c:extLst>
            </c:dLbl>
            <c:dLbl>
              <c:idx val="1"/>
              <c:layout>
                <c:manualLayout>
                  <c:x val="0.20787199341454546"/>
                  <c:y val="7.6466595395648911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54-445F-9119-A7A95916A80F}"/>
                </c:ext>
              </c:extLst>
            </c:dLbl>
            <c:dLbl>
              <c:idx val="2"/>
              <c:layout>
                <c:manualLayout>
                  <c:x val="0.11793303397800793"/>
                  <c:y val="0.1349293034088651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54-445F-9119-A7A95916A8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'Proj IS'!$A$12:$A$14</c:f>
              <c:strCache>
                <c:ptCount val="3"/>
                <c:pt idx="0">
                  <c:v>Retails</c:v>
                </c:pt>
                <c:pt idx="1">
                  <c:v>Subscription services</c:v>
                </c:pt>
                <c:pt idx="2">
                  <c:v>AWS</c:v>
                </c:pt>
              </c:strCache>
            </c:strRef>
          </c:cat>
          <c:val>
            <c:numRef>
              <c:f>'Proj IS'!$H$12:$H$14</c:f>
              <c:numCache>
                <c:formatCode>_(* #,##0_);_(* \(#,##0\);_(* "-"??_);_(@_)</c:formatCode>
                <c:ptCount val="3"/>
                <c:pt idx="0">
                  <c:v>391955000</c:v>
                </c:pt>
                <c:pt idx="1">
                  <c:v>92073000</c:v>
                </c:pt>
                <c:pt idx="2">
                  <c:v>90757000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54-445F-9119-A7A95916A80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Projection</a:t>
            </a:r>
          </a:p>
        </c:rich>
      </c:tx>
      <c:layout>
        <c:manualLayout>
          <c:xMode val="edge"/>
          <c:yMode val="edge"/>
          <c:x val="0.30317267682037974"/>
          <c:y val="3.16757655808066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084299129151976"/>
          <c:y val="0.16783630648458864"/>
          <c:w val="0.7601728641766472"/>
          <c:h val="0.59084709334766161"/>
        </c:manualLayout>
      </c:layout>
      <c:lineChart>
        <c:grouping val="standar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Total Revenue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Graph!$B$2:$U$2</c:f>
              <c:numCache>
                <c:formatCode>General</c:formatCode>
                <c:ptCount val="2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</c:numCache>
            </c:numRef>
          </c:cat>
          <c:val>
            <c:numRef>
              <c:f>Graph!$B$3:$U$3</c:f>
              <c:numCache>
                <c:formatCode>General</c:formatCode>
                <c:ptCount val="20"/>
                <c:pt idx="0">
                  <c:v>88988000</c:v>
                </c:pt>
                <c:pt idx="1">
                  <c:v>107006000</c:v>
                </c:pt>
                <c:pt idx="2">
                  <c:v>135987000</c:v>
                </c:pt>
                <c:pt idx="3">
                  <c:v>177866000</c:v>
                </c:pt>
                <c:pt idx="4">
                  <c:v>232887000</c:v>
                </c:pt>
                <c:pt idx="5">
                  <c:v>280522000</c:v>
                </c:pt>
                <c:pt idx="6">
                  <c:v>386064000</c:v>
                </c:pt>
                <c:pt idx="7">
                  <c:v>469822000</c:v>
                </c:pt>
                <c:pt idx="8">
                  <c:v>513983000</c:v>
                </c:pt>
                <c:pt idx="9">
                  <c:v>574785000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9-4BA4-8443-63F6BB2E37AB}"/>
            </c:ext>
          </c:extLst>
        </c:ser>
        <c:ser>
          <c:idx val="1"/>
          <c:order val="1"/>
          <c:tx>
            <c:strRef>
              <c:f>Graph!$A$4</c:f>
              <c:strCache>
                <c:ptCount val="1"/>
                <c:pt idx="0">
                  <c:v>Total Revenue Projection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Graph!$B$2:$U$2</c:f>
              <c:numCache>
                <c:formatCode>General</c:formatCode>
                <c:ptCount val="2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</c:numCache>
            </c:numRef>
          </c:cat>
          <c:val>
            <c:numRef>
              <c:f>Graph!$B$4:$U$4</c:f>
              <c:numCache>
                <c:formatCode>General</c:formatCode>
                <c:ptCount val="20"/>
                <c:pt idx="9" formatCode="_(* #,##0_);_(* \(#,##0\);_(* &quot;-&quot;??_);_(@_)">
                  <c:v>574785000</c:v>
                </c:pt>
                <c:pt idx="10" formatCode="_(* #,##0_);_(* \(#,##0\);_(* &quot;-&quot;??_);_(@_)">
                  <c:v>634723260</c:v>
                </c:pt>
                <c:pt idx="11" formatCode="_(* #,##0_);_(* \(#,##0\);_(* &quot;-&quot;??_);_(@_)">
                  <c:v>695894468.1500001</c:v>
                </c:pt>
                <c:pt idx="12" formatCode="_(* #,##0_);_(* \(#,##0\);_(* &quot;-&quot;??_);_(@_)">
                  <c:v>757571610.99900019</c:v>
                </c:pt>
                <c:pt idx="13" formatCode="_(* #,##0_);_(* \(#,##0\);_(* &quot;-&quot;??_);_(@_)">
                  <c:v>818986812.65944517</c:v>
                </c:pt>
                <c:pt idx="14" formatCode="_(* #,##0_);_(* \(#,##0\);_(* &quot;-&quot;??_);_(@_)">
                  <c:v>879357763.00398552</c:v>
                </c:pt>
                <c:pt idx="15" formatCode="_(* #,##0_);_(* \(#,##0\);_(* &quot;-&quot;??_);_(@_)">
                  <c:v>943411222.32964253</c:v>
                </c:pt>
                <c:pt idx="16" formatCode="_(* #,##0_);_(* \(#,##0\);_(* &quot;-&quot;??_);_(@_)">
                  <c:v>1011136425.6429632</c:v>
                </c:pt>
                <c:pt idx="17" formatCode="_(* #,##0_);_(* \(#,##0\);_(* &quot;-&quot;??_);_(@_)">
                  <c:v>1082484022.5563793</c:v>
                </c:pt>
                <c:pt idx="18" formatCode="_(* #,##0_);_(* \(#,##0\);_(* &quot;-&quot;??_);_(@_)">
                  <c:v>1157363659.8344789</c:v>
                </c:pt>
                <c:pt idx="19" formatCode="_(* #,##0_);_(* \(#,##0\);_(* &quot;-&quot;??_);_(@_)">
                  <c:v>1238089569.640614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9-4BA4-8443-63F6BB2E3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065424"/>
        <c:axId val="632066864"/>
      </c:lineChart>
      <c:catAx>
        <c:axId val="6320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66864"/>
        <c:crosses val="autoZero"/>
        <c:auto val="1"/>
        <c:lblAlgn val="ctr"/>
        <c:lblOffset val="100"/>
        <c:noMultiLvlLbl val="0"/>
      </c:catAx>
      <c:valAx>
        <c:axId val="6320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Income Projection</a:t>
            </a:r>
          </a:p>
        </c:rich>
      </c:tx>
      <c:layout>
        <c:manualLayout>
          <c:xMode val="edge"/>
          <c:yMode val="edge"/>
          <c:x val="0.25724215937108408"/>
          <c:y val="4.0725984318180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Graph!$A$7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Graph!$B$2:$U$2</c:f>
              <c:numCache>
                <c:formatCode>General</c:formatCode>
                <c:ptCount val="2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</c:numCache>
            </c:numRef>
          </c:cat>
          <c:val>
            <c:numRef>
              <c:f>Graph!$B$7:$U$7</c:f>
              <c:numCache>
                <c:formatCode>General</c:formatCode>
                <c:ptCount val="20"/>
                <c:pt idx="0">
                  <c:v>-241000</c:v>
                </c:pt>
                <c:pt idx="1">
                  <c:v>596000</c:v>
                </c:pt>
                <c:pt idx="2">
                  <c:v>2371000</c:v>
                </c:pt>
                <c:pt idx="3">
                  <c:v>3033000</c:v>
                </c:pt>
                <c:pt idx="4">
                  <c:v>10073000</c:v>
                </c:pt>
                <c:pt idx="5">
                  <c:v>11588000</c:v>
                </c:pt>
                <c:pt idx="6">
                  <c:v>21331000</c:v>
                </c:pt>
                <c:pt idx="7">
                  <c:v>33364000</c:v>
                </c:pt>
                <c:pt idx="8">
                  <c:v>-2722000</c:v>
                </c:pt>
                <c:pt idx="9">
                  <c:v>30425000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9-4BA4-8443-63F6BB2E37AB}"/>
            </c:ext>
          </c:extLst>
        </c:ser>
        <c:ser>
          <c:idx val="1"/>
          <c:order val="1"/>
          <c:tx>
            <c:strRef>
              <c:f>Graph!$A$8</c:f>
              <c:strCache>
                <c:ptCount val="1"/>
                <c:pt idx="0">
                  <c:v>Net Income Projection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Graph!$B$2:$U$2</c:f>
              <c:numCache>
                <c:formatCode>General</c:formatCode>
                <c:ptCount val="2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  <c:pt idx="11">
                  <c:v>2025</c:v>
                </c:pt>
                <c:pt idx="12">
                  <c:v>2026</c:v>
                </c:pt>
                <c:pt idx="13">
                  <c:v>2027</c:v>
                </c:pt>
                <c:pt idx="14">
                  <c:v>2028</c:v>
                </c:pt>
                <c:pt idx="15">
                  <c:v>2029</c:v>
                </c:pt>
                <c:pt idx="16">
                  <c:v>2030</c:v>
                </c:pt>
                <c:pt idx="17">
                  <c:v>2031</c:v>
                </c:pt>
                <c:pt idx="18">
                  <c:v>2032</c:v>
                </c:pt>
                <c:pt idx="19">
                  <c:v>2033</c:v>
                </c:pt>
              </c:numCache>
            </c:numRef>
          </c:cat>
          <c:val>
            <c:numRef>
              <c:f>Graph!$B$8:$U$8</c:f>
              <c:numCache>
                <c:formatCode>General</c:formatCode>
                <c:ptCount val="20"/>
                <c:pt idx="9">
                  <c:v>30425000</c:v>
                </c:pt>
                <c:pt idx="10">
                  <c:v>34871695.904399991</c:v>
                </c:pt>
                <c:pt idx="11">
                  <c:v>44474615.459466472</c:v>
                </c:pt>
                <c:pt idx="12">
                  <c:v>55363333.331806928</c:v>
                </c:pt>
                <c:pt idx="13">
                  <c:v>67525462.703771323</c:v>
                </c:pt>
                <c:pt idx="14">
                  <c:v>79977588.545212522</c:v>
                </c:pt>
                <c:pt idx="15">
                  <c:v>93822246.060683042</c:v>
                </c:pt>
                <c:pt idx="16">
                  <c:v>109152177.14815792</c:v>
                </c:pt>
                <c:pt idx="17">
                  <c:v>126055264.42669034</c:v>
                </c:pt>
                <c:pt idx="18">
                  <c:v>144612589.29631823</c:v>
                </c:pt>
                <c:pt idx="19">
                  <c:v>165223053.06854001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9-4BA4-8443-63F6BB2E3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065424"/>
        <c:axId val="632066864"/>
      </c:lineChart>
      <c:catAx>
        <c:axId val="63206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66864"/>
        <c:crosses val="autoZero"/>
        <c:auto val="1"/>
        <c:lblAlgn val="ctr"/>
        <c:lblOffset val="100"/>
        <c:noMultiLvlLbl val="0"/>
      </c:catAx>
      <c:valAx>
        <c:axId val="6320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06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Revenue Breakdown 2023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D2-4A7E-9F36-865C1476D78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D2-4A7E-9F36-865C1476D78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D2-4A7E-9F36-865C1476D7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'Proj IS'!$A$12:$A$14</c:f>
              <c:strCache>
                <c:ptCount val="3"/>
                <c:pt idx="0">
                  <c:v>Retails</c:v>
                </c:pt>
                <c:pt idx="1">
                  <c:v>Subscription services</c:v>
                </c:pt>
                <c:pt idx="2">
                  <c:v>AWS</c:v>
                </c:pt>
              </c:strCache>
            </c:strRef>
          </c:cat>
          <c:val>
            <c:numRef>
              <c:f>'Proj IS'!$H$12:$H$14</c:f>
              <c:numCache>
                <c:formatCode>_(* #,##0_);_(* \(#,##0\);_(* "-"??_);_(@_)</c:formatCode>
                <c:ptCount val="3"/>
                <c:pt idx="0">
                  <c:v>391955000</c:v>
                </c:pt>
                <c:pt idx="1">
                  <c:v>92073000</c:v>
                </c:pt>
                <c:pt idx="2">
                  <c:v>90757000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2-4A7E-9F36-865C1476D7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Growth Prediction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 IS'!$A$12</c:f>
              <c:strCache>
                <c:ptCount val="1"/>
                <c:pt idx="0">
                  <c:v>Retails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'Proj IS'!$G$2:$R$2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IS'!$F$18:$R$18</c:f>
              <c:numCache>
                <c:formatCode>0.0%</c:formatCode>
                <c:ptCount val="13"/>
                <c:pt idx="0">
                  <c:v>0.16488569349122884</c:v>
                </c:pt>
                <c:pt idx="1">
                  <c:v>4.1361571430239774E-2</c:v>
                </c:pt>
                <c:pt idx="2">
                  <c:v>9.8888929385476665E-2</c:v>
                </c:pt>
                <c:pt idx="3" formatCode="0.00%">
                  <c:v>0.09</c:v>
                </c:pt>
                <c:pt idx="4" formatCode="0.00%">
                  <c:v>0.08</c:v>
                </c:pt>
                <c:pt idx="5" formatCode="0.00%">
                  <c:v>7.0000000000000007E-2</c:v>
                </c:pt>
                <c:pt idx="6" formatCode="0.00%">
                  <c:v>0.06</c:v>
                </c:pt>
                <c:pt idx="7" formatCode="0.00%">
                  <c:v>0.05</c:v>
                </c:pt>
                <c:pt idx="8" formatCode="0.00%">
                  <c:v>0.05</c:v>
                </c:pt>
                <c:pt idx="9" formatCode="0.00%">
                  <c:v>0.05</c:v>
                </c:pt>
                <c:pt idx="10" formatCode="0.00%">
                  <c:v>0.05</c:v>
                </c:pt>
                <c:pt idx="11" formatCode="0.00%">
                  <c:v>0.05</c:v>
                </c:pt>
                <c:pt idx="12" formatCode="0.00%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0-4FAD-A4F7-2E5739306BBA}"/>
            </c:ext>
          </c:extLst>
        </c:ser>
        <c:ser>
          <c:idx val="1"/>
          <c:order val="1"/>
          <c:tx>
            <c:strRef>
              <c:f>'Proj IS'!$A$13</c:f>
              <c:strCache>
                <c:ptCount val="1"/>
                <c:pt idx="0">
                  <c:v>Subscription services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'Proj IS'!$G$2:$R$2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IS'!$F$19:$R$19</c:f>
              <c:numCache>
                <c:formatCode>0.0%</c:formatCode>
                <c:ptCount val="13"/>
                <c:pt idx="0">
                  <c:v>0.39528504072010295</c:v>
                </c:pt>
                <c:pt idx="1">
                  <c:v>0.18585647579257802</c:v>
                </c:pt>
                <c:pt idx="2">
                  <c:v>0.192593647997513</c:v>
                </c:pt>
                <c:pt idx="3">
                  <c:v>0.12</c:v>
                </c:pt>
                <c:pt idx="4">
                  <c:v>0.115</c:v>
                </c:pt>
                <c:pt idx="5">
                  <c:v>0.11</c:v>
                </c:pt>
                <c:pt idx="6">
                  <c:v>0.105</c:v>
                </c:pt>
                <c:pt idx="7">
                  <c:v>0.1</c:v>
                </c:pt>
                <c:pt idx="8">
                  <c:v>9.5000000000000001E-2</c:v>
                </c:pt>
                <c:pt idx="9">
                  <c:v>9.0000000000000094E-2</c:v>
                </c:pt>
                <c:pt idx="10">
                  <c:v>8.5000000000000103E-2</c:v>
                </c:pt>
                <c:pt idx="11">
                  <c:v>8.0000000000000099E-2</c:v>
                </c:pt>
                <c:pt idx="12">
                  <c:v>8.0000000000000099E-2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0-4FAD-A4F7-2E5739306BBA}"/>
            </c:ext>
          </c:extLst>
        </c:ser>
        <c:ser>
          <c:idx val="2"/>
          <c:order val="2"/>
          <c:tx>
            <c:strRef>
              <c:f>'Proj IS'!$A$14</c:f>
              <c:strCache>
                <c:ptCount val="1"/>
                <c:pt idx="0">
                  <c:v>AWS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'Proj IS'!$G$2:$R$2</c:f>
              <c:numCache>
                <c:formatCode>General</c:formatCode>
                <c:ptCount val="12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  <c:pt idx="3">
                  <c:v>2025</c:v>
                </c:pt>
                <c:pt idx="4">
                  <c:v>2026</c:v>
                </c:pt>
                <c:pt idx="5">
                  <c:v>2027</c:v>
                </c:pt>
                <c:pt idx="6">
                  <c:v>2028</c:v>
                </c:pt>
                <c:pt idx="7">
                  <c:v>2029</c:v>
                </c:pt>
                <c:pt idx="8">
                  <c:v>2030</c:v>
                </c:pt>
                <c:pt idx="9">
                  <c:v>2031</c:v>
                </c:pt>
                <c:pt idx="10">
                  <c:v>2032</c:v>
                </c:pt>
                <c:pt idx="11">
                  <c:v>2033</c:v>
                </c:pt>
              </c:numCache>
            </c:numRef>
          </c:cat>
          <c:val>
            <c:numRef>
              <c:f>'Proj IS'!$F$20:$R$20</c:f>
              <c:numCache>
                <c:formatCode>0.0%</c:formatCode>
                <c:ptCount val="13"/>
                <c:pt idx="0">
                  <c:v>0.37099404893101173</c:v>
                </c:pt>
                <c:pt idx="1">
                  <c:v>0.28767563743931057</c:v>
                </c:pt>
                <c:pt idx="2">
                  <c:v>0.13310277666799841</c:v>
                </c:pt>
                <c:pt idx="3" formatCode="0%">
                  <c:v>0.15</c:v>
                </c:pt>
                <c:pt idx="4" formatCode="0%">
                  <c:v>0.14499999999999999</c:v>
                </c:pt>
                <c:pt idx="5" formatCode="0%">
                  <c:v>0.14000000000000001</c:v>
                </c:pt>
                <c:pt idx="6" formatCode="0%">
                  <c:v>0.13500000000000001</c:v>
                </c:pt>
                <c:pt idx="7" formatCode="0%">
                  <c:v>0.13</c:v>
                </c:pt>
                <c:pt idx="8" formatCode="0%">
                  <c:v>0.125</c:v>
                </c:pt>
                <c:pt idx="9" formatCode="0%">
                  <c:v>0.12</c:v>
                </c:pt>
                <c:pt idx="10" formatCode="0%">
                  <c:v>0.115</c:v>
                </c:pt>
                <c:pt idx="11" formatCode="0%">
                  <c:v>0.11</c:v>
                </c:pt>
                <c:pt idx="12" formatCode="0%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0-4FAD-A4F7-2E5739306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102576"/>
        <c:axId val="890100416"/>
      </c:lineChart>
      <c:catAx>
        <c:axId val="89010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00416"/>
        <c:crosses val="autoZero"/>
        <c:auto val="1"/>
        <c:lblAlgn val="ctr"/>
        <c:lblOffset val="100"/>
        <c:noMultiLvlLbl val="0"/>
      </c:catAx>
      <c:valAx>
        <c:axId val="8901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0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Breakdown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D2-4A7E-9F36-865C1476D78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D2-4A7E-9F36-865C1476D78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D2-4A7E-9F36-865C1476D7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'Proj IS'!$A$12:$A$14</c:f>
              <c:strCache>
                <c:ptCount val="3"/>
                <c:pt idx="0">
                  <c:v>Retails</c:v>
                </c:pt>
                <c:pt idx="1">
                  <c:v>Subscription services</c:v>
                </c:pt>
                <c:pt idx="2">
                  <c:v>AWS</c:v>
                </c:pt>
              </c:strCache>
            </c:strRef>
          </c:cat>
          <c:val>
            <c:numRef>
              <c:f>'Proj IS'!$B$12:$B$14</c:f>
              <c:numCache>
                <c:formatCode>_(* #,##0_);_(* \(#,##0\);_(* "-"??_);_(@_)</c:formatCode>
                <c:ptCount val="3"/>
                <c:pt idx="0">
                  <c:v>146033000</c:v>
                </c:pt>
                <c:pt idx="1">
                  <c:v>14374000</c:v>
                </c:pt>
                <c:pt idx="2">
                  <c:v>17459000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9D2-4A7E-9F36-865C1476D78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Breakdown Growth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 IS'!$A$12</c:f>
              <c:strCache>
                <c:ptCount val="1"/>
                <c:pt idx="0">
                  <c:v>Retails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'Proj IS'!$B$12:$H$12</c:f>
              <c:numCache>
                <c:formatCode>_(* #,##0_);_(* \(#,##0\);_(* "-"??_);_(@_)</c:formatCode>
                <c:ptCount val="7"/>
                <c:pt idx="0">
                  <c:v>146033000</c:v>
                </c:pt>
                <c:pt idx="1">
                  <c:v>182956000</c:v>
                </c:pt>
                <c:pt idx="2">
                  <c:v>212201000</c:v>
                </c:pt>
                <c:pt idx="3">
                  <c:v>294034000</c:v>
                </c:pt>
                <c:pt idx="4">
                  <c:v>342516000</c:v>
                </c:pt>
                <c:pt idx="5">
                  <c:v>356683000</c:v>
                </c:pt>
                <c:pt idx="6">
                  <c:v>391955000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7-4459-B6F0-1C20304D7F43}"/>
            </c:ext>
          </c:extLst>
        </c:ser>
        <c:ser>
          <c:idx val="1"/>
          <c:order val="1"/>
          <c:tx>
            <c:strRef>
              <c:f>'Proj IS'!$A$13</c:f>
              <c:strCache>
                <c:ptCount val="1"/>
                <c:pt idx="0">
                  <c:v>Subscription services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'Proj IS'!$B$13:$H$13</c:f>
              <c:numCache>
                <c:formatCode>_(* #,##0_);_(* \(#,##0\);_(* "-"??_);_(@_)</c:formatCode>
                <c:ptCount val="7"/>
                <c:pt idx="0">
                  <c:v>14374000</c:v>
                </c:pt>
                <c:pt idx="1">
                  <c:v>24276000</c:v>
                </c:pt>
                <c:pt idx="2">
                  <c:v>33295000</c:v>
                </c:pt>
                <c:pt idx="3">
                  <c:v>46660000</c:v>
                </c:pt>
                <c:pt idx="4">
                  <c:v>65104000</c:v>
                </c:pt>
                <c:pt idx="5">
                  <c:v>77204000</c:v>
                </c:pt>
                <c:pt idx="6">
                  <c:v>92073000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87-4459-B6F0-1C20304D7F43}"/>
            </c:ext>
          </c:extLst>
        </c:ser>
        <c:ser>
          <c:idx val="2"/>
          <c:order val="2"/>
          <c:tx>
            <c:strRef>
              <c:f>'Proj IS'!$A$14</c:f>
              <c:strCache>
                <c:ptCount val="1"/>
                <c:pt idx="0">
                  <c:v>AWS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'Proj IS'!$B$14:$H$14</c:f>
              <c:numCache>
                <c:formatCode>_(* #,##0_);_(* \(#,##0\);_(* "-"??_);_(@_)</c:formatCode>
                <c:ptCount val="7"/>
                <c:pt idx="0">
                  <c:v>17459000</c:v>
                </c:pt>
                <c:pt idx="1">
                  <c:v>25655000</c:v>
                </c:pt>
                <c:pt idx="2">
                  <c:v>35026000</c:v>
                </c:pt>
                <c:pt idx="3">
                  <c:v>45370000</c:v>
                </c:pt>
                <c:pt idx="4">
                  <c:v>62202000</c:v>
                </c:pt>
                <c:pt idx="5">
                  <c:v>80096000</c:v>
                </c:pt>
                <c:pt idx="6">
                  <c:v>90757000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87-4459-B6F0-1C20304D7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704488"/>
        <c:axId val="891698368"/>
      </c:lineChart>
      <c:catAx>
        <c:axId val="891704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98368"/>
        <c:crosses val="autoZero"/>
        <c:auto val="1"/>
        <c:lblAlgn val="ctr"/>
        <c:lblOffset val="100"/>
        <c:noMultiLvlLbl val="0"/>
      </c:catAx>
      <c:valAx>
        <c:axId val="89169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7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Sheet2!$AF$2</c:f>
              <c:strCache>
                <c:ptCount val="1"/>
                <c:pt idx="0">
                  <c:v>Adj Close 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Sheet2!$AA$3:$AA$253</c:f>
              <c:numCache>
                <c:formatCode>d\-mmm\-yy</c:formatCode>
                <c:ptCount val="251"/>
                <c:pt idx="0">
                  <c:v>45572</c:v>
                </c:pt>
                <c:pt idx="1">
                  <c:v>45569</c:v>
                </c:pt>
                <c:pt idx="2">
                  <c:v>45568</c:v>
                </c:pt>
                <c:pt idx="3">
                  <c:v>45567</c:v>
                </c:pt>
                <c:pt idx="4">
                  <c:v>45566</c:v>
                </c:pt>
                <c:pt idx="5">
                  <c:v>45565</c:v>
                </c:pt>
                <c:pt idx="6">
                  <c:v>45562</c:v>
                </c:pt>
                <c:pt idx="7">
                  <c:v>45561</c:v>
                </c:pt>
                <c:pt idx="8">
                  <c:v>45560</c:v>
                </c:pt>
                <c:pt idx="9">
                  <c:v>45559</c:v>
                </c:pt>
                <c:pt idx="10">
                  <c:v>45558</c:v>
                </c:pt>
                <c:pt idx="11">
                  <c:v>45555</c:v>
                </c:pt>
                <c:pt idx="12">
                  <c:v>45554</c:v>
                </c:pt>
                <c:pt idx="13">
                  <c:v>45553</c:v>
                </c:pt>
                <c:pt idx="14">
                  <c:v>45552</c:v>
                </c:pt>
                <c:pt idx="15">
                  <c:v>45551</c:v>
                </c:pt>
                <c:pt idx="16">
                  <c:v>45548</c:v>
                </c:pt>
                <c:pt idx="17">
                  <c:v>45547</c:v>
                </c:pt>
                <c:pt idx="18">
                  <c:v>45546</c:v>
                </c:pt>
                <c:pt idx="19">
                  <c:v>45545</c:v>
                </c:pt>
                <c:pt idx="20">
                  <c:v>45544</c:v>
                </c:pt>
                <c:pt idx="21">
                  <c:v>45541</c:v>
                </c:pt>
                <c:pt idx="22">
                  <c:v>45540</c:v>
                </c:pt>
                <c:pt idx="23">
                  <c:v>45539</c:v>
                </c:pt>
                <c:pt idx="24">
                  <c:v>45538</c:v>
                </c:pt>
                <c:pt idx="25">
                  <c:v>45534</c:v>
                </c:pt>
                <c:pt idx="26">
                  <c:v>45533</c:v>
                </c:pt>
                <c:pt idx="27">
                  <c:v>45532</c:v>
                </c:pt>
                <c:pt idx="28">
                  <c:v>45531</c:v>
                </c:pt>
                <c:pt idx="29">
                  <c:v>45530</c:v>
                </c:pt>
                <c:pt idx="30">
                  <c:v>45527</c:v>
                </c:pt>
                <c:pt idx="31">
                  <c:v>45526</c:v>
                </c:pt>
                <c:pt idx="32">
                  <c:v>45525</c:v>
                </c:pt>
                <c:pt idx="33">
                  <c:v>45524</c:v>
                </c:pt>
                <c:pt idx="34">
                  <c:v>45523</c:v>
                </c:pt>
                <c:pt idx="35">
                  <c:v>45520</c:v>
                </c:pt>
                <c:pt idx="36">
                  <c:v>45519</c:v>
                </c:pt>
                <c:pt idx="37">
                  <c:v>45518</c:v>
                </c:pt>
                <c:pt idx="38">
                  <c:v>45517</c:v>
                </c:pt>
                <c:pt idx="39">
                  <c:v>45516</c:v>
                </c:pt>
                <c:pt idx="40">
                  <c:v>45513</c:v>
                </c:pt>
                <c:pt idx="41">
                  <c:v>45512</c:v>
                </c:pt>
                <c:pt idx="42">
                  <c:v>45511</c:v>
                </c:pt>
                <c:pt idx="43">
                  <c:v>45510</c:v>
                </c:pt>
                <c:pt idx="44">
                  <c:v>45509</c:v>
                </c:pt>
                <c:pt idx="45">
                  <c:v>45506</c:v>
                </c:pt>
                <c:pt idx="46">
                  <c:v>45505</c:v>
                </c:pt>
                <c:pt idx="47">
                  <c:v>45504</c:v>
                </c:pt>
                <c:pt idx="48">
                  <c:v>45503</c:v>
                </c:pt>
                <c:pt idx="49">
                  <c:v>45502</c:v>
                </c:pt>
                <c:pt idx="50">
                  <c:v>45499</c:v>
                </c:pt>
                <c:pt idx="51">
                  <c:v>45498</c:v>
                </c:pt>
                <c:pt idx="52">
                  <c:v>45497</c:v>
                </c:pt>
                <c:pt idx="53">
                  <c:v>45496</c:v>
                </c:pt>
                <c:pt idx="54">
                  <c:v>45495</c:v>
                </c:pt>
                <c:pt idx="55">
                  <c:v>45492</c:v>
                </c:pt>
                <c:pt idx="56">
                  <c:v>45491</c:v>
                </c:pt>
                <c:pt idx="57">
                  <c:v>45490</c:v>
                </c:pt>
                <c:pt idx="58">
                  <c:v>45489</c:v>
                </c:pt>
                <c:pt idx="59">
                  <c:v>45488</c:v>
                </c:pt>
                <c:pt idx="60">
                  <c:v>45485</c:v>
                </c:pt>
                <c:pt idx="61">
                  <c:v>45484</c:v>
                </c:pt>
                <c:pt idx="62">
                  <c:v>45483</c:v>
                </c:pt>
                <c:pt idx="63">
                  <c:v>45482</c:v>
                </c:pt>
                <c:pt idx="64">
                  <c:v>45481</c:v>
                </c:pt>
                <c:pt idx="65">
                  <c:v>45478</c:v>
                </c:pt>
                <c:pt idx="66">
                  <c:v>45476</c:v>
                </c:pt>
                <c:pt idx="67">
                  <c:v>45475</c:v>
                </c:pt>
                <c:pt idx="68">
                  <c:v>45474</c:v>
                </c:pt>
                <c:pt idx="69">
                  <c:v>45471</c:v>
                </c:pt>
                <c:pt idx="70">
                  <c:v>45470</c:v>
                </c:pt>
                <c:pt idx="71">
                  <c:v>45469</c:v>
                </c:pt>
                <c:pt idx="72">
                  <c:v>45468</c:v>
                </c:pt>
                <c:pt idx="73">
                  <c:v>45467</c:v>
                </c:pt>
                <c:pt idx="74">
                  <c:v>45464</c:v>
                </c:pt>
                <c:pt idx="75">
                  <c:v>45463</c:v>
                </c:pt>
                <c:pt idx="76">
                  <c:v>45461</c:v>
                </c:pt>
                <c:pt idx="77">
                  <c:v>45460</c:v>
                </c:pt>
                <c:pt idx="78">
                  <c:v>45457</c:v>
                </c:pt>
                <c:pt idx="79">
                  <c:v>45456</c:v>
                </c:pt>
                <c:pt idx="80">
                  <c:v>45455</c:v>
                </c:pt>
                <c:pt idx="81">
                  <c:v>45454</c:v>
                </c:pt>
                <c:pt idx="82">
                  <c:v>45453</c:v>
                </c:pt>
                <c:pt idx="83">
                  <c:v>45450</c:v>
                </c:pt>
                <c:pt idx="84">
                  <c:v>45449</c:v>
                </c:pt>
                <c:pt idx="85">
                  <c:v>45448</c:v>
                </c:pt>
                <c:pt idx="86">
                  <c:v>45447</c:v>
                </c:pt>
                <c:pt idx="87">
                  <c:v>45446</c:v>
                </c:pt>
                <c:pt idx="88">
                  <c:v>45443</c:v>
                </c:pt>
                <c:pt idx="89">
                  <c:v>45442</c:v>
                </c:pt>
                <c:pt idx="90">
                  <c:v>45441</c:v>
                </c:pt>
                <c:pt idx="91">
                  <c:v>45440</c:v>
                </c:pt>
                <c:pt idx="92">
                  <c:v>45436</c:v>
                </c:pt>
                <c:pt idx="93">
                  <c:v>45435</c:v>
                </c:pt>
                <c:pt idx="94">
                  <c:v>45434</c:v>
                </c:pt>
                <c:pt idx="95">
                  <c:v>45433</c:v>
                </c:pt>
                <c:pt idx="96">
                  <c:v>45432</c:v>
                </c:pt>
                <c:pt idx="97">
                  <c:v>45429</c:v>
                </c:pt>
                <c:pt idx="98">
                  <c:v>45428</c:v>
                </c:pt>
                <c:pt idx="99">
                  <c:v>45427</c:v>
                </c:pt>
                <c:pt idx="100">
                  <c:v>45426</c:v>
                </c:pt>
                <c:pt idx="101">
                  <c:v>45425</c:v>
                </c:pt>
                <c:pt idx="102">
                  <c:v>45422</c:v>
                </c:pt>
                <c:pt idx="103">
                  <c:v>45421</c:v>
                </c:pt>
                <c:pt idx="104">
                  <c:v>45420</c:v>
                </c:pt>
                <c:pt idx="105">
                  <c:v>45419</c:v>
                </c:pt>
                <c:pt idx="106">
                  <c:v>45418</c:v>
                </c:pt>
                <c:pt idx="107">
                  <c:v>45415</c:v>
                </c:pt>
                <c:pt idx="108">
                  <c:v>45414</c:v>
                </c:pt>
                <c:pt idx="109">
                  <c:v>45413</c:v>
                </c:pt>
                <c:pt idx="110">
                  <c:v>45412</c:v>
                </c:pt>
                <c:pt idx="111">
                  <c:v>45411</c:v>
                </c:pt>
                <c:pt idx="112">
                  <c:v>45408</c:v>
                </c:pt>
                <c:pt idx="113">
                  <c:v>45407</c:v>
                </c:pt>
                <c:pt idx="114">
                  <c:v>45406</c:v>
                </c:pt>
                <c:pt idx="115">
                  <c:v>45405</c:v>
                </c:pt>
                <c:pt idx="116">
                  <c:v>45404</c:v>
                </c:pt>
                <c:pt idx="117">
                  <c:v>45401</c:v>
                </c:pt>
                <c:pt idx="118">
                  <c:v>45400</c:v>
                </c:pt>
                <c:pt idx="119">
                  <c:v>45399</c:v>
                </c:pt>
                <c:pt idx="120">
                  <c:v>45398</c:v>
                </c:pt>
                <c:pt idx="121">
                  <c:v>45397</c:v>
                </c:pt>
                <c:pt idx="122">
                  <c:v>45394</c:v>
                </c:pt>
                <c:pt idx="123">
                  <c:v>45393</c:v>
                </c:pt>
                <c:pt idx="124">
                  <c:v>45392</c:v>
                </c:pt>
                <c:pt idx="125">
                  <c:v>45391</c:v>
                </c:pt>
                <c:pt idx="126">
                  <c:v>45390</c:v>
                </c:pt>
                <c:pt idx="127">
                  <c:v>45387</c:v>
                </c:pt>
                <c:pt idx="128">
                  <c:v>45386</c:v>
                </c:pt>
                <c:pt idx="129">
                  <c:v>45385</c:v>
                </c:pt>
                <c:pt idx="130">
                  <c:v>45384</c:v>
                </c:pt>
                <c:pt idx="131">
                  <c:v>45383</c:v>
                </c:pt>
                <c:pt idx="132">
                  <c:v>45379</c:v>
                </c:pt>
                <c:pt idx="133">
                  <c:v>45378</c:v>
                </c:pt>
                <c:pt idx="134">
                  <c:v>45377</c:v>
                </c:pt>
                <c:pt idx="135">
                  <c:v>45376</c:v>
                </c:pt>
                <c:pt idx="136">
                  <c:v>45373</c:v>
                </c:pt>
                <c:pt idx="137">
                  <c:v>45372</c:v>
                </c:pt>
                <c:pt idx="138">
                  <c:v>45371</c:v>
                </c:pt>
                <c:pt idx="139">
                  <c:v>45370</c:v>
                </c:pt>
                <c:pt idx="140">
                  <c:v>45369</c:v>
                </c:pt>
                <c:pt idx="141">
                  <c:v>45366</c:v>
                </c:pt>
                <c:pt idx="142">
                  <c:v>45365</c:v>
                </c:pt>
                <c:pt idx="143">
                  <c:v>45364</c:v>
                </c:pt>
                <c:pt idx="144">
                  <c:v>45363</c:v>
                </c:pt>
                <c:pt idx="145">
                  <c:v>45362</c:v>
                </c:pt>
                <c:pt idx="146">
                  <c:v>45359</c:v>
                </c:pt>
                <c:pt idx="147">
                  <c:v>45358</c:v>
                </c:pt>
                <c:pt idx="148">
                  <c:v>45357</c:v>
                </c:pt>
                <c:pt idx="149">
                  <c:v>45356</c:v>
                </c:pt>
                <c:pt idx="150">
                  <c:v>45355</c:v>
                </c:pt>
                <c:pt idx="151">
                  <c:v>45352</c:v>
                </c:pt>
                <c:pt idx="152">
                  <c:v>45351</c:v>
                </c:pt>
                <c:pt idx="153">
                  <c:v>45350</c:v>
                </c:pt>
                <c:pt idx="154">
                  <c:v>45349</c:v>
                </c:pt>
                <c:pt idx="155">
                  <c:v>45348</c:v>
                </c:pt>
                <c:pt idx="156">
                  <c:v>45345</c:v>
                </c:pt>
                <c:pt idx="157">
                  <c:v>45344</c:v>
                </c:pt>
                <c:pt idx="158">
                  <c:v>45343</c:v>
                </c:pt>
                <c:pt idx="159">
                  <c:v>45342</c:v>
                </c:pt>
                <c:pt idx="160">
                  <c:v>45338</c:v>
                </c:pt>
                <c:pt idx="161">
                  <c:v>45337</c:v>
                </c:pt>
                <c:pt idx="162">
                  <c:v>45336</c:v>
                </c:pt>
                <c:pt idx="163">
                  <c:v>45335</c:v>
                </c:pt>
                <c:pt idx="164">
                  <c:v>45334</c:v>
                </c:pt>
                <c:pt idx="165">
                  <c:v>45331</c:v>
                </c:pt>
                <c:pt idx="166">
                  <c:v>45330</c:v>
                </c:pt>
                <c:pt idx="167">
                  <c:v>45329</c:v>
                </c:pt>
                <c:pt idx="168">
                  <c:v>45328</c:v>
                </c:pt>
                <c:pt idx="169">
                  <c:v>45327</c:v>
                </c:pt>
                <c:pt idx="170">
                  <c:v>45324</c:v>
                </c:pt>
                <c:pt idx="171">
                  <c:v>45323</c:v>
                </c:pt>
                <c:pt idx="172">
                  <c:v>45322</c:v>
                </c:pt>
                <c:pt idx="173">
                  <c:v>45321</c:v>
                </c:pt>
                <c:pt idx="174">
                  <c:v>45320</c:v>
                </c:pt>
                <c:pt idx="175">
                  <c:v>45317</c:v>
                </c:pt>
                <c:pt idx="176">
                  <c:v>45316</c:v>
                </c:pt>
                <c:pt idx="177">
                  <c:v>45315</c:v>
                </c:pt>
                <c:pt idx="178">
                  <c:v>45314</c:v>
                </c:pt>
                <c:pt idx="179">
                  <c:v>45313</c:v>
                </c:pt>
                <c:pt idx="180">
                  <c:v>45310</c:v>
                </c:pt>
                <c:pt idx="181">
                  <c:v>45309</c:v>
                </c:pt>
                <c:pt idx="182">
                  <c:v>45308</c:v>
                </c:pt>
                <c:pt idx="183">
                  <c:v>45307</c:v>
                </c:pt>
                <c:pt idx="184">
                  <c:v>45303</c:v>
                </c:pt>
                <c:pt idx="185">
                  <c:v>45302</c:v>
                </c:pt>
                <c:pt idx="186">
                  <c:v>45301</c:v>
                </c:pt>
                <c:pt idx="187">
                  <c:v>45300</c:v>
                </c:pt>
                <c:pt idx="188">
                  <c:v>45299</c:v>
                </c:pt>
                <c:pt idx="189">
                  <c:v>45296</c:v>
                </c:pt>
                <c:pt idx="190">
                  <c:v>45295</c:v>
                </c:pt>
                <c:pt idx="191">
                  <c:v>45294</c:v>
                </c:pt>
                <c:pt idx="192">
                  <c:v>45293</c:v>
                </c:pt>
                <c:pt idx="193">
                  <c:v>45289</c:v>
                </c:pt>
                <c:pt idx="194">
                  <c:v>45288</c:v>
                </c:pt>
                <c:pt idx="195">
                  <c:v>45287</c:v>
                </c:pt>
                <c:pt idx="196">
                  <c:v>45286</c:v>
                </c:pt>
                <c:pt idx="197">
                  <c:v>45282</c:v>
                </c:pt>
                <c:pt idx="198">
                  <c:v>45281</c:v>
                </c:pt>
                <c:pt idx="199">
                  <c:v>45280</c:v>
                </c:pt>
                <c:pt idx="200">
                  <c:v>45279</c:v>
                </c:pt>
                <c:pt idx="201">
                  <c:v>45278</c:v>
                </c:pt>
                <c:pt idx="202">
                  <c:v>45275</c:v>
                </c:pt>
                <c:pt idx="203">
                  <c:v>45274</c:v>
                </c:pt>
                <c:pt idx="204">
                  <c:v>45273</c:v>
                </c:pt>
                <c:pt idx="205">
                  <c:v>45272</c:v>
                </c:pt>
                <c:pt idx="206">
                  <c:v>45271</c:v>
                </c:pt>
                <c:pt idx="207">
                  <c:v>45268</c:v>
                </c:pt>
                <c:pt idx="208">
                  <c:v>45267</c:v>
                </c:pt>
                <c:pt idx="209">
                  <c:v>45266</c:v>
                </c:pt>
                <c:pt idx="210">
                  <c:v>45265</c:v>
                </c:pt>
                <c:pt idx="211">
                  <c:v>45264</c:v>
                </c:pt>
                <c:pt idx="212">
                  <c:v>45261</c:v>
                </c:pt>
                <c:pt idx="213">
                  <c:v>45260</c:v>
                </c:pt>
                <c:pt idx="214">
                  <c:v>45259</c:v>
                </c:pt>
                <c:pt idx="215">
                  <c:v>45258</c:v>
                </c:pt>
                <c:pt idx="216">
                  <c:v>45257</c:v>
                </c:pt>
                <c:pt idx="217">
                  <c:v>45254</c:v>
                </c:pt>
                <c:pt idx="218">
                  <c:v>45252</c:v>
                </c:pt>
                <c:pt idx="219">
                  <c:v>45251</c:v>
                </c:pt>
                <c:pt idx="220">
                  <c:v>45250</c:v>
                </c:pt>
                <c:pt idx="221">
                  <c:v>45247</c:v>
                </c:pt>
                <c:pt idx="222">
                  <c:v>45246</c:v>
                </c:pt>
                <c:pt idx="223">
                  <c:v>45245</c:v>
                </c:pt>
                <c:pt idx="224">
                  <c:v>45244</c:v>
                </c:pt>
                <c:pt idx="225">
                  <c:v>45243</c:v>
                </c:pt>
                <c:pt idx="226">
                  <c:v>45240</c:v>
                </c:pt>
                <c:pt idx="227">
                  <c:v>45239</c:v>
                </c:pt>
                <c:pt idx="228">
                  <c:v>45238</c:v>
                </c:pt>
                <c:pt idx="229">
                  <c:v>45237</c:v>
                </c:pt>
                <c:pt idx="230">
                  <c:v>45236</c:v>
                </c:pt>
                <c:pt idx="231">
                  <c:v>45233</c:v>
                </c:pt>
                <c:pt idx="232">
                  <c:v>45232</c:v>
                </c:pt>
                <c:pt idx="233">
                  <c:v>45231</c:v>
                </c:pt>
                <c:pt idx="234">
                  <c:v>45230</c:v>
                </c:pt>
                <c:pt idx="235">
                  <c:v>45229</c:v>
                </c:pt>
                <c:pt idx="236">
                  <c:v>45226</c:v>
                </c:pt>
                <c:pt idx="237">
                  <c:v>45225</c:v>
                </c:pt>
                <c:pt idx="238">
                  <c:v>45224</c:v>
                </c:pt>
                <c:pt idx="239">
                  <c:v>45223</c:v>
                </c:pt>
                <c:pt idx="240">
                  <c:v>45222</c:v>
                </c:pt>
                <c:pt idx="241">
                  <c:v>45219</c:v>
                </c:pt>
                <c:pt idx="242">
                  <c:v>45218</c:v>
                </c:pt>
                <c:pt idx="243">
                  <c:v>45217</c:v>
                </c:pt>
                <c:pt idx="244">
                  <c:v>45216</c:v>
                </c:pt>
                <c:pt idx="245">
                  <c:v>45215</c:v>
                </c:pt>
                <c:pt idx="246">
                  <c:v>45212</c:v>
                </c:pt>
                <c:pt idx="247">
                  <c:v>45211</c:v>
                </c:pt>
                <c:pt idx="248">
                  <c:v>45210</c:v>
                </c:pt>
                <c:pt idx="249">
                  <c:v>45209</c:v>
                </c:pt>
                <c:pt idx="250">
                  <c:v>45208</c:v>
                </c:pt>
              </c:numCache>
            </c:numRef>
          </c:cat>
          <c:val>
            <c:numRef>
              <c:f>Sheet2!$AF$3:$AF$253</c:f>
              <c:numCache>
                <c:formatCode>General</c:formatCode>
                <c:ptCount val="251"/>
                <c:pt idx="0">
                  <c:v>180.8</c:v>
                </c:pt>
                <c:pt idx="1">
                  <c:v>186.51</c:v>
                </c:pt>
                <c:pt idx="2">
                  <c:v>181.96</c:v>
                </c:pt>
                <c:pt idx="3">
                  <c:v>184.76</c:v>
                </c:pt>
                <c:pt idx="4">
                  <c:v>185.13</c:v>
                </c:pt>
                <c:pt idx="5">
                  <c:v>186.33</c:v>
                </c:pt>
                <c:pt idx="6">
                  <c:v>187.97</c:v>
                </c:pt>
                <c:pt idx="7">
                  <c:v>191.16</c:v>
                </c:pt>
                <c:pt idx="8">
                  <c:v>192.53</c:v>
                </c:pt>
                <c:pt idx="9">
                  <c:v>193.96</c:v>
                </c:pt>
                <c:pt idx="10">
                  <c:v>193.88</c:v>
                </c:pt>
                <c:pt idx="11">
                  <c:v>191.6</c:v>
                </c:pt>
                <c:pt idx="12">
                  <c:v>189.87</c:v>
                </c:pt>
                <c:pt idx="13">
                  <c:v>186.43</c:v>
                </c:pt>
                <c:pt idx="14">
                  <c:v>186.88</c:v>
                </c:pt>
                <c:pt idx="15">
                  <c:v>184.89</c:v>
                </c:pt>
                <c:pt idx="16">
                  <c:v>186.49</c:v>
                </c:pt>
                <c:pt idx="17">
                  <c:v>187</c:v>
                </c:pt>
                <c:pt idx="18">
                  <c:v>184.52</c:v>
                </c:pt>
                <c:pt idx="19">
                  <c:v>179.55</c:v>
                </c:pt>
                <c:pt idx="20">
                  <c:v>175.4</c:v>
                </c:pt>
                <c:pt idx="21">
                  <c:v>171.39</c:v>
                </c:pt>
                <c:pt idx="22">
                  <c:v>177.89</c:v>
                </c:pt>
                <c:pt idx="23">
                  <c:v>173.33</c:v>
                </c:pt>
                <c:pt idx="24">
                  <c:v>176.25</c:v>
                </c:pt>
                <c:pt idx="25">
                  <c:v>178.5</c:v>
                </c:pt>
                <c:pt idx="26">
                  <c:v>172.12</c:v>
                </c:pt>
                <c:pt idx="27">
                  <c:v>170.8</c:v>
                </c:pt>
                <c:pt idx="28">
                  <c:v>173.12</c:v>
                </c:pt>
                <c:pt idx="29">
                  <c:v>175.5</c:v>
                </c:pt>
                <c:pt idx="30">
                  <c:v>177.04</c:v>
                </c:pt>
                <c:pt idx="31">
                  <c:v>176.13</c:v>
                </c:pt>
                <c:pt idx="32">
                  <c:v>180.11</c:v>
                </c:pt>
                <c:pt idx="33">
                  <c:v>178.88</c:v>
                </c:pt>
                <c:pt idx="34">
                  <c:v>178.22</c:v>
                </c:pt>
                <c:pt idx="35">
                  <c:v>177.06</c:v>
                </c:pt>
                <c:pt idx="36">
                  <c:v>177.59</c:v>
                </c:pt>
                <c:pt idx="37">
                  <c:v>170.1</c:v>
                </c:pt>
                <c:pt idx="38">
                  <c:v>170.23</c:v>
                </c:pt>
                <c:pt idx="39">
                  <c:v>166.8</c:v>
                </c:pt>
                <c:pt idx="40">
                  <c:v>166.94</c:v>
                </c:pt>
                <c:pt idx="41">
                  <c:v>165.8</c:v>
                </c:pt>
                <c:pt idx="42">
                  <c:v>162.77000000000001</c:v>
                </c:pt>
                <c:pt idx="43">
                  <c:v>161.93</c:v>
                </c:pt>
                <c:pt idx="44">
                  <c:v>161.02000000000001</c:v>
                </c:pt>
                <c:pt idx="45">
                  <c:v>167.9</c:v>
                </c:pt>
                <c:pt idx="46">
                  <c:v>184.07</c:v>
                </c:pt>
                <c:pt idx="47">
                  <c:v>186.98</c:v>
                </c:pt>
                <c:pt idx="48">
                  <c:v>181.71</c:v>
                </c:pt>
                <c:pt idx="49">
                  <c:v>183.2</c:v>
                </c:pt>
                <c:pt idx="50">
                  <c:v>182.5</c:v>
                </c:pt>
                <c:pt idx="51">
                  <c:v>179.85</c:v>
                </c:pt>
                <c:pt idx="52">
                  <c:v>180.83</c:v>
                </c:pt>
                <c:pt idx="53">
                  <c:v>186.41</c:v>
                </c:pt>
                <c:pt idx="54">
                  <c:v>182.55</c:v>
                </c:pt>
                <c:pt idx="55">
                  <c:v>183.13</c:v>
                </c:pt>
                <c:pt idx="56">
                  <c:v>183.75</c:v>
                </c:pt>
                <c:pt idx="57">
                  <c:v>187.93</c:v>
                </c:pt>
                <c:pt idx="58">
                  <c:v>193.02</c:v>
                </c:pt>
                <c:pt idx="59">
                  <c:v>192.72</c:v>
                </c:pt>
                <c:pt idx="60">
                  <c:v>194.49</c:v>
                </c:pt>
                <c:pt idx="61">
                  <c:v>195.05</c:v>
                </c:pt>
                <c:pt idx="62">
                  <c:v>199.79</c:v>
                </c:pt>
                <c:pt idx="63">
                  <c:v>199.34</c:v>
                </c:pt>
                <c:pt idx="64">
                  <c:v>199.29</c:v>
                </c:pt>
                <c:pt idx="65">
                  <c:v>200</c:v>
                </c:pt>
                <c:pt idx="66">
                  <c:v>197.59</c:v>
                </c:pt>
                <c:pt idx="67">
                  <c:v>200</c:v>
                </c:pt>
                <c:pt idx="68">
                  <c:v>197.2</c:v>
                </c:pt>
                <c:pt idx="69">
                  <c:v>193.25</c:v>
                </c:pt>
                <c:pt idx="70">
                  <c:v>197.85</c:v>
                </c:pt>
                <c:pt idx="71">
                  <c:v>193.61</c:v>
                </c:pt>
                <c:pt idx="72">
                  <c:v>186.34</c:v>
                </c:pt>
                <c:pt idx="73">
                  <c:v>185.57</c:v>
                </c:pt>
                <c:pt idx="74">
                  <c:v>189.08</c:v>
                </c:pt>
                <c:pt idx="75">
                  <c:v>186.1</c:v>
                </c:pt>
                <c:pt idx="76">
                  <c:v>182.81</c:v>
                </c:pt>
                <c:pt idx="77">
                  <c:v>184.06</c:v>
                </c:pt>
                <c:pt idx="78">
                  <c:v>183.66</c:v>
                </c:pt>
                <c:pt idx="79">
                  <c:v>183.83</c:v>
                </c:pt>
                <c:pt idx="80">
                  <c:v>186.89</c:v>
                </c:pt>
                <c:pt idx="81">
                  <c:v>187.23</c:v>
                </c:pt>
                <c:pt idx="82">
                  <c:v>187.06</c:v>
                </c:pt>
                <c:pt idx="83">
                  <c:v>184.3</c:v>
                </c:pt>
                <c:pt idx="84">
                  <c:v>185</c:v>
                </c:pt>
                <c:pt idx="85">
                  <c:v>181.28</c:v>
                </c:pt>
                <c:pt idx="86">
                  <c:v>179.34</c:v>
                </c:pt>
                <c:pt idx="87">
                  <c:v>178.34</c:v>
                </c:pt>
                <c:pt idx="88">
                  <c:v>176.44</c:v>
                </c:pt>
                <c:pt idx="89">
                  <c:v>179.32</c:v>
                </c:pt>
                <c:pt idx="90">
                  <c:v>182.02</c:v>
                </c:pt>
                <c:pt idx="91">
                  <c:v>182.15</c:v>
                </c:pt>
                <c:pt idx="92">
                  <c:v>180.75</c:v>
                </c:pt>
                <c:pt idx="93">
                  <c:v>181.05</c:v>
                </c:pt>
                <c:pt idx="94">
                  <c:v>183.13</c:v>
                </c:pt>
                <c:pt idx="95">
                  <c:v>183.15</c:v>
                </c:pt>
                <c:pt idx="96">
                  <c:v>183.54</c:v>
                </c:pt>
                <c:pt idx="97">
                  <c:v>184.7</c:v>
                </c:pt>
                <c:pt idx="98">
                  <c:v>183.63</c:v>
                </c:pt>
                <c:pt idx="99">
                  <c:v>185.99</c:v>
                </c:pt>
                <c:pt idx="100">
                  <c:v>187.07</c:v>
                </c:pt>
                <c:pt idx="101">
                  <c:v>186.57</c:v>
                </c:pt>
                <c:pt idx="102">
                  <c:v>187.48</c:v>
                </c:pt>
                <c:pt idx="103">
                  <c:v>189.5</c:v>
                </c:pt>
                <c:pt idx="104">
                  <c:v>188</c:v>
                </c:pt>
                <c:pt idx="105">
                  <c:v>188.76</c:v>
                </c:pt>
                <c:pt idx="106">
                  <c:v>188.7</c:v>
                </c:pt>
                <c:pt idx="107">
                  <c:v>186.21</c:v>
                </c:pt>
                <c:pt idx="108">
                  <c:v>184.72</c:v>
                </c:pt>
                <c:pt idx="109">
                  <c:v>179</c:v>
                </c:pt>
                <c:pt idx="110">
                  <c:v>175</c:v>
                </c:pt>
                <c:pt idx="111">
                  <c:v>180.96</c:v>
                </c:pt>
                <c:pt idx="112">
                  <c:v>179.62</c:v>
                </c:pt>
                <c:pt idx="113">
                  <c:v>173.67</c:v>
                </c:pt>
                <c:pt idx="114">
                  <c:v>176.59</c:v>
                </c:pt>
                <c:pt idx="115">
                  <c:v>179.54</c:v>
                </c:pt>
                <c:pt idx="116">
                  <c:v>177.23</c:v>
                </c:pt>
                <c:pt idx="117">
                  <c:v>174.63</c:v>
                </c:pt>
                <c:pt idx="118">
                  <c:v>179.22</c:v>
                </c:pt>
                <c:pt idx="119">
                  <c:v>181.28</c:v>
                </c:pt>
                <c:pt idx="120">
                  <c:v>183.32</c:v>
                </c:pt>
                <c:pt idx="121">
                  <c:v>183.62</c:v>
                </c:pt>
                <c:pt idx="122">
                  <c:v>186.13</c:v>
                </c:pt>
                <c:pt idx="123">
                  <c:v>189.05</c:v>
                </c:pt>
                <c:pt idx="124">
                  <c:v>185.95</c:v>
                </c:pt>
                <c:pt idx="125">
                  <c:v>185.67</c:v>
                </c:pt>
                <c:pt idx="126">
                  <c:v>185.19</c:v>
                </c:pt>
                <c:pt idx="127">
                  <c:v>185.07</c:v>
                </c:pt>
                <c:pt idx="128">
                  <c:v>180</c:v>
                </c:pt>
                <c:pt idx="129">
                  <c:v>182.41</c:v>
                </c:pt>
                <c:pt idx="130">
                  <c:v>180.69</c:v>
                </c:pt>
                <c:pt idx="131">
                  <c:v>180.97</c:v>
                </c:pt>
                <c:pt idx="132">
                  <c:v>180.38</c:v>
                </c:pt>
                <c:pt idx="133">
                  <c:v>179.83</c:v>
                </c:pt>
                <c:pt idx="134">
                  <c:v>178.3</c:v>
                </c:pt>
                <c:pt idx="135">
                  <c:v>179.71</c:v>
                </c:pt>
                <c:pt idx="136">
                  <c:v>178.87</c:v>
                </c:pt>
                <c:pt idx="137">
                  <c:v>178.15</c:v>
                </c:pt>
                <c:pt idx="138">
                  <c:v>178.15</c:v>
                </c:pt>
                <c:pt idx="139">
                  <c:v>175.9</c:v>
                </c:pt>
                <c:pt idx="140">
                  <c:v>174.48</c:v>
                </c:pt>
                <c:pt idx="141">
                  <c:v>174.42</c:v>
                </c:pt>
                <c:pt idx="142">
                  <c:v>178.75</c:v>
                </c:pt>
                <c:pt idx="143">
                  <c:v>176.56</c:v>
                </c:pt>
                <c:pt idx="144">
                  <c:v>175.39</c:v>
                </c:pt>
                <c:pt idx="145">
                  <c:v>171.96</c:v>
                </c:pt>
                <c:pt idx="146">
                  <c:v>175.35</c:v>
                </c:pt>
                <c:pt idx="147">
                  <c:v>176.82</c:v>
                </c:pt>
                <c:pt idx="148">
                  <c:v>173.51</c:v>
                </c:pt>
                <c:pt idx="149">
                  <c:v>174.12</c:v>
                </c:pt>
                <c:pt idx="150">
                  <c:v>177.58</c:v>
                </c:pt>
                <c:pt idx="151">
                  <c:v>178.22</c:v>
                </c:pt>
                <c:pt idx="152">
                  <c:v>176.76</c:v>
                </c:pt>
                <c:pt idx="153">
                  <c:v>173.16</c:v>
                </c:pt>
                <c:pt idx="154">
                  <c:v>173.54</c:v>
                </c:pt>
                <c:pt idx="155">
                  <c:v>174.73</c:v>
                </c:pt>
                <c:pt idx="156">
                  <c:v>174.99</c:v>
                </c:pt>
                <c:pt idx="157">
                  <c:v>174.58</c:v>
                </c:pt>
                <c:pt idx="158">
                  <c:v>168.59</c:v>
                </c:pt>
                <c:pt idx="159">
                  <c:v>167.08</c:v>
                </c:pt>
                <c:pt idx="160">
                  <c:v>169.51</c:v>
                </c:pt>
                <c:pt idx="161">
                  <c:v>169.8</c:v>
                </c:pt>
                <c:pt idx="162">
                  <c:v>170.98</c:v>
                </c:pt>
                <c:pt idx="163">
                  <c:v>168.64</c:v>
                </c:pt>
                <c:pt idx="164">
                  <c:v>172.34</c:v>
                </c:pt>
                <c:pt idx="165">
                  <c:v>174.45</c:v>
                </c:pt>
                <c:pt idx="166">
                  <c:v>169.84</c:v>
                </c:pt>
                <c:pt idx="167">
                  <c:v>170.53</c:v>
                </c:pt>
                <c:pt idx="168">
                  <c:v>169.15</c:v>
                </c:pt>
                <c:pt idx="169">
                  <c:v>170.31</c:v>
                </c:pt>
                <c:pt idx="170">
                  <c:v>171.81</c:v>
                </c:pt>
                <c:pt idx="171">
                  <c:v>159.28</c:v>
                </c:pt>
                <c:pt idx="172">
                  <c:v>155.19999999999999</c:v>
                </c:pt>
                <c:pt idx="173">
                  <c:v>159</c:v>
                </c:pt>
                <c:pt idx="174">
                  <c:v>161.26</c:v>
                </c:pt>
                <c:pt idx="175">
                  <c:v>159.12</c:v>
                </c:pt>
                <c:pt idx="176">
                  <c:v>157.75</c:v>
                </c:pt>
                <c:pt idx="177">
                  <c:v>156.87</c:v>
                </c:pt>
                <c:pt idx="178">
                  <c:v>156.02000000000001</c:v>
                </c:pt>
                <c:pt idx="179">
                  <c:v>154.78</c:v>
                </c:pt>
                <c:pt idx="180">
                  <c:v>155.34</c:v>
                </c:pt>
                <c:pt idx="181">
                  <c:v>153.5</c:v>
                </c:pt>
                <c:pt idx="182">
                  <c:v>151.71</c:v>
                </c:pt>
                <c:pt idx="183">
                  <c:v>153.16</c:v>
                </c:pt>
                <c:pt idx="184">
                  <c:v>154.62</c:v>
                </c:pt>
                <c:pt idx="185">
                  <c:v>155.18</c:v>
                </c:pt>
                <c:pt idx="186">
                  <c:v>153.72999999999999</c:v>
                </c:pt>
                <c:pt idx="187">
                  <c:v>151.37</c:v>
                </c:pt>
                <c:pt idx="188">
                  <c:v>149.1</c:v>
                </c:pt>
                <c:pt idx="189">
                  <c:v>145.24</c:v>
                </c:pt>
                <c:pt idx="190">
                  <c:v>144.57</c:v>
                </c:pt>
                <c:pt idx="191">
                  <c:v>148.47</c:v>
                </c:pt>
                <c:pt idx="192">
                  <c:v>149.93</c:v>
                </c:pt>
                <c:pt idx="193">
                  <c:v>151.94</c:v>
                </c:pt>
                <c:pt idx="194">
                  <c:v>153.38</c:v>
                </c:pt>
                <c:pt idx="195">
                  <c:v>153.34</c:v>
                </c:pt>
                <c:pt idx="196">
                  <c:v>153.41</c:v>
                </c:pt>
                <c:pt idx="197">
                  <c:v>153.41999999999999</c:v>
                </c:pt>
                <c:pt idx="198">
                  <c:v>153.84</c:v>
                </c:pt>
                <c:pt idx="199">
                  <c:v>152.12</c:v>
                </c:pt>
                <c:pt idx="200">
                  <c:v>153.79</c:v>
                </c:pt>
                <c:pt idx="201">
                  <c:v>154.07</c:v>
                </c:pt>
                <c:pt idx="202">
                  <c:v>149.97</c:v>
                </c:pt>
                <c:pt idx="203">
                  <c:v>147.41999999999999</c:v>
                </c:pt>
                <c:pt idx="204">
                  <c:v>148.84</c:v>
                </c:pt>
                <c:pt idx="205">
                  <c:v>147.47999999999999</c:v>
                </c:pt>
                <c:pt idx="206">
                  <c:v>145.88999999999999</c:v>
                </c:pt>
                <c:pt idx="207">
                  <c:v>147.41999999999999</c:v>
                </c:pt>
                <c:pt idx="208">
                  <c:v>146.88</c:v>
                </c:pt>
                <c:pt idx="209">
                  <c:v>144.52000000000001</c:v>
                </c:pt>
                <c:pt idx="210">
                  <c:v>146.88</c:v>
                </c:pt>
                <c:pt idx="211">
                  <c:v>144.84</c:v>
                </c:pt>
                <c:pt idx="212">
                  <c:v>147.03</c:v>
                </c:pt>
                <c:pt idx="213">
                  <c:v>146.09</c:v>
                </c:pt>
                <c:pt idx="214">
                  <c:v>146.32</c:v>
                </c:pt>
                <c:pt idx="215">
                  <c:v>147.03</c:v>
                </c:pt>
                <c:pt idx="216">
                  <c:v>147.72999999999999</c:v>
                </c:pt>
                <c:pt idx="217">
                  <c:v>146.74</c:v>
                </c:pt>
                <c:pt idx="218">
                  <c:v>146.71</c:v>
                </c:pt>
                <c:pt idx="219">
                  <c:v>143.9</c:v>
                </c:pt>
                <c:pt idx="220">
                  <c:v>146.13</c:v>
                </c:pt>
                <c:pt idx="221">
                  <c:v>145.18</c:v>
                </c:pt>
                <c:pt idx="222">
                  <c:v>142.83000000000001</c:v>
                </c:pt>
                <c:pt idx="223">
                  <c:v>143.19999999999999</c:v>
                </c:pt>
                <c:pt idx="224">
                  <c:v>145.80000000000001</c:v>
                </c:pt>
                <c:pt idx="225">
                  <c:v>142.59</c:v>
                </c:pt>
                <c:pt idx="226">
                  <c:v>143.56</c:v>
                </c:pt>
                <c:pt idx="227">
                  <c:v>140.6</c:v>
                </c:pt>
                <c:pt idx="228">
                  <c:v>142.08000000000001</c:v>
                </c:pt>
                <c:pt idx="229">
                  <c:v>142.71</c:v>
                </c:pt>
                <c:pt idx="230">
                  <c:v>139.74</c:v>
                </c:pt>
                <c:pt idx="231">
                  <c:v>138.6</c:v>
                </c:pt>
                <c:pt idx="232">
                  <c:v>138.07</c:v>
                </c:pt>
                <c:pt idx="233">
                  <c:v>137</c:v>
                </c:pt>
                <c:pt idx="234">
                  <c:v>133.09</c:v>
                </c:pt>
                <c:pt idx="235">
                  <c:v>132.71</c:v>
                </c:pt>
                <c:pt idx="236">
                  <c:v>127.74</c:v>
                </c:pt>
                <c:pt idx="237">
                  <c:v>119.57</c:v>
                </c:pt>
                <c:pt idx="238">
                  <c:v>121.39</c:v>
                </c:pt>
                <c:pt idx="239">
                  <c:v>128.56</c:v>
                </c:pt>
                <c:pt idx="240">
                  <c:v>126.56</c:v>
                </c:pt>
                <c:pt idx="241">
                  <c:v>125.17</c:v>
                </c:pt>
                <c:pt idx="242">
                  <c:v>128.4</c:v>
                </c:pt>
                <c:pt idx="243">
                  <c:v>128.13</c:v>
                </c:pt>
                <c:pt idx="244">
                  <c:v>131.47</c:v>
                </c:pt>
                <c:pt idx="245">
                  <c:v>132.55000000000001</c:v>
                </c:pt>
                <c:pt idx="246">
                  <c:v>129.79</c:v>
                </c:pt>
                <c:pt idx="247">
                  <c:v>132.33000000000001</c:v>
                </c:pt>
                <c:pt idx="248">
                  <c:v>131.83000000000001</c:v>
                </c:pt>
                <c:pt idx="249">
                  <c:v>129.47999999999999</c:v>
                </c:pt>
                <c:pt idx="250">
                  <c:v>128.26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50-4CC1-8E2F-1332113B5638}"/>
            </c:ext>
          </c:extLst>
        </c:ser>
        <c:ser>
          <c:idx val="1"/>
          <c:order val="1"/>
          <c:tx>
            <c:strRef>
              <c:f>Sheet2!$AH$2</c:f>
              <c:strCache>
                <c:ptCount val="1"/>
                <c:pt idx="0">
                  <c:v>Target 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Sheet2!$AA$3:$AA$253</c:f>
              <c:numCache>
                <c:formatCode>d\-mmm\-yy</c:formatCode>
                <c:ptCount val="251"/>
                <c:pt idx="0">
                  <c:v>45572</c:v>
                </c:pt>
                <c:pt idx="1">
                  <c:v>45569</c:v>
                </c:pt>
                <c:pt idx="2">
                  <c:v>45568</c:v>
                </c:pt>
                <c:pt idx="3">
                  <c:v>45567</c:v>
                </c:pt>
                <c:pt idx="4">
                  <c:v>45566</c:v>
                </c:pt>
                <c:pt idx="5">
                  <c:v>45565</c:v>
                </c:pt>
                <c:pt idx="6">
                  <c:v>45562</c:v>
                </c:pt>
                <c:pt idx="7">
                  <c:v>45561</c:v>
                </c:pt>
                <c:pt idx="8">
                  <c:v>45560</c:v>
                </c:pt>
                <c:pt idx="9">
                  <c:v>45559</c:v>
                </c:pt>
                <c:pt idx="10">
                  <c:v>45558</c:v>
                </c:pt>
                <c:pt idx="11">
                  <c:v>45555</c:v>
                </c:pt>
                <c:pt idx="12">
                  <c:v>45554</c:v>
                </c:pt>
                <c:pt idx="13">
                  <c:v>45553</c:v>
                </c:pt>
                <c:pt idx="14">
                  <c:v>45552</c:v>
                </c:pt>
                <c:pt idx="15">
                  <c:v>45551</c:v>
                </c:pt>
                <c:pt idx="16">
                  <c:v>45548</c:v>
                </c:pt>
                <c:pt idx="17">
                  <c:v>45547</c:v>
                </c:pt>
                <c:pt idx="18">
                  <c:v>45546</c:v>
                </c:pt>
                <c:pt idx="19">
                  <c:v>45545</c:v>
                </c:pt>
                <c:pt idx="20">
                  <c:v>45544</c:v>
                </c:pt>
                <c:pt idx="21">
                  <c:v>45541</c:v>
                </c:pt>
                <c:pt idx="22">
                  <c:v>45540</c:v>
                </c:pt>
                <c:pt idx="23">
                  <c:v>45539</c:v>
                </c:pt>
                <c:pt idx="24">
                  <c:v>45538</c:v>
                </c:pt>
                <c:pt idx="25">
                  <c:v>45534</c:v>
                </c:pt>
                <c:pt idx="26">
                  <c:v>45533</c:v>
                </c:pt>
                <c:pt idx="27">
                  <c:v>45532</c:v>
                </c:pt>
                <c:pt idx="28">
                  <c:v>45531</c:v>
                </c:pt>
                <c:pt idx="29">
                  <c:v>45530</c:v>
                </c:pt>
                <c:pt idx="30">
                  <c:v>45527</c:v>
                </c:pt>
                <c:pt idx="31">
                  <c:v>45526</c:v>
                </c:pt>
                <c:pt idx="32">
                  <c:v>45525</c:v>
                </c:pt>
                <c:pt idx="33">
                  <c:v>45524</c:v>
                </c:pt>
                <c:pt idx="34">
                  <c:v>45523</c:v>
                </c:pt>
                <c:pt idx="35">
                  <c:v>45520</c:v>
                </c:pt>
                <c:pt idx="36">
                  <c:v>45519</c:v>
                </c:pt>
                <c:pt idx="37">
                  <c:v>45518</c:v>
                </c:pt>
                <c:pt idx="38">
                  <c:v>45517</c:v>
                </c:pt>
                <c:pt idx="39">
                  <c:v>45516</c:v>
                </c:pt>
                <c:pt idx="40">
                  <c:v>45513</c:v>
                </c:pt>
                <c:pt idx="41">
                  <c:v>45512</c:v>
                </c:pt>
                <c:pt idx="42">
                  <c:v>45511</c:v>
                </c:pt>
                <c:pt idx="43">
                  <c:v>45510</c:v>
                </c:pt>
                <c:pt idx="44">
                  <c:v>45509</c:v>
                </c:pt>
                <c:pt idx="45">
                  <c:v>45506</c:v>
                </c:pt>
                <c:pt idx="46">
                  <c:v>45505</c:v>
                </c:pt>
                <c:pt idx="47">
                  <c:v>45504</c:v>
                </c:pt>
                <c:pt idx="48">
                  <c:v>45503</c:v>
                </c:pt>
                <c:pt idx="49">
                  <c:v>45502</c:v>
                </c:pt>
                <c:pt idx="50">
                  <c:v>45499</c:v>
                </c:pt>
                <c:pt idx="51">
                  <c:v>45498</c:v>
                </c:pt>
                <c:pt idx="52">
                  <c:v>45497</c:v>
                </c:pt>
                <c:pt idx="53">
                  <c:v>45496</c:v>
                </c:pt>
                <c:pt idx="54">
                  <c:v>45495</c:v>
                </c:pt>
                <c:pt idx="55">
                  <c:v>45492</c:v>
                </c:pt>
                <c:pt idx="56">
                  <c:v>45491</c:v>
                </c:pt>
                <c:pt idx="57">
                  <c:v>45490</c:v>
                </c:pt>
                <c:pt idx="58">
                  <c:v>45489</c:v>
                </c:pt>
                <c:pt idx="59">
                  <c:v>45488</c:v>
                </c:pt>
                <c:pt idx="60">
                  <c:v>45485</c:v>
                </c:pt>
                <c:pt idx="61">
                  <c:v>45484</c:v>
                </c:pt>
                <c:pt idx="62">
                  <c:v>45483</c:v>
                </c:pt>
                <c:pt idx="63">
                  <c:v>45482</c:v>
                </c:pt>
                <c:pt idx="64">
                  <c:v>45481</c:v>
                </c:pt>
                <c:pt idx="65">
                  <c:v>45478</c:v>
                </c:pt>
                <c:pt idx="66">
                  <c:v>45476</c:v>
                </c:pt>
                <c:pt idx="67">
                  <c:v>45475</c:v>
                </c:pt>
                <c:pt idx="68">
                  <c:v>45474</c:v>
                </c:pt>
                <c:pt idx="69">
                  <c:v>45471</c:v>
                </c:pt>
                <c:pt idx="70">
                  <c:v>45470</c:v>
                </c:pt>
                <c:pt idx="71">
                  <c:v>45469</c:v>
                </c:pt>
                <c:pt idx="72">
                  <c:v>45468</c:v>
                </c:pt>
                <c:pt idx="73">
                  <c:v>45467</c:v>
                </c:pt>
                <c:pt idx="74">
                  <c:v>45464</c:v>
                </c:pt>
                <c:pt idx="75">
                  <c:v>45463</c:v>
                </c:pt>
                <c:pt idx="76">
                  <c:v>45461</c:v>
                </c:pt>
                <c:pt idx="77">
                  <c:v>45460</c:v>
                </c:pt>
                <c:pt idx="78">
                  <c:v>45457</c:v>
                </c:pt>
                <c:pt idx="79">
                  <c:v>45456</c:v>
                </c:pt>
                <c:pt idx="80">
                  <c:v>45455</c:v>
                </c:pt>
                <c:pt idx="81">
                  <c:v>45454</c:v>
                </c:pt>
                <c:pt idx="82">
                  <c:v>45453</c:v>
                </c:pt>
                <c:pt idx="83">
                  <c:v>45450</c:v>
                </c:pt>
                <c:pt idx="84">
                  <c:v>45449</c:v>
                </c:pt>
                <c:pt idx="85">
                  <c:v>45448</c:v>
                </c:pt>
                <c:pt idx="86">
                  <c:v>45447</c:v>
                </c:pt>
                <c:pt idx="87">
                  <c:v>45446</c:v>
                </c:pt>
                <c:pt idx="88">
                  <c:v>45443</c:v>
                </c:pt>
                <c:pt idx="89">
                  <c:v>45442</c:v>
                </c:pt>
                <c:pt idx="90">
                  <c:v>45441</c:v>
                </c:pt>
                <c:pt idx="91">
                  <c:v>45440</c:v>
                </c:pt>
                <c:pt idx="92">
                  <c:v>45436</c:v>
                </c:pt>
                <c:pt idx="93">
                  <c:v>45435</c:v>
                </c:pt>
                <c:pt idx="94">
                  <c:v>45434</c:v>
                </c:pt>
                <c:pt idx="95">
                  <c:v>45433</c:v>
                </c:pt>
                <c:pt idx="96">
                  <c:v>45432</c:v>
                </c:pt>
                <c:pt idx="97">
                  <c:v>45429</c:v>
                </c:pt>
                <c:pt idx="98">
                  <c:v>45428</c:v>
                </c:pt>
                <c:pt idx="99">
                  <c:v>45427</c:v>
                </c:pt>
                <c:pt idx="100">
                  <c:v>45426</c:v>
                </c:pt>
                <c:pt idx="101">
                  <c:v>45425</c:v>
                </c:pt>
                <c:pt idx="102">
                  <c:v>45422</c:v>
                </c:pt>
                <c:pt idx="103">
                  <c:v>45421</c:v>
                </c:pt>
                <c:pt idx="104">
                  <c:v>45420</c:v>
                </c:pt>
                <c:pt idx="105">
                  <c:v>45419</c:v>
                </c:pt>
                <c:pt idx="106">
                  <c:v>45418</c:v>
                </c:pt>
                <c:pt idx="107">
                  <c:v>45415</c:v>
                </c:pt>
                <c:pt idx="108">
                  <c:v>45414</c:v>
                </c:pt>
                <c:pt idx="109">
                  <c:v>45413</c:v>
                </c:pt>
                <c:pt idx="110">
                  <c:v>45412</c:v>
                </c:pt>
                <c:pt idx="111">
                  <c:v>45411</c:v>
                </c:pt>
                <c:pt idx="112">
                  <c:v>45408</c:v>
                </c:pt>
                <c:pt idx="113">
                  <c:v>45407</c:v>
                </c:pt>
                <c:pt idx="114">
                  <c:v>45406</c:v>
                </c:pt>
                <c:pt idx="115">
                  <c:v>45405</c:v>
                </c:pt>
                <c:pt idx="116">
                  <c:v>45404</c:v>
                </c:pt>
                <c:pt idx="117">
                  <c:v>45401</c:v>
                </c:pt>
                <c:pt idx="118">
                  <c:v>45400</c:v>
                </c:pt>
                <c:pt idx="119">
                  <c:v>45399</c:v>
                </c:pt>
                <c:pt idx="120">
                  <c:v>45398</c:v>
                </c:pt>
                <c:pt idx="121">
                  <c:v>45397</c:v>
                </c:pt>
                <c:pt idx="122">
                  <c:v>45394</c:v>
                </c:pt>
                <c:pt idx="123">
                  <c:v>45393</c:v>
                </c:pt>
                <c:pt idx="124">
                  <c:v>45392</c:v>
                </c:pt>
                <c:pt idx="125">
                  <c:v>45391</c:v>
                </c:pt>
                <c:pt idx="126">
                  <c:v>45390</c:v>
                </c:pt>
                <c:pt idx="127">
                  <c:v>45387</c:v>
                </c:pt>
                <c:pt idx="128">
                  <c:v>45386</c:v>
                </c:pt>
                <c:pt idx="129">
                  <c:v>45385</c:v>
                </c:pt>
                <c:pt idx="130">
                  <c:v>45384</c:v>
                </c:pt>
                <c:pt idx="131">
                  <c:v>45383</c:v>
                </c:pt>
                <c:pt idx="132">
                  <c:v>45379</c:v>
                </c:pt>
                <c:pt idx="133">
                  <c:v>45378</c:v>
                </c:pt>
                <c:pt idx="134">
                  <c:v>45377</c:v>
                </c:pt>
                <c:pt idx="135">
                  <c:v>45376</c:v>
                </c:pt>
                <c:pt idx="136">
                  <c:v>45373</c:v>
                </c:pt>
                <c:pt idx="137">
                  <c:v>45372</c:v>
                </c:pt>
                <c:pt idx="138">
                  <c:v>45371</c:v>
                </c:pt>
                <c:pt idx="139">
                  <c:v>45370</c:v>
                </c:pt>
                <c:pt idx="140">
                  <c:v>45369</c:v>
                </c:pt>
                <c:pt idx="141">
                  <c:v>45366</c:v>
                </c:pt>
                <c:pt idx="142">
                  <c:v>45365</c:v>
                </c:pt>
                <c:pt idx="143">
                  <c:v>45364</c:v>
                </c:pt>
                <c:pt idx="144">
                  <c:v>45363</c:v>
                </c:pt>
                <c:pt idx="145">
                  <c:v>45362</c:v>
                </c:pt>
                <c:pt idx="146">
                  <c:v>45359</c:v>
                </c:pt>
                <c:pt idx="147">
                  <c:v>45358</c:v>
                </c:pt>
                <c:pt idx="148">
                  <c:v>45357</c:v>
                </c:pt>
                <c:pt idx="149">
                  <c:v>45356</c:v>
                </c:pt>
                <c:pt idx="150">
                  <c:v>45355</c:v>
                </c:pt>
                <c:pt idx="151">
                  <c:v>45352</c:v>
                </c:pt>
                <c:pt idx="152">
                  <c:v>45351</c:v>
                </c:pt>
                <c:pt idx="153">
                  <c:v>45350</c:v>
                </c:pt>
                <c:pt idx="154">
                  <c:v>45349</c:v>
                </c:pt>
                <c:pt idx="155">
                  <c:v>45348</c:v>
                </c:pt>
                <c:pt idx="156">
                  <c:v>45345</c:v>
                </c:pt>
                <c:pt idx="157">
                  <c:v>45344</c:v>
                </c:pt>
                <c:pt idx="158">
                  <c:v>45343</c:v>
                </c:pt>
                <c:pt idx="159">
                  <c:v>45342</c:v>
                </c:pt>
                <c:pt idx="160">
                  <c:v>45338</c:v>
                </c:pt>
                <c:pt idx="161">
                  <c:v>45337</c:v>
                </c:pt>
                <c:pt idx="162">
                  <c:v>45336</c:v>
                </c:pt>
                <c:pt idx="163">
                  <c:v>45335</c:v>
                </c:pt>
                <c:pt idx="164">
                  <c:v>45334</c:v>
                </c:pt>
                <c:pt idx="165">
                  <c:v>45331</c:v>
                </c:pt>
                <c:pt idx="166">
                  <c:v>45330</c:v>
                </c:pt>
                <c:pt idx="167">
                  <c:v>45329</c:v>
                </c:pt>
                <c:pt idx="168">
                  <c:v>45328</c:v>
                </c:pt>
                <c:pt idx="169">
                  <c:v>45327</c:v>
                </c:pt>
                <c:pt idx="170">
                  <c:v>45324</c:v>
                </c:pt>
                <c:pt idx="171">
                  <c:v>45323</c:v>
                </c:pt>
                <c:pt idx="172">
                  <c:v>45322</c:v>
                </c:pt>
                <c:pt idx="173">
                  <c:v>45321</c:v>
                </c:pt>
                <c:pt idx="174">
                  <c:v>45320</c:v>
                </c:pt>
                <c:pt idx="175">
                  <c:v>45317</c:v>
                </c:pt>
                <c:pt idx="176">
                  <c:v>45316</c:v>
                </c:pt>
                <c:pt idx="177">
                  <c:v>45315</c:v>
                </c:pt>
                <c:pt idx="178">
                  <c:v>45314</c:v>
                </c:pt>
                <c:pt idx="179">
                  <c:v>45313</c:v>
                </c:pt>
                <c:pt idx="180">
                  <c:v>45310</c:v>
                </c:pt>
                <c:pt idx="181">
                  <c:v>45309</c:v>
                </c:pt>
                <c:pt idx="182">
                  <c:v>45308</c:v>
                </c:pt>
                <c:pt idx="183">
                  <c:v>45307</c:v>
                </c:pt>
                <c:pt idx="184">
                  <c:v>45303</c:v>
                </c:pt>
                <c:pt idx="185">
                  <c:v>45302</c:v>
                </c:pt>
                <c:pt idx="186">
                  <c:v>45301</c:v>
                </c:pt>
                <c:pt idx="187">
                  <c:v>45300</c:v>
                </c:pt>
                <c:pt idx="188">
                  <c:v>45299</c:v>
                </c:pt>
                <c:pt idx="189">
                  <c:v>45296</c:v>
                </c:pt>
                <c:pt idx="190">
                  <c:v>45295</c:v>
                </c:pt>
                <c:pt idx="191">
                  <c:v>45294</c:v>
                </c:pt>
                <c:pt idx="192">
                  <c:v>45293</c:v>
                </c:pt>
                <c:pt idx="193">
                  <c:v>45289</c:v>
                </c:pt>
                <c:pt idx="194">
                  <c:v>45288</c:v>
                </c:pt>
                <c:pt idx="195">
                  <c:v>45287</c:v>
                </c:pt>
                <c:pt idx="196">
                  <c:v>45286</c:v>
                </c:pt>
                <c:pt idx="197">
                  <c:v>45282</c:v>
                </c:pt>
                <c:pt idx="198">
                  <c:v>45281</c:v>
                </c:pt>
                <c:pt idx="199">
                  <c:v>45280</c:v>
                </c:pt>
                <c:pt idx="200">
                  <c:v>45279</c:v>
                </c:pt>
                <c:pt idx="201">
                  <c:v>45278</c:v>
                </c:pt>
                <c:pt idx="202">
                  <c:v>45275</c:v>
                </c:pt>
                <c:pt idx="203">
                  <c:v>45274</c:v>
                </c:pt>
                <c:pt idx="204">
                  <c:v>45273</c:v>
                </c:pt>
                <c:pt idx="205">
                  <c:v>45272</c:v>
                </c:pt>
                <c:pt idx="206">
                  <c:v>45271</c:v>
                </c:pt>
                <c:pt idx="207">
                  <c:v>45268</c:v>
                </c:pt>
                <c:pt idx="208">
                  <c:v>45267</c:v>
                </c:pt>
                <c:pt idx="209">
                  <c:v>45266</c:v>
                </c:pt>
                <c:pt idx="210">
                  <c:v>45265</c:v>
                </c:pt>
                <c:pt idx="211">
                  <c:v>45264</c:v>
                </c:pt>
                <c:pt idx="212">
                  <c:v>45261</c:v>
                </c:pt>
                <c:pt idx="213">
                  <c:v>45260</c:v>
                </c:pt>
                <c:pt idx="214">
                  <c:v>45259</c:v>
                </c:pt>
                <c:pt idx="215">
                  <c:v>45258</c:v>
                </c:pt>
                <c:pt idx="216">
                  <c:v>45257</c:v>
                </c:pt>
                <c:pt idx="217">
                  <c:v>45254</c:v>
                </c:pt>
                <c:pt idx="218">
                  <c:v>45252</c:v>
                </c:pt>
                <c:pt idx="219">
                  <c:v>45251</c:v>
                </c:pt>
                <c:pt idx="220">
                  <c:v>45250</c:v>
                </c:pt>
                <c:pt idx="221">
                  <c:v>45247</c:v>
                </c:pt>
                <c:pt idx="222">
                  <c:v>45246</c:v>
                </c:pt>
                <c:pt idx="223">
                  <c:v>45245</c:v>
                </c:pt>
                <c:pt idx="224">
                  <c:v>45244</c:v>
                </c:pt>
                <c:pt idx="225">
                  <c:v>45243</c:v>
                </c:pt>
                <c:pt idx="226">
                  <c:v>45240</c:v>
                </c:pt>
                <c:pt idx="227">
                  <c:v>45239</c:v>
                </c:pt>
                <c:pt idx="228">
                  <c:v>45238</c:v>
                </c:pt>
                <c:pt idx="229">
                  <c:v>45237</c:v>
                </c:pt>
                <c:pt idx="230">
                  <c:v>45236</c:v>
                </c:pt>
                <c:pt idx="231">
                  <c:v>45233</c:v>
                </c:pt>
                <c:pt idx="232">
                  <c:v>45232</c:v>
                </c:pt>
                <c:pt idx="233">
                  <c:v>45231</c:v>
                </c:pt>
                <c:pt idx="234">
                  <c:v>45230</c:v>
                </c:pt>
                <c:pt idx="235">
                  <c:v>45229</c:v>
                </c:pt>
                <c:pt idx="236">
                  <c:v>45226</c:v>
                </c:pt>
                <c:pt idx="237">
                  <c:v>45225</c:v>
                </c:pt>
                <c:pt idx="238">
                  <c:v>45224</c:v>
                </c:pt>
                <c:pt idx="239">
                  <c:v>45223</c:v>
                </c:pt>
                <c:pt idx="240">
                  <c:v>45222</c:v>
                </c:pt>
                <c:pt idx="241">
                  <c:v>45219</c:v>
                </c:pt>
                <c:pt idx="242">
                  <c:v>45218</c:v>
                </c:pt>
                <c:pt idx="243">
                  <c:v>45217</c:v>
                </c:pt>
                <c:pt idx="244">
                  <c:v>45216</c:v>
                </c:pt>
                <c:pt idx="245">
                  <c:v>45215</c:v>
                </c:pt>
                <c:pt idx="246">
                  <c:v>45212</c:v>
                </c:pt>
                <c:pt idx="247">
                  <c:v>45211</c:v>
                </c:pt>
                <c:pt idx="248">
                  <c:v>45210</c:v>
                </c:pt>
                <c:pt idx="249">
                  <c:v>45209</c:v>
                </c:pt>
                <c:pt idx="250">
                  <c:v>45208</c:v>
                </c:pt>
              </c:numCache>
            </c:numRef>
          </c:cat>
          <c:val>
            <c:numRef>
              <c:f>Sheet2!$AH$3:$AH$253</c:f>
              <c:numCache>
                <c:formatCode>General</c:formatCode>
                <c:ptCount val="251"/>
                <c:pt idx="0">
                  <c:v>195.76</c:v>
                </c:pt>
                <c:pt idx="1">
                  <c:v>195.76</c:v>
                </c:pt>
                <c:pt idx="2">
                  <c:v>195.76</c:v>
                </c:pt>
                <c:pt idx="3">
                  <c:v>195.76</c:v>
                </c:pt>
                <c:pt idx="4">
                  <c:v>195.76</c:v>
                </c:pt>
                <c:pt idx="5">
                  <c:v>195.76</c:v>
                </c:pt>
                <c:pt idx="6">
                  <c:v>195.76</c:v>
                </c:pt>
                <c:pt idx="7">
                  <c:v>195.76</c:v>
                </c:pt>
                <c:pt idx="8">
                  <c:v>195.76</c:v>
                </c:pt>
                <c:pt idx="9">
                  <c:v>195.76</c:v>
                </c:pt>
                <c:pt idx="10">
                  <c:v>195.76</c:v>
                </c:pt>
                <c:pt idx="11">
                  <c:v>195.76</c:v>
                </c:pt>
                <c:pt idx="12">
                  <c:v>195.76</c:v>
                </c:pt>
                <c:pt idx="13">
                  <c:v>195.76</c:v>
                </c:pt>
                <c:pt idx="14">
                  <c:v>195.76</c:v>
                </c:pt>
                <c:pt idx="15">
                  <c:v>195.76</c:v>
                </c:pt>
                <c:pt idx="16">
                  <c:v>195.76</c:v>
                </c:pt>
                <c:pt idx="17">
                  <c:v>195.76</c:v>
                </c:pt>
                <c:pt idx="18">
                  <c:v>195.76</c:v>
                </c:pt>
                <c:pt idx="19">
                  <c:v>195.76</c:v>
                </c:pt>
                <c:pt idx="20">
                  <c:v>195.76</c:v>
                </c:pt>
                <c:pt idx="21">
                  <c:v>195.76</c:v>
                </c:pt>
                <c:pt idx="22">
                  <c:v>195.76</c:v>
                </c:pt>
                <c:pt idx="23">
                  <c:v>195.76</c:v>
                </c:pt>
                <c:pt idx="24">
                  <c:v>195.76</c:v>
                </c:pt>
                <c:pt idx="25">
                  <c:v>195.76</c:v>
                </c:pt>
                <c:pt idx="26">
                  <c:v>195.76</c:v>
                </c:pt>
                <c:pt idx="27">
                  <c:v>195.76</c:v>
                </c:pt>
                <c:pt idx="28">
                  <c:v>195.76</c:v>
                </c:pt>
                <c:pt idx="29">
                  <c:v>195.76</c:v>
                </c:pt>
                <c:pt idx="30">
                  <c:v>195.76</c:v>
                </c:pt>
                <c:pt idx="31">
                  <c:v>195.76</c:v>
                </c:pt>
                <c:pt idx="32">
                  <c:v>195.76</c:v>
                </c:pt>
                <c:pt idx="33">
                  <c:v>195.76</c:v>
                </c:pt>
                <c:pt idx="34">
                  <c:v>195.76</c:v>
                </c:pt>
                <c:pt idx="35">
                  <c:v>195.76</c:v>
                </c:pt>
                <c:pt idx="36">
                  <c:v>195.76</c:v>
                </c:pt>
                <c:pt idx="37">
                  <c:v>195.76</c:v>
                </c:pt>
                <c:pt idx="38">
                  <c:v>195.76</c:v>
                </c:pt>
                <c:pt idx="39">
                  <c:v>195.76</c:v>
                </c:pt>
                <c:pt idx="40">
                  <c:v>195.76</c:v>
                </c:pt>
                <c:pt idx="41">
                  <c:v>195.76</c:v>
                </c:pt>
                <c:pt idx="42">
                  <c:v>195.76</c:v>
                </c:pt>
                <c:pt idx="43">
                  <c:v>195.76</c:v>
                </c:pt>
                <c:pt idx="44">
                  <c:v>195.76</c:v>
                </c:pt>
                <c:pt idx="45">
                  <c:v>195.76</c:v>
                </c:pt>
                <c:pt idx="46">
                  <c:v>195.76</c:v>
                </c:pt>
                <c:pt idx="47">
                  <c:v>195.76</c:v>
                </c:pt>
                <c:pt idx="48">
                  <c:v>195.76</c:v>
                </c:pt>
                <c:pt idx="49">
                  <c:v>195.76</c:v>
                </c:pt>
                <c:pt idx="50">
                  <c:v>195.76</c:v>
                </c:pt>
                <c:pt idx="51">
                  <c:v>195.76</c:v>
                </c:pt>
                <c:pt idx="52">
                  <c:v>195.76</c:v>
                </c:pt>
                <c:pt idx="53">
                  <c:v>195.76</c:v>
                </c:pt>
                <c:pt idx="54">
                  <c:v>195.76</c:v>
                </c:pt>
                <c:pt idx="55">
                  <c:v>195.76</c:v>
                </c:pt>
                <c:pt idx="56">
                  <c:v>195.76</c:v>
                </c:pt>
                <c:pt idx="57">
                  <c:v>195.76</c:v>
                </c:pt>
                <c:pt idx="58">
                  <c:v>195.76</c:v>
                </c:pt>
                <c:pt idx="59">
                  <c:v>195.76</c:v>
                </c:pt>
                <c:pt idx="60">
                  <c:v>195.76</c:v>
                </c:pt>
                <c:pt idx="61">
                  <c:v>195.76</c:v>
                </c:pt>
                <c:pt idx="62">
                  <c:v>195.76</c:v>
                </c:pt>
                <c:pt idx="63">
                  <c:v>195.76</c:v>
                </c:pt>
                <c:pt idx="64">
                  <c:v>195.76</c:v>
                </c:pt>
                <c:pt idx="65">
                  <c:v>195.76</c:v>
                </c:pt>
                <c:pt idx="66">
                  <c:v>195.76</c:v>
                </c:pt>
                <c:pt idx="67">
                  <c:v>195.76</c:v>
                </c:pt>
                <c:pt idx="68">
                  <c:v>195.76</c:v>
                </c:pt>
                <c:pt idx="69">
                  <c:v>195.76</c:v>
                </c:pt>
                <c:pt idx="70">
                  <c:v>195.76</c:v>
                </c:pt>
                <c:pt idx="71">
                  <c:v>195.76</c:v>
                </c:pt>
                <c:pt idx="72">
                  <c:v>195.76</c:v>
                </c:pt>
                <c:pt idx="73">
                  <c:v>195.76</c:v>
                </c:pt>
                <c:pt idx="74">
                  <c:v>195.76</c:v>
                </c:pt>
                <c:pt idx="75">
                  <c:v>195.76</c:v>
                </c:pt>
                <c:pt idx="76">
                  <c:v>195.76</c:v>
                </c:pt>
                <c:pt idx="77">
                  <c:v>195.76</c:v>
                </c:pt>
                <c:pt idx="78">
                  <c:v>195.76</c:v>
                </c:pt>
                <c:pt idx="79">
                  <c:v>195.76</c:v>
                </c:pt>
                <c:pt idx="80">
                  <c:v>195.76</c:v>
                </c:pt>
                <c:pt idx="81">
                  <c:v>195.76</c:v>
                </c:pt>
                <c:pt idx="82">
                  <c:v>195.76</c:v>
                </c:pt>
                <c:pt idx="83">
                  <c:v>195.76</c:v>
                </c:pt>
                <c:pt idx="84">
                  <c:v>195.76</c:v>
                </c:pt>
                <c:pt idx="85">
                  <c:v>195.76</c:v>
                </c:pt>
                <c:pt idx="86">
                  <c:v>195.76</c:v>
                </c:pt>
                <c:pt idx="87">
                  <c:v>195.76</c:v>
                </c:pt>
                <c:pt idx="88">
                  <c:v>195.76</c:v>
                </c:pt>
                <c:pt idx="89">
                  <c:v>195.76</c:v>
                </c:pt>
                <c:pt idx="90">
                  <c:v>195.76</c:v>
                </c:pt>
                <c:pt idx="91">
                  <c:v>195.76</c:v>
                </c:pt>
                <c:pt idx="92">
                  <c:v>195.76</c:v>
                </c:pt>
                <c:pt idx="93">
                  <c:v>195.76</c:v>
                </c:pt>
                <c:pt idx="94">
                  <c:v>195.76</c:v>
                </c:pt>
                <c:pt idx="95">
                  <c:v>195.76</c:v>
                </c:pt>
                <c:pt idx="96">
                  <c:v>195.76</c:v>
                </c:pt>
                <c:pt idx="97">
                  <c:v>195.76</c:v>
                </c:pt>
                <c:pt idx="98">
                  <c:v>195.76</c:v>
                </c:pt>
                <c:pt idx="99">
                  <c:v>195.76</c:v>
                </c:pt>
                <c:pt idx="100">
                  <c:v>195.76</c:v>
                </c:pt>
                <c:pt idx="101">
                  <c:v>195.76</c:v>
                </c:pt>
                <c:pt idx="102">
                  <c:v>195.76</c:v>
                </c:pt>
                <c:pt idx="103">
                  <c:v>195.76</c:v>
                </c:pt>
                <c:pt idx="104">
                  <c:v>195.76</c:v>
                </c:pt>
                <c:pt idx="105">
                  <c:v>195.76</c:v>
                </c:pt>
                <c:pt idx="106">
                  <c:v>195.76</c:v>
                </c:pt>
                <c:pt idx="107">
                  <c:v>195.76</c:v>
                </c:pt>
                <c:pt idx="108">
                  <c:v>195.76</c:v>
                </c:pt>
                <c:pt idx="109">
                  <c:v>195.76</c:v>
                </c:pt>
                <c:pt idx="110">
                  <c:v>195.76</c:v>
                </c:pt>
                <c:pt idx="111">
                  <c:v>195.76</c:v>
                </c:pt>
                <c:pt idx="112">
                  <c:v>195.76</c:v>
                </c:pt>
                <c:pt idx="113">
                  <c:v>195.76</c:v>
                </c:pt>
                <c:pt idx="114">
                  <c:v>195.76</c:v>
                </c:pt>
                <c:pt idx="115">
                  <c:v>195.76</c:v>
                </c:pt>
                <c:pt idx="116">
                  <c:v>195.76</c:v>
                </c:pt>
                <c:pt idx="117">
                  <c:v>195.76</c:v>
                </c:pt>
                <c:pt idx="118">
                  <c:v>195.76</c:v>
                </c:pt>
                <c:pt idx="119">
                  <c:v>195.76</c:v>
                </c:pt>
                <c:pt idx="120">
                  <c:v>195.76</c:v>
                </c:pt>
                <c:pt idx="121">
                  <c:v>195.76</c:v>
                </c:pt>
                <c:pt idx="122">
                  <c:v>195.76</c:v>
                </c:pt>
                <c:pt idx="123">
                  <c:v>195.76</c:v>
                </c:pt>
                <c:pt idx="124">
                  <c:v>195.76</c:v>
                </c:pt>
                <c:pt idx="125">
                  <c:v>195.76</c:v>
                </c:pt>
                <c:pt idx="126">
                  <c:v>195.76</c:v>
                </c:pt>
                <c:pt idx="127">
                  <c:v>195.76</c:v>
                </c:pt>
                <c:pt idx="128">
                  <c:v>195.76</c:v>
                </c:pt>
                <c:pt idx="129">
                  <c:v>195.76</c:v>
                </c:pt>
                <c:pt idx="130">
                  <c:v>195.76</c:v>
                </c:pt>
                <c:pt idx="131">
                  <c:v>195.76</c:v>
                </c:pt>
                <c:pt idx="132">
                  <c:v>195.76</c:v>
                </c:pt>
                <c:pt idx="133">
                  <c:v>195.76</c:v>
                </c:pt>
                <c:pt idx="134">
                  <c:v>195.76</c:v>
                </c:pt>
                <c:pt idx="135">
                  <c:v>195.76</c:v>
                </c:pt>
                <c:pt idx="136">
                  <c:v>195.76</c:v>
                </c:pt>
                <c:pt idx="137">
                  <c:v>195.76</c:v>
                </c:pt>
                <c:pt idx="138">
                  <c:v>195.76</c:v>
                </c:pt>
                <c:pt idx="139">
                  <c:v>195.76</c:v>
                </c:pt>
                <c:pt idx="140">
                  <c:v>195.76</c:v>
                </c:pt>
                <c:pt idx="141">
                  <c:v>195.76</c:v>
                </c:pt>
                <c:pt idx="142">
                  <c:v>195.76</c:v>
                </c:pt>
                <c:pt idx="143">
                  <c:v>195.76</c:v>
                </c:pt>
                <c:pt idx="144">
                  <c:v>195.76</c:v>
                </c:pt>
                <c:pt idx="145">
                  <c:v>195.76</c:v>
                </c:pt>
                <c:pt idx="146">
                  <c:v>195.76</c:v>
                </c:pt>
                <c:pt idx="147">
                  <c:v>195.76</c:v>
                </c:pt>
                <c:pt idx="148">
                  <c:v>195.76</c:v>
                </c:pt>
                <c:pt idx="149">
                  <c:v>195.76</c:v>
                </c:pt>
                <c:pt idx="150">
                  <c:v>195.76</c:v>
                </c:pt>
                <c:pt idx="151">
                  <c:v>195.76</c:v>
                </c:pt>
                <c:pt idx="152">
                  <c:v>195.76</c:v>
                </c:pt>
                <c:pt idx="153">
                  <c:v>195.76</c:v>
                </c:pt>
                <c:pt idx="154">
                  <c:v>195.76</c:v>
                </c:pt>
                <c:pt idx="155">
                  <c:v>195.76</c:v>
                </c:pt>
                <c:pt idx="156">
                  <c:v>195.76</c:v>
                </c:pt>
                <c:pt idx="157">
                  <c:v>195.76</c:v>
                </c:pt>
                <c:pt idx="158">
                  <c:v>195.76</c:v>
                </c:pt>
                <c:pt idx="159">
                  <c:v>195.76</c:v>
                </c:pt>
                <c:pt idx="160">
                  <c:v>195.76</c:v>
                </c:pt>
                <c:pt idx="161">
                  <c:v>195.76</c:v>
                </c:pt>
                <c:pt idx="162">
                  <c:v>195.76</c:v>
                </c:pt>
                <c:pt idx="163">
                  <c:v>195.76</c:v>
                </c:pt>
                <c:pt idx="164">
                  <c:v>195.76</c:v>
                </c:pt>
                <c:pt idx="165">
                  <c:v>195.76</c:v>
                </c:pt>
                <c:pt idx="166">
                  <c:v>195.76</c:v>
                </c:pt>
                <c:pt idx="167">
                  <c:v>195.76</c:v>
                </c:pt>
                <c:pt idx="168">
                  <c:v>195.76</c:v>
                </c:pt>
                <c:pt idx="169">
                  <c:v>195.76</c:v>
                </c:pt>
                <c:pt idx="170">
                  <c:v>195.76</c:v>
                </c:pt>
                <c:pt idx="171">
                  <c:v>195.76</c:v>
                </c:pt>
                <c:pt idx="172">
                  <c:v>195.76</c:v>
                </c:pt>
                <c:pt idx="173">
                  <c:v>195.76</c:v>
                </c:pt>
                <c:pt idx="174">
                  <c:v>195.76</c:v>
                </c:pt>
                <c:pt idx="175">
                  <c:v>195.76</c:v>
                </c:pt>
                <c:pt idx="176">
                  <c:v>195.76</c:v>
                </c:pt>
                <c:pt idx="177">
                  <c:v>195.76</c:v>
                </c:pt>
                <c:pt idx="178">
                  <c:v>195.76</c:v>
                </c:pt>
                <c:pt idx="179">
                  <c:v>195.76</c:v>
                </c:pt>
                <c:pt idx="180">
                  <c:v>195.76</c:v>
                </c:pt>
                <c:pt idx="181">
                  <c:v>195.76</c:v>
                </c:pt>
                <c:pt idx="182">
                  <c:v>195.76</c:v>
                </c:pt>
                <c:pt idx="183">
                  <c:v>195.76</c:v>
                </c:pt>
                <c:pt idx="184">
                  <c:v>195.76</c:v>
                </c:pt>
                <c:pt idx="185">
                  <c:v>195.76</c:v>
                </c:pt>
                <c:pt idx="186">
                  <c:v>195.76</c:v>
                </c:pt>
                <c:pt idx="187">
                  <c:v>195.76</c:v>
                </c:pt>
                <c:pt idx="188">
                  <c:v>195.76</c:v>
                </c:pt>
                <c:pt idx="189">
                  <c:v>195.76</c:v>
                </c:pt>
                <c:pt idx="190">
                  <c:v>195.76</c:v>
                </c:pt>
                <c:pt idx="191">
                  <c:v>195.76</c:v>
                </c:pt>
                <c:pt idx="192">
                  <c:v>195.76</c:v>
                </c:pt>
                <c:pt idx="193">
                  <c:v>195.76</c:v>
                </c:pt>
                <c:pt idx="194">
                  <c:v>195.76</c:v>
                </c:pt>
                <c:pt idx="195">
                  <c:v>195.76</c:v>
                </c:pt>
                <c:pt idx="196">
                  <c:v>195.76</c:v>
                </c:pt>
                <c:pt idx="197">
                  <c:v>195.76</c:v>
                </c:pt>
                <c:pt idx="198">
                  <c:v>195.76</c:v>
                </c:pt>
                <c:pt idx="199">
                  <c:v>195.76</c:v>
                </c:pt>
                <c:pt idx="200">
                  <c:v>195.76</c:v>
                </c:pt>
                <c:pt idx="201">
                  <c:v>195.76</c:v>
                </c:pt>
                <c:pt idx="202">
                  <c:v>195.76</c:v>
                </c:pt>
                <c:pt idx="203">
                  <c:v>195.76</c:v>
                </c:pt>
                <c:pt idx="204">
                  <c:v>195.76</c:v>
                </c:pt>
                <c:pt idx="205">
                  <c:v>195.76</c:v>
                </c:pt>
                <c:pt idx="206">
                  <c:v>195.76</c:v>
                </c:pt>
                <c:pt idx="207">
                  <c:v>195.76</c:v>
                </c:pt>
                <c:pt idx="208">
                  <c:v>195.76</c:v>
                </c:pt>
                <c:pt idx="209">
                  <c:v>195.76</c:v>
                </c:pt>
                <c:pt idx="210">
                  <c:v>195.76</c:v>
                </c:pt>
                <c:pt idx="211">
                  <c:v>195.76</c:v>
                </c:pt>
                <c:pt idx="212">
                  <c:v>195.76</c:v>
                </c:pt>
                <c:pt idx="213">
                  <c:v>195.76</c:v>
                </c:pt>
                <c:pt idx="214">
                  <c:v>195.76</c:v>
                </c:pt>
                <c:pt idx="215">
                  <c:v>195.76</c:v>
                </c:pt>
                <c:pt idx="216">
                  <c:v>195.76</c:v>
                </c:pt>
                <c:pt idx="217">
                  <c:v>195.76</c:v>
                </c:pt>
                <c:pt idx="218">
                  <c:v>195.76</c:v>
                </c:pt>
                <c:pt idx="219">
                  <c:v>195.76</c:v>
                </c:pt>
                <c:pt idx="220">
                  <c:v>195.76</c:v>
                </c:pt>
                <c:pt idx="221">
                  <c:v>195.76</c:v>
                </c:pt>
                <c:pt idx="222">
                  <c:v>195.76</c:v>
                </c:pt>
                <c:pt idx="223">
                  <c:v>195.76</c:v>
                </c:pt>
                <c:pt idx="224">
                  <c:v>195.76</c:v>
                </c:pt>
                <c:pt idx="225">
                  <c:v>195.76</c:v>
                </c:pt>
                <c:pt idx="226">
                  <c:v>195.76</c:v>
                </c:pt>
                <c:pt idx="227">
                  <c:v>195.76</c:v>
                </c:pt>
                <c:pt idx="228">
                  <c:v>195.76</c:v>
                </c:pt>
                <c:pt idx="229">
                  <c:v>195.76</c:v>
                </c:pt>
                <c:pt idx="230">
                  <c:v>195.76</c:v>
                </c:pt>
                <c:pt idx="231">
                  <c:v>195.76</c:v>
                </c:pt>
                <c:pt idx="232">
                  <c:v>195.76</c:v>
                </c:pt>
                <c:pt idx="233">
                  <c:v>195.76</c:v>
                </c:pt>
                <c:pt idx="234">
                  <c:v>195.76</c:v>
                </c:pt>
                <c:pt idx="235">
                  <c:v>195.76</c:v>
                </c:pt>
                <c:pt idx="236">
                  <c:v>195.76</c:v>
                </c:pt>
                <c:pt idx="237">
                  <c:v>195.76</c:v>
                </c:pt>
                <c:pt idx="238">
                  <c:v>195.76</c:v>
                </c:pt>
                <c:pt idx="239">
                  <c:v>195.76</c:v>
                </c:pt>
                <c:pt idx="240">
                  <c:v>195.76</c:v>
                </c:pt>
                <c:pt idx="241">
                  <c:v>195.76</c:v>
                </c:pt>
                <c:pt idx="242">
                  <c:v>195.76</c:v>
                </c:pt>
                <c:pt idx="243">
                  <c:v>195.76</c:v>
                </c:pt>
                <c:pt idx="244">
                  <c:v>195.76</c:v>
                </c:pt>
                <c:pt idx="245">
                  <c:v>195.76</c:v>
                </c:pt>
                <c:pt idx="246">
                  <c:v>195.76</c:v>
                </c:pt>
                <c:pt idx="247">
                  <c:v>195.76</c:v>
                </c:pt>
                <c:pt idx="248">
                  <c:v>195.76</c:v>
                </c:pt>
                <c:pt idx="249">
                  <c:v>195.76</c:v>
                </c:pt>
                <c:pt idx="250">
                  <c:v>195.76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50-4CC1-8E2F-1332113B5638}"/>
            </c:ext>
          </c:extLst>
        </c:ser>
        <c:ser>
          <c:idx val="2"/>
          <c:order val="2"/>
          <c:tx>
            <c:strRef>
              <c:f>Sheet2!$AI$2</c:f>
              <c:strCache>
                <c:ptCount val="1"/>
                <c:pt idx="0">
                  <c:v>Current stock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Sheet2!$AA$3:$AA$253</c:f>
              <c:numCache>
                <c:formatCode>d\-mmm\-yy</c:formatCode>
                <c:ptCount val="251"/>
                <c:pt idx="0">
                  <c:v>45572</c:v>
                </c:pt>
                <c:pt idx="1">
                  <c:v>45569</c:v>
                </c:pt>
                <c:pt idx="2">
                  <c:v>45568</c:v>
                </c:pt>
                <c:pt idx="3">
                  <c:v>45567</c:v>
                </c:pt>
                <c:pt idx="4">
                  <c:v>45566</c:v>
                </c:pt>
                <c:pt idx="5">
                  <c:v>45565</c:v>
                </c:pt>
                <c:pt idx="6">
                  <c:v>45562</c:v>
                </c:pt>
                <c:pt idx="7">
                  <c:v>45561</c:v>
                </c:pt>
                <c:pt idx="8">
                  <c:v>45560</c:v>
                </c:pt>
                <c:pt idx="9">
                  <c:v>45559</c:v>
                </c:pt>
                <c:pt idx="10">
                  <c:v>45558</c:v>
                </c:pt>
                <c:pt idx="11">
                  <c:v>45555</c:v>
                </c:pt>
                <c:pt idx="12">
                  <c:v>45554</c:v>
                </c:pt>
                <c:pt idx="13">
                  <c:v>45553</c:v>
                </c:pt>
                <c:pt idx="14">
                  <c:v>45552</c:v>
                </c:pt>
                <c:pt idx="15">
                  <c:v>45551</c:v>
                </c:pt>
                <c:pt idx="16">
                  <c:v>45548</c:v>
                </c:pt>
                <c:pt idx="17">
                  <c:v>45547</c:v>
                </c:pt>
                <c:pt idx="18">
                  <c:v>45546</c:v>
                </c:pt>
                <c:pt idx="19">
                  <c:v>45545</c:v>
                </c:pt>
                <c:pt idx="20">
                  <c:v>45544</c:v>
                </c:pt>
                <c:pt idx="21">
                  <c:v>45541</c:v>
                </c:pt>
                <c:pt idx="22">
                  <c:v>45540</c:v>
                </c:pt>
                <c:pt idx="23">
                  <c:v>45539</c:v>
                </c:pt>
                <c:pt idx="24">
                  <c:v>45538</c:v>
                </c:pt>
                <c:pt idx="25">
                  <c:v>45534</c:v>
                </c:pt>
                <c:pt idx="26">
                  <c:v>45533</c:v>
                </c:pt>
                <c:pt idx="27">
                  <c:v>45532</c:v>
                </c:pt>
                <c:pt idx="28">
                  <c:v>45531</c:v>
                </c:pt>
                <c:pt idx="29">
                  <c:v>45530</c:v>
                </c:pt>
                <c:pt idx="30">
                  <c:v>45527</c:v>
                </c:pt>
                <c:pt idx="31">
                  <c:v>45526</c:v>
                </c:pt>
                <c:pt idx="32">
                  <c:v>45525</c:v>
                </c:pt>
                <c:pt idx="33">
                  <c:v>45524</c:v>
                </c:pt>
                <c:pt idx="34">
                  <c:v>45523</c:v>
                </c:pt>
                <c:pt idx="35">
                  <c:v>45520</c:v>
                </c:pt>
                <c:pt idx="36">
                  <c:v>45519</c:v>
                </c:pt>
                <c:pt idx="37">
                  <c:v>45518</c:v>
                </c:pt>
                <c:pt idx="38">
                  <c:v>45517</c:v>
                </c:pt>
                <c:pt idx="39">
                  <c:v>45516</c:v>
                </c:pt>
                <c:pt idx="40">
                  <c:v>45513</c:v>
                </c:pt>
                <c:pt idx="41">
                  <c:v>45512</c:v>
                </c:pt>
                <c:pt idx="42">
                  <c:v>45511</c:v>
                </c:pt>
                <c:pt idx="43">
                  <c:v>45510</c:v>
                </c:pt>
                <c:pt idx="44">
                  <c:v>45509</c:v>
                </c:pt>
                <c:pt idx="45">
                  <c:v>45506</c:v>
                </c:pt>
                <c:pt idx="46">
                  <c:v>45505</c:v>
                </c:pt>
                <c:pt idx="47">
                  <c:v>45504</c:v>
                </c:pt>
                <c:pt idx="48">
                  <c:v>45503</c:v>
                </c:pt>
                <c:pt idx="49">
                  <c:v>45502</c:v>
                </c:pt>
                <c:pt idx="50">
                  <c:v>45499</c:v>
                </c:pt>
                <c:pt idx="51">
                  <c:v>45498</c:v>
                </c:pt>
                <c:pt idx="52">
                  <c:v>45497</c:v>
                </c:pt>
                <c:pt idx="53">
                  <c:v>45496</c:v>
                </c:pt>
                <c:pt idx="54">
                  <c:v>45495</c:v>
                </c:pt>
                <c:pt idx="55">
                  <c:v>45492</c:v>
                </c:pt>
                <c:pt idx="56">
                  <c:v>45491</c:v>
                </c:pt>
                <c:pt idx="57">
                  <c:v>45490</c:v>
                </c:pt>
                <c:pt idx="58">
                  <c:v>45489</c:v>
                </c:pt>
                <c:pt idx="59">
                  <c:v>45488</c:v>
                </c:pt>
                <c:pt idx="60">
                  <c:v>45485</c:v>
                </c:pt>
                <c:pt idx="61">
                  <c:v>45484</c:v>
                </c:pt>
                <c:pt idx="62">
                  <c:v>45483</c:v>
                </c:pt>
                <c:pt idx="63">
                  <c:v>45482</c:v>
                </c:pt>
                <c:pt idx="64">
                  <c:v>45481</c:v>
                </c:pt>
                <c:pt idx="65">
                  <c:v>45478</c:v>
                </c:pt>
                <c:pt idx="66">
                  <c:v>45476</c:v>
                </c:pt>
                <c:pt idx="67">
                  <c:v>45475</c:v>
                </c:pt>
                <c:pt idx="68">
                  <c:v>45474</c:v>
                </c:pt>
                <c:pt idx="69">
                  <c:v>45471</c:v>
                </c:pt>
                <c:pt idx="70">
                  <c:v>45470</c:v>
                </c:pt>
                <c:pt idx="71">
                  <c:v>45469</c:v>
                </c:pt>
                <c:pt idx="72">
                  <c:v>45468</c:v>
                </c:pt>
                <c:pt idx="73">
                  <c:v>45467</c:v>
                </c:pt>
                <c:pt idx="74">
                  <c:v>45464</c:v>
                </c:pt>
                <c:pt idx="75">
                  <c:v>45463</c:v>
                </c:pt>
                <c:pt idx="76">
                  <c:v>45461</c:v>
                </c:pt>
                <c:pt idx="77">
                  <c:v>45460</c:v>
                </c:pt>
                <c:pt idx="78">
                  <c:v>45457</c:v>
                </c:pt>
                <c:pt idx="79">
                  <c:v>45456</c:v>
                </c:pt>
                <c:pt idx="80">
                  <c:v>45455</c:v>
                </c:pt>
                <c:pt idx="81">
                  <c:v>45454</c:v>
                </c:pt>
                <c:pt idx="82">
                  <c:v>45453</c:v>
                </c:pt>
                <c:pt idx="83">
                  <c:v>45450</c:v>
                </c:pt>
                <c:pt idx="84">
                  <c:v>45449</c:v>
                </c:pt>
                <c:pt idx="85">
                  <c:v>45448</c:v>
                </c:pt>
                <c:pt idx="86">
                  <c:v>45447</c:v>
                </c:pt>
                <c:pt idx="87">
                  <c:v>45446</c:v>
                </c:pt>
                <c:pt idx="88">
                  <c:v>45443</c:v>
                </c:pt>
                <c:pt idx="89">
                  <c:v>45442</c:v>
                </c:pt>
                <c:pt idx="90">
                  <c:v>45441</c:v>
                </c:pt>
                <c:pt idx="91">
                  <c:v>45440</c:v>
                </c:pt>
                <c:pt idx="92">
                  <c:v>45436</c:v>
                </c:pt>
                <c:pt idx="93">
                  <c:v>45435</c:v>
                </c:pt>
                <c:pt idx="94">
                  <c:v>45434</c:v>
                </c:pt>
                <c:pt idx="95">
                  <c:v>45433</c:v>
                </c:pt>
                <c:pt idx="96">
                  <c:v>45432</c:v>
                </c:pt>
                <c:pt idx="97">
                  <c:v>45429</c:v>
                </c:pt>
                <c:pt idx="98">
                  <c:v>45428</c:v>
                </c:pt>
                <c:pt idx="99">
                  <c:v>45427</c:v>
                </c:pt>
                <c:pt idx="100">
                  <c:v>45426</c:v>
                </c:pt>
                <c:pt idx="101">
                  <c:v>45425</c:v>
                </c:pt>
                <c:pt idx="102">
                  <c:v>45422</c:v>
                </c:pt>
                <c:pt idx="103">
                  <c:v>45421</c:v>
                </c:pt>
                <c:pt idx="104">
                  <c:v>45420</c:v>
                </c:pt>
                <c:pt idx="105">
                  <c:v>45419</c:v>
                </c:pt>
                <c:pt idx="106">
                  <c:v>45418</c:v>
                </c:pt>
                <c:pt idx="107">
                  <c:v>45415</c:v>
                </c:pt>
                <c:pt idx="108">
                  <c:v>45414</c:v>
                </c:pt>
                <c:pt idx="109">
                  <c:v>45413</c:v>
                </c:pt>
                <c:pt idx="110">
                  <c:v>45412</c:v>
                </c:pt>
                <c:pt idx="111">
                  <c:v>45411</c:v>
                </c:pt>
                <c:pt idx="112">
                  <c:v>45408</c:v>
                </c:pt>
                <c:pt idx="113">
                  <c:v>45407</c:v>
                </c:pt>
                <c:pt idx="114">
                  <c:v>45406</c:v>
                </c:pt>
                <c:pt idx="115">
                  <c:v>45405</c:v>
                </c:pt>
                <c:pt idx="116">
                  <c:v>45404</c:v>
                </c:pt>
                <c:pt idx="117">
                  <c:v>45401</c:v>
                </c:pt>
                <c:pt idx="118">
                  <c:v>45400</c:v>
                </c:pt>
                <c:pt idx="119">
                  <c:v>45399</c:v>
                </c:pt>
                <c:pt idx="120">
                  <c:v>45398</c:v>
                </c:pt>
                <c:pt idx="121">
                  <c:v>45397</c:v>
                </c:pt>
                <c:pt idx="122">
                  <c:v>45394</c:v>
                </c:pt>
                <c:pt idx="123">
                  <c:v>45393</c:v>
                </c:pt>
                <c:pt idx="124">
                  <c:v>45392</c:v>
                </c:pt>
                <c:pt idx="125">
                  <c:v>45391</c:v>
                </c:pt>
                <c:pt idx="126">
                  <c:v>45390</c:v>
                </c:pt>
                <c:pt idx="127">
                  <c:v>45387</c:v>
                </c:pt>
                <c:pt idx="128">
                  <c:v>45386</c:v>
                </c:pt>
                <c:pt idx="129">
                  <c:v>45385</c:v>
                </c:pt>
                <c:pt idx="130">
                  <c:v>45384</c:v>
                </c:pt>
                <c:pt idx="131">
                  <c:v>45383</c:v>
                </c:pt>
                <c:pt idx="132">
                  <c:v>45379</c:v>
                </c:pt>
                <c:pt idx="133">
                  <c:v>45378</c:v>
                </c:pt>
                <c:pt idx="134">
                  <c:v>45377</c:v>
                </c:pt>
                <c:pt idx="135">
                  <c:v>45376</c:v>
                </c:pt>
                <c:pt idx="136">
                  <c:v>45373</c:v>
                </c:pt>
                <c:pt idx="137">
                  <c:v>45372</c:v>
                </c:pt>
                <c:pt idx="138">
                  <c:v>45371</c:v>
                </c:pt>
                <c:pt idx="139">
                  <c:v>45370</c:v>
                </c:pt>
                <c:pt idx="140">
                  <c:v>45369</c:v>
                </c:pt>
                <c:pt idx="141">
                  <c:v>45366</c:v>
                </c:pt>
                <c:pt idx="142">
                  <c:v>45365</c:v>
                </c:pt>
                <c:pt idx="143">
                  <c:v>45364</c:v>
                </c:pt>
                <c:pt idx="144">
                  <c:v>45363</c:v>
                </c:pt>
                <c:pt idx="145">
                  <c:v>45362</c:v>
                </c:pt>
                <c:pt idx="146">
                  <c:v>45359</c:v>
                </c:pt>
                <c:pt idx="147">
                  <c:v>45358</c:v>
                </c:pt>
                <c:pt idx="148">
                  <c:v>45357</c:v>
                </c:pt>
                <c:pt idx="149">
                  <c:v>45356</c:v>
                </c:pt>
                <c:pt idx="150">
                  <c:v>45355</c:v>
                </c:pt>
                <c:pt idx="151">
                  <c:v>45352</c:v>
                </c:pt>
                <c:pt idx="152">
                  <c:v>45351</c:v>
                </c:pt>
                <c:pt idx="153">
                  <c:v>45350</c:v>
                </c:pt>
                <c:pt idx="154">
                  <c:v>45349</c:v>
                </c:pt>
                <c:pt idx="155">
                  <c:v>45348</c:v>
                </c:pt>
                <c:pt idx="156">
                  <c:v>45345</c:v>
                </c:pt>
                <c:pt idx="157">
                  <c:v>45344</c:v>
                </c:pt>
                <c:pt idx="158">
                  <c:v>45343</c:v>
                </c:pt>
                <c:pt idx="159">
                  <c:v>45342</c:v>
                </c:pt>
                <c:pt idx="160">
                  <c:v>45338</c:v>
                </c:pt>
                <c:pt idx="161">
                  <c:v>45337</c:v>
                </c:pt>
                <c:pt idx="162">
                  <c:v>45336</c:v>
                </c:pt>
                <c:pt idx="163">
                  <c:v>45335</c:v>
                </c:pt>
                <c:pt idx="164">
                  <c:v>45334</c:v>
                </c:pt>
                <c:pt idx="165">
                  <c:v>45331</c:v>
                </c:pt>
                <c:pt idx="166">
                  <c:v>45330</c:v>
                </c:pt>
                <c:pt idx="167">
                  <c:v>45329</c:v>
                </c:pt>
                <c:pt idx="168">
                  <c:v>45328</c:v>
                </c:pt>
                <c:pt idx="169">
                  <c:v>45327</c:v>
                </c:pt>
                <c:pt idx="170">
                  <c:v>45324</c:v>
                </c:pt>
                <c:pt idx="171">
                  <c:v>45323</c:v>
                </c:pt>
                <c:pt idx="172">
                  <c:v>45322</c:v>
                </c:pt>
                <c:pt idx="173">
                  <c:v>45321</c:v>
                </c:pt>
                <c:pt idx="174">
                  <c:v>45320</c:v>
                </c:pt>
                <c:pt idx="175">
                  <c:v>45317</c:v>
                </c:pt>
                <c:pt idx="176">
                  <c:v>45316</c:v>
                </c:pt>
                <c:pt idx="177">
                  <c:v>45315</c:v>
                </c:pt>
                <c:pt idx="178">
                  <c:v>45314</c:v>
                </c:pt>
                <c:pt idx="179">
                  <c:v>45313</c:v>
                </c:pt>
                <c:pt idx="180">
                  <c:v>45310</c:v>
                </c:pt>
                <c:pt idx="181">
                  <c:v>45309</c:v>
                </c:pt>
                <c:pt idx="182">
                  <c:v>45308</c:v>
                </c:pt>
                <c:pt idx="183">
                  <c:v>45307</c:v>
                </c:pt>
                <c:pt idx="184">
                  <c:v>45303</c:v>
                </c:pt>
                <c:pt idx="185">
                  <c:v>45302</c:v>
                </c:pt>
                <c:pt idx="186">
                  <c:v>45301</c:v>
                </c:pt>
                <c:pt idx="187">
                  <c:v>45300</c:v>
                </c:pt>
                <c:pt idx="188">
                  <c:v>45299</c:v>
                </c:pt>
                <c:pt idx="189">
                  <c:v>45296</c:v>
                </c:pt>
                <c:pt idx="190">
                  <c:v>45295</c:v>
                </c:pt>
                <c:pt idx="191">
                  <c:v>45294</c:v>
                </c:pt>
                <c:pt idx="192">
                  <c:v>45293</c:v>
                </c:pt>
                <c:pt idx="193">
                  <c:v>45289</c:v>
                </c:pt>
                <c:pt idx="194">
                  <c:v>45288</c:v>
                </c:pt>
                <c:pt idx="195">
                  <c:v>45287</c:v>
                </c:pt>
                <c:pt idx="196">
                  <c:v>45286</c:v>
                </c:pt>
                <c:pt idx="197">
                  <c:v>45282</c:v>
                </c:pt>
                <c:pt idx="198">
                  <c:v>45281</c:v>
                </c:pt>
                <c:pt idx="199">
                  <c:v>45280</c:v>
                </c:pt>
                <c:pt idx="200">
                  <c:v>45279</c:v>
                </c:pt>
                <c:pt idx="201">
                  <c:v>45278</c:v>
                </c:pt>
                <c:pt idx="202">
                  <c:v>45275</c:v>
                </c:pt>
                <c:pt idx="203">
                  <c:v>45274</c:v>
                </c:pt>
                <c:pt idx="204">
                  <c:v>45273</c:v>
                </c:pt>
                <c:pt idx="205">
                  <c:v>45272</c:v>
                </c:pt>
                <c:pt idx="206">
                  <c:v>45271</c:v>
                </c:pt>
                <c:pt idx="207">
                  <c:v>45268</c:v>
                </c:pt>
                <c:pt idx="208">
                  <c:v>45267</c:v>
                </c:pt>
                <c:pt idx="209">
                  <c:v>45266</c:v>
                </c:pt>
                <c:pt idx="210">
                  <c:v>45265</c:v>
                </c:pt>
                <c:pt idx="211">
                  <c:v>45264</c:v>
                </c:pt>
                <c:pt idx="212">
                  <c:v>45261</c:v>
                </c:pt>
                <c:pt idx="213">
                  <c:v>45260</c:v>
                </c:pt>
                <c:pt idx="214">
                  <c:v>45259</c:v>
                </c:pt>
                <c:pt idx="215">
                  <c:v>45258</c:v>
                </c:pt>
                <c:pt idx="216">
                  <c:v>45257</c:v>
                </c:pt>
                <c:pt idx="217">
                  <c:v>45254</c:v>
                </c:pt>
                <c:pt idx="218">
                  <c:v>45252</c:v>
                </c:pt>
                <c:pt idx="219">
                  <c:v>45251</c:v>
                </c:pt>
                <c:pt idx="220">
                  <c:v>45250</c:v>
                </c:pt>
                <c:pt idx="221">
                  <c:v>45247</c:v>
                </c:pt>
                <c:pt idx="222">
                  <c:v>45246</c:v>
                </c:pt>
                <c:pt idx="223">
                  <c:v>45245</c:v>
                </c:pt>
                <c:pt idx="224">
                  <c:v>45244</c:v>
                </c:pt>
                <c:pt idx="225">
                  <c:v>45243</c:v>
                </c:pt>
                <c:pt idx="226">
                  <c:v>45240</c:v>
                </c:pt>
                <c:pt idx="227">
                  <c:v>45239</c:v>
                </c:pt>
                <c:pt idx="228">
                  <c:v>45238</c:v>
                </c:pt>
                <c:pt idx="229">
                  <c:v>45237</c:v>
                </c:pt>
                <c:pt idx="230">
                  <c:v>45236</c:v>
                </c:pt>
                <c:pt idx="231">
                  <c:v>45233</c:v>
                </c:pt>
                <c:pt idx="232">
                  <c:v>45232</c:v>
                </c:pt>
                <c:pt idx="233">
                  <c:v>45231</c:v>
                </c:pt>
                <c:pt idx="234">
                  <c:v>45230</c:v>
                </c:pt>
                <c:pt idx="235">
                  <c:v>45229</c:v>
                </c:pt>
                <c:pt idx="236">
                  <c:v>45226</c:v>
                </c:pt>
                <c:pt idx="237">
                  <c:v>45225</c:v>
                </c:pt>
                <c:pt idx="238">
                  <c:v>45224</c:v>
                </c:pt>
                <c:pt idx="239">
                  <c:v>45223</c:v>
                </c:pt>
                <c:pt idx="240">
                  <c:v>45222</c:v>
                </c:pt>
                <c:pt idx="241">
                  <c:v>45219</c:v>
                </c:pt>
                <c:pt idx="242">
                  <c:v>45218</c:v>
                </c:pt>
                <c:pt idx="243">
                  <c:v>45217</c:v>
                </c:pt>
                <c:pt idx="244">
                  <c:v>45216</c:v>
                </c:pt>
                <c:pt idx="245">
                  <c:v>45215</c:v>
                </c:pt>
                <c:pt idx="246">
                  <c:v>45212</c:v>
                </c:pt>
                <c:pt idx="247">
                  <c:v>45211</c:v>
                </c:pt>
                <c:pt idx="248">
                  <c:v>45210</c:v>
                </c:pt>
                <c:pt idx="249">
                  <c:v>45209</c:v>
                </c:pt>
                <c:pt idx="250">
                  <c:v>45208</c:v>
                </c:pt>
              </c:numCache>
            </c:numRef>
          </c:cat>
          <c:val>
            <c:numRef>
              <c:f>Sheet2!$AI$3:$AI$253</c:f>
              <c:numCache>
                <c:formatCode>General</c:formatCode>
                <c:ptCount val="251"/>
                <c:pt idx="0">
                  <c:v>180.8</c:v>
                </c:pt>
                <c:pt idx="1">
                  <c:v>180.8</c:v>
                </c:pt>
                <c:pt idx="2">
                  <c:v>180.8</c:v>
                </c:pt>
                <c:pt idx="3">
                  <c:v>180.8</c:v>
                </c:pt>
                <c:pt idx="4">
                  <c:v>180.8</c:v>
                </c:pt>
                <c:pt idx="5">
                  <c:v>180.8</c:v>
                </c:pt>
                <c:pt idx="6">
                  <c:v>180.8</c:v>
                </c:pt>
                <c:pt idx="7">
                  <c:v>180.8</c:v>
                </c:pt>
                <c:pt idx="8">
                  <c:v>180.8</c:v>
                </c:pt>
                <c:pt idx="9">
                  <c:v>180.8</c:v>
                </c:pt>
                <c:pt idx="10">
                  <c:v>180.8</c:v>
                </c:pt>
                <c:pt idx="11">
                  <c:v>180.8</c:v>
                </c:pt>
                <c:pt idx="12">
                  <c:v>180.8</c:v>
                </c:pt>
                <c:pt idx="13">
                  <c:v>180.8</c:v>
                </c:pt>
                <c:pt idx="14">
                  <c:v>180.8</c:v>
                </c:pt>
                <c:pt idx="15">
                  <c:v>180.8</c:v>
                </c:pt>
                <c:pt idx="16">
                  <c:v>180.8</c:v>
                </c:pt>
                <c:pt idx="17">
                  <c:v>180.8</c:v>
                </c:pt>
                <c:pt idx="18">
                  <c:v>180.8</c:v>
                </c:pt>
                <c:pt idx="19">
                  <c:v>180.8</c:v>
                </c:pt>
                <c:pt idx="20">
                  <c:v>180.8</c:v>
                </c:pt>
                <c:pt idx="21">
                  <c:v>180.8</c:v>
                </c:pt>
                <c:pt idx="22">
                  <c:v>180.8</c:v>
                </c:pt>
                <c:pt idx="23">
                  <c:v>180.8</c:v>
                </c:pt>
                <c:pt idx="24">
                  <c:v>180.8</c:v>
                </c:pt>
                <c:pt idx="25">
                  <c:v>180.8</c:v>
                </c:pt>
                <c:pt idx="26">
                  <c:v>180.8</c:v>
                </c:pt>
                <c:pt idx="27">
                  <c:v>180.8</c:v>
                </c:pt>
                <c:pt idx="28">
                  <c:v>180.8</c:v>
                </c:pt>
                <c:pt idx="29">
                  <c:v>180.8</c:v>
                </c:pt>
                <c:pt idx="30">
                  <c:v>180.8</c:v>
                </c:pt>
                <c:pt idx="31">
                  <c:v>180.8</c:v>
                </c:pt>
                <c:pt idx="32">
                  <c:v>180.8</c:v>
                </c:pt>
                <c:pt idx="33">
                  <c:v>180.8</c:v>
                </c:pt>
                <c:pt idx="34">
                  <c:v>180.8</c:v>
                </c:pt>
                <c:pt idx="35">
                  <c:v>180.8</c:v>
                </c:pt>
                <c:pt idx="36">
                  <c:v>180.8</c:v>
                </c:pt>
                <c:pt idx="37">
                  <c:v>180.8</c:v>
                </c:pt>
                <c:pt idx="38">
                  <c:v>180.8</c:v>
                </c:pt>
                <c:pt idx="39">
                  <c:v>180.8</c:v>
                </c:pt>
                <c:pt idx="40">
                  <c:v>180.8</c:v>
                </c:pt>
                <c:pt idx="41">
                  <c:v>180.8</c:v>
                </c:pt>
                <c:pt idx="42">
                  <c:v>180.8</c:v>
                </c:pt>
                <c:pt idx="43">
                  <c:v>180.8</c:v>
                </c:pt>
                <c:pt idx="44">
                  <c:v>180.8</c:v>
                </c:pt>
                <c:pt idx="45">
                  <c:v>180.8</c:v>
                </c:pt>
                <c:pt idx="46">
                  <c:v>180.8</c:v>
                </c:pt>
                <c:pt idx="47">
                  <c:v>180.8</c:v>
                </c:pt>
                <c:pt idx="48">
                  <c:v>180.8</c:v>
                </c:pt>
                <c:pt idx="49">
                  <c:v>180.8</c:v>
                </c:pt>
                <c:pt idx="50">
                  <c:v>180.8</c:v>
                </c:pt>
                <c:pt idx="51">
                  <c:v>180.8</c:v>
                </c:pt>
                <c:pt idx="52">
                  <c:v>180.8</c:v>
                </c:pt>
                <c:pt idx="53">
                  <c:v>180.8</c:v>
                </c:pt>
                <c:pt idx="54">
                  <c:v>180.8</c:v>
                </c:pt>
                <c:pt idx="55">
                  <c:v>180.8</c:v>
                </c:pt>
                <c:pt idx="56">
                  <c:v>180.8</c:v>
                </c:pt>
                <c:pt idx="57">
                  <c:v>180.8</c:v>
                </c:pt>
                <c:pt idx="58">
                  <c:v>180.8</c:v>
                </c:pt>
                <c:pt idx="59">
                  <c:v>180.8</c:v>
                </c:pt>
                <c:pt idx="60">
                  <c:v>180.8</c:v>
                </c:pt>
                <c:pt idx="61">
                  <c:v>180.8</c:v>
                </c:pt>
                <c:pt idx="62">
                  <c:v>180.8</c:v>
                </c:pt>
                <c:pt idx="63">
                  <c:v>180.8</c:v>
                </c:pt>
                <c:pt idx="64">
                  <c:v>180.8</c:v>
                </c:pt>
                <c:pt idx="65">
                  <c:v>180.8</c:v>
                </c:pt>
                <c:pt idx="66">
                  <c:v>180.8</c:v>
                </c:pt>
                <c:pt idx="67">
                  <c:v>180.8</c:v>
                </c:pt>
                <c:pt idx="68">
                  <c:v>180.8</c:v>
                </c:pt>
                <c:pt idx="69">
                  <c:v>180.8</c:v>
                </c:pt>
                <c:pt idx="70">
                  <c:v>180.8</c:v>
                </c:pt>
                <c:pt idx="71">
                  <c:v>180.8</c:v>
                </c:pt>
                <c:pt idx="72">
                  <c:v>180.8</c:v>
                </c:pt>
                <c:pt idx="73">
                  <c:v>180.8</c:v>
                </c:pt>
                <c:pt idx="74">
                  <c:v>180.8</c:v>
                </c:pt>
                <c:pt idx="75">
                  <c:v>180.8</c:v>
                </c:pt>
                <c:pt idx="76">
                  <c:v>180.8</c:v>
                </c:pt>
                <c:pt idx="77">
                  <c:v>180.8</c:v>
                </c:pt>
                <c:pt idx="78">
                  <c:v>180.8</c:v>
                </c:pt>
                <c:pt idx="79">
                  <c:v>180.8</c:v>
                </c:pt>
                <c:pt idx="80">
                  <c:v>180.8</c:v>
                </c:pt>
                <c:pt idx="81">
                  <c:v>180.8</c:v>
                </c:pt>
                <c:pt idx="82">
                  <c:v>180.8</c:v>
                </c:pt>
                <c:pt idx="83">
                  <c:v>180.8</c:v>
                </c:pt>
                <c:pt idx="84">
                  <c:v>180.8</c:v>
                </c:pt>
                <c:pt idx="85">
                  <c:v>180.8</c:v>
                </c:pt>
                <c:pt idx="86">
                  <c:v>180.8</c:v>
                </c:pt>
                <c:pt idx="87">
                  <c:v>180.8</c:v>
                </c:pt>
                <c:pt idx="88">
                  <c:v>180.8</c:v>
                </c:pt>
                <c:pt idx="89">
                  <c:v>180.8</c:v>
                </c:pt>
                <c:pt idx="90">
                  <c:v>180.8</c:v>
                </c:pt>
                <c:pt idx="91">
                  <c:v>180.8</c:v>
                </c:pt>
                <c:pt idx="92">
                  <c:v>180.8</c:v>
                </c:pt>
                <c:pt idx="93">
                  <c:v>180.8</c:v>
                </c:pt>
                <c:pt idx="94">
                  <c:v>180.8</c:v>
                </c:pt>
                <c:pt idx="95">
                  <c:v>180.8</c:v>
                </c:pt>
                <c:pt idx="96">
                  <c:v>180.8</c:v>
                </c:pt>
                <c:pt idx="97">
                  <c:v>180.8</c:v>
                </c:pt>
                <c:pt idx="98">
                  <c:v>180.8</c:v>
                </c:pt>
                <c:pt idx="99">
                  <c:v>180.8</c:v>
                </c:pt>
                <c:pt idx="100">
                  <c:v>180.8</c:v>
                </c:pt>
                <c:pt idx="101">
                  <c:v>180.8</c:v>
                </c:pt>
                <c:pt idx="102">
                  <c:v>180.8</c:v>
                </c:pt>
                <c:pt idx="103">
                  <c:v>180.8</c:v>
                </c:pt>
                <c:pt idx="104">
                  <c:v>180.8</c:v>
                </c:pt>
                <c:pt idx="105">
                  <c:v>180.8</c:v>
                </c:pt>
                <c:pt idx="106">
                  <c:v>180.8</c:v>
                </c:pt>
                <c:pt idx="107">
                  <c:v>180.8</c:v>
                </c:pt>
                <c:pt idx="108">
                  <c:v>180.8</c:v>
                </c:pt>
                <c:pt idx="109">
                  <c:v>180.8</c:v>
                </c:pt>
                <c:pt idx="110">
                  <c:v>180.8</c:v>
                </c:pt>
                <c:pt idx="111">
                  <c:v>180.8</c:v>
                </c:pt>
                <c:pt idx="112">
                  <c:v>180.8</c:v>
                </c:pt>
                <c:pt idx="113">
                  <c:v>180.8</c:v>
                </c:pt>
                <c:pt idx="114">
                  <c:v>180.8</c:v>
                </c:pt>
                <c:pt idx="115">
                  <c:v>180.8</c:v>
                </c:pt>
                <c:pt idx="116">
                  <c:v>180.8</c:v>
                </c:pt>
                <c:pt idx="117">
                  <c:v>180.8</c:v>
                </c:pt>
                <c:pt idx="118">
                  <c:v>180.8</c:v>
                </c:pt>
                <c:pt idx="119">
                  <c:v>180.8</c:v>
                </c:pt>
                <c:pt idx="120">
                  <c:v>180.8</c:v>
                </c:pt>
                <c:pt idx="121">
                  <c:v>180.8</c:v>
                </c:pt>
                <c:pt idx="122">
                  <c:v>180.8</c:v>
                </c:pt>
                <c:pt idx="123">
                  <c:v>180.8</c:v>
                </c:pt>
                <c:pt idx="124">
                  <c:v>180.8</c:v>
                </c:pt>
                <c:pt idx="125">
                  <c:v>180.8</c:v>
                </c:pt>
                <c:pt idx="126">
                  <c:v>180.8</c:v>
                </c:pt>
                <c:pt idx="127">
                  <c:v>180.8</c:v>
                </c:pt>
                <c:pt idx="128">
                  <c:v>180.8</c:v>
                </c:pt>
                <c:pt idx="129">
                  <c:v>180.8</c:v>
                </c:pt>
                <c:pt idx="130">
                  <c:v>180.8</c:v>
                </c:pt>
                <c:pt idx="131">
                  <c:v>180.8</c:v>
                </c:pt>
                <c:pt idx="132">
                  <c:v>180.8</c:v>
                </c:pt>
                <c:pt idx="133">
                  <c:v>180.8</c:v>
                </c:pt>
                <c:pt idx="134">
                  <c:v>180.8</c:v>
                </c:pt>
                <c:pt idx="135">
                  <c:v>180.8</c:v>
                </c:pt>
                <c:pt idx="136">
                  <c:v>180.8</c:v>
                </c:pt>
                <c:pt idx="137">
                  <c:v>180.8</c:v>
                </c:pt>
                <c:pt idx="138">
                  <c:v>180.8</c:v>
                </c:pt>
                <c:pt idx="139">
                  <c:v>180.8</c:v>
                </c:pt>
                <c:pt idx="140">
                  <c:v>180.8</c:v>
                </c:pt>
                <c:pt idx="141">
                  <c:v>180.8</c:v>
                </c:pt>
                <c:pt idx="142">
                  <c:v>180.8</c:v>
                </c:pt>
                <c:pt idx="143">
                  <c:v>180.8</c:v>
                </c:pt>
                <c:pt idx="144">
                  <c:v>180.8</c:v>
                </c:pt>
                <c:pt idx="145">
                  <c:v>180.8</c:v>
                </c:pt>
                <c:pt idx="146">
                  <c:v>180.8</c:v>
                </c:pt>
                <c:pt idx="147">
                  <c:v>180.8</c:v>
                </c:pt>
                <c:pt idx="148">
                  <c:v>180.8</c:v>
                </c:pt>
                <c:pt idx="149">
                  <c:v>180.8</c:v>
                </c:pt>
                <c:pt idx="150">
                  <c:v>180.8</c:v>
                </c:pt>
                <c:pt idx="151">
                  <c:v>180.8</c:v>
                </c:pt>
                <c:pt idx="152">
                  <c:v>180.8</c:v>
                </c:pt>
                <c:pt idx="153">
                  <c:v>180.8</c:v>
                </c:pt>
                <c:pt idx="154">
                  <c:v>180.8</c:v>
                </c:pt>
                <c:pt idx="155">
                  <c:v>180.8</c:v>
                </c:pt>
                <c:pt idx="156">
                  <c:v>180.8</c:v>
                </c:pt>
                <c:pt idx="157">
                  <c:v>180.8</c:v>
                </c:pt>
                <c:pt idx="158">
                  <c:v>180.8</c:v>
                </c:pt>
                <c:pt idx="159">
                  <c:v>180.8</c:v>
                </c:pt>
                <c:pt idx="160">
                  <c:v>180.8</c:v>
                </c:pt>
                <c:pt idx="161">
                  <c:v>180.8</c:v>
                </c:pt>
                <c:pt idx="162">
                  <c:v>180.8</c:v>
                </c:pt>
                <c:pt idx="163">
                  <c:v>180.8</c:v>
                </c:pt>
                <c:pt idx="164">
                  <c:v>180.8</c:v>
                </c:pt>
                <c:pt idx="165">
                  <c:v>180.8</c:v>
                </c:pt>
                <c:pt idx="166">
                  <c:v>180.8</c:v>
                </c:pt>
                <c:pt idx="167">
                  <c:v>180.8</c:v>
                </c:pt>
                <c:pt idx="168">
                  <c:v>180.8</c:v>
                </c:pt>
                <c:pt idx="169">
                  <c:v>180.8</c:v>
                </c:pt>
                <c:pt idx="170">
                  <c:v>180.8</c:v>
                </c:pt>
                <c:pt idx="171">
                  <c:v>180.8</c:v>
                </c:pt>
                <c:pt idx="172">
                  <c:v>180.8</c:v>
                </c:pt>
                <c:pt idx="173">
                  <c:v>180.8</c:v>
                </c:pt>
                <c:pt idx="174">
                  <c:v>180.8</c:v>
                </c:pt>
                <c:pt idx="175">
                  <c:v>180.8</c:v>
                </c:pt>
                <c:pt idx="176">
                  <c:v>180.8</c:v>
                </c:pt>
                <c:pt idx="177">
                  <c:v>180.8</c:v>
                </c:pt>
                <c:pt idx="178">
                  <c:v>180.8</c:v>
                </c:pt>
                <c:pt idx="179">
                  <c:v>180.8</c:v>
                </c:pt>
                <c:pt idx="180">
                  <c:v>180.8</c:v>
                </c:pt>
                <c:pt idx="181">
                  <c:v>180.8</c:v>
                </c:pt>
                <c:pt idx="182">
                  <c:v>180.8</c:v>
                </c:pt>
                <c:pt idx="183">
                  <c:v>180.8</c:v>
                </c:pt>
                <c:pt idx="184">
                  <c:v>180.8</c:v>
                </c:pt>
                <c:pt idx="185">
                  <c:v>180.8</c:v>
                </c:pt>
                <c:pt idx="186">
                  <c:v>180.8</c:v>
                </c:pt>
                <c:pt idx="187">
                  <c:v>180.8</c:v>
                </c:pt>
                <c:pt idx="188">
                  <c:v>180.8</c:v>
                </c:pt>
                <c:pt idx="189">
                  <c:v>180.8</c:v>
                </c:pt>
                <c:pt idx="190">
                  <c:v>180.8</c:v>
                </c:pt>
                <c:pt idx="191">
                  <c:v>180.8</c:v>
                </c:pt>
                <c:pt idx="192">
                  <c:v>180.8</c:v>
                </c:pt>
                <c:pt idx="193">
                  <c:v>180.8</c:v>
                </c:pt>
                <c:pt idx="194">
                  <c:v>180.8</c:v>
                </c:pt>
                <c:pt idx="195">
                  <c:v>180.8</c:v>
                </c:pt>
                <c:pt idx="196">
                  <c:v>180.8</c:v>
                </c:pt>
                <c:pt idx="197">
                  <c:v>180.8</c:v>
                </c:pt>
                <c:pt idx="198">
                  <c:v>180.8</c:v>
                </c:pt>
                <c:pt idx="199">
                  <c:v>180.8</c:v>
                </c:pt>
                <c:pt idx="200">
                  <c:v>180.8</c:v>
                </c:pt>
                <c:pt idx="201">
                  <c:v>180.8</c:v>
                </c:pt>
                <c:pt idx="202">
                  <c:v>180.8</c:v>
                </c:pt>
                <c:pt idx="203">
                  <c:v>180.8</c:v>
                </c:pt>
                <c:pt idx="204">
                  <c:v>180.8</c:v>
                </c:pt>
                <c:pt idx="205">
                  <c:v>180.8</c:v>
                </c:pt>
                <c:pt idx="206">
                  <c:v>180.8</c:v>
                </c:pt>
                <c:pt idx="207">
                  <c:v>180.8</c:v>
                </c:pt>
                <c:pt idx="208">
                  <c:v>180.8</c:v>
                </c:pt>
                <c:pt idx="209">
                  <c:v>180.8</c:v>
                </c:pt>
                <c:pt idx="210">
                  <c:v>180.8</c:v>
                </c:pt>
                <c:pt idx="211">
                  <c:v>180.8</c:v>
                </c:pt>
                <c:pt idx="212">
                  <c:v>180.8</c:v>
                </c:pt>
                <c:pt idx="213">
                  <c:v>180.8</c:v>
                </c:pt>
                <c:pt idx="214">
                  <c:v>180.8</c:v>
                </c:pt>
                <c:pt idx="215">
                  <c:v>180.8</c:v>
                </c:pt>
                <c:pt idx="216">
                  <c:v>180.8</c:v>
                </c:pt>
                <c:pt idx="217">
                  <c:v>180.8</c:v>
                </c:pt>
                <c:pt idx="218">
                  <c:v>180.8</c:v>
                </c:pt>
                <c:pt idx="219">
                  <c:v>180.8</c:v>
                </c:pt>
                <c:pt idx="220">
                  <c:v>180.8</c:v>
                </c:pt>
                <c:pt idx="221">
                  <c:v>180.8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180.8</c:v>
                </c:pt>
                <c:pt idx="226">
                  <c:v>180.8</c:v>
                </c:pt>
                <c:pt idx="227">
                  <c:v>180.8</c:v>
                </c:pt>
                <c:pt idx="228">
                  <c:v>180.8</c:v>
                </c:pt>
                <c:pt idx="229">
                  <c:v>180.8</c:v>
                </c:pt>
                <c:pt idx="230">
                  <c:v>180.8</c:v>
                </c:pt>
                <c:pt idx="231">
                  <c:v>180.8</c:v>
                </c:pt>
                <c:pt idx="232">
                  <c:v>180.8</c:v>
                </c:pt>
                <c:pt idx="233">
                  <c:v>180.8</c:v>
                </c:pt>
                <c:pt idx="234">
                  <c:v>180.8</c:v>
                </c:pt>
                <c:pt idx="235">
                  <c:v>180.8</c:v>
                </c:pt>
                <c:pt idx="236">
                  <c:v>180.8</c:v>
                </c:pt>
                <c:pt idx="237">
                  <c:v>180.8</c:v>
                </c:pt>
                <c:pt idx="238">
                  <c:v>180.8</c:v>
                </c:pt>
                <c:pt idx="239">
                  <c:v>180.8</c:v>
                </c:pt>
                <c:pt idx="240">
                  <c:v>180.8</c:v>
                </c:pt>
                <c:pt idx="241">
                  <c:v>180.8</c:v>
                </c:pt>
                <c:pt idx="242">
                  <c:v>180.8</c:v>
                </c:pt>
                <c:pt idx="243">
                  <c:v>180.8</c:v>
                </c:pt>
                <c:pt idx="244">
                  <c:v>180.8</c:v>
                </c:pt>
                <c:pt idx="245">
                  <c:v>180.8</c:v>
                </c:pt>
                <c:pt idx="246">
                  <c:v>180.8</c:v>
                </c:pt>
                <c:pt idx="247">
                  <c:v>180.8</c:v>
                </c:pt>
                <c:pt idx="248">
                  <c:v>180.8</c:v>
                </c:pt>
                <c:pt idx="249">
                  <c:v>180.8</c:v>
                </c:pt>
                <c:pt idx="250">
                  <c:v>180.8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50-4CC1-8E2F-1332113B5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052015"/>
        <c:axId val="1351053455"/>
      </c:lineChart>
      <c:dateAx>
        <c:axId val="1351052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53455"/>
        <c:crosses val="autoZero"/>
        <c:auto val="1"/>
        <c:lblOffset val="100"/>
        <c:baseTimeUnit val="days"/>
      </c:dateAx>
      <c:valAx>
        <c:axId val="13510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Closing</a:t>
                </a:r>
                <a:r>
                  <a:rPr lang="en-US" baseline="0"/>
                  <a:t> stock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0915726159230095"/>
          <c:y val="0.19248468941382327"/>
          <c:w val="0.43012948381452321"/>
          <c:h val="0.71688247302420527"/>
        </c:manualLayout>
      </c:layout>
      <c:radarChart>
        <c:radarStyle val="marker"/>
        <c:varyColors val="0"/>
        <c:ser>
          <c:idx val="0"/>
          <c:order val="0"/>
          <c:tx>
            <c:strRef>
              <c:f>Sheet2!$U$230</c:f>
              <c:strCache>
                <c:ptCount val="1"/>
                <c:pt idx="0">
                  <c:v>Rating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circle"/>
            <c:size val="4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</c:marker>
          <c:cat>
            <c:strRef>
              <c:f>Sheet2!$T$231:$T$235</c:f>
              <c:strCache>
                <c:ptCount val="5"/>
                <c:pt idx="0">
                  <c:v>Bargaining Power of Customers</c:v>
                </c:pt>
                <c:pt idx="1">
                  <c:v>Intensity of Competitive Rivalry</c:v>
                </c:pt>
                <c:pt idx="2">
                  <c:v>Bargaining Power of Suppliers</c:v>
                </c:pt>
                <c:pt idx="3">
                  <c:v>Threat of Substitutes</c:v>
                </c:pt>
                <c:pt idx="4">
                  <c:v>Barriers to Entry</c:v>
                </c:pt>
              </c:strCache>
            </c:strRef>
          </c:cat>
          <c:val>
            <c:numRef>
              <c:f>Sheet2!$U$231:$U$235</c:f>
              <c:numCache>
                <c:formatCode>General</c:formatCode>
                <c:ptCount val="5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14-4138-9FA8-3EC81B481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818719"/>
        <c:axId val="1372834559"/>
      </c:radarChart>
      <c:catAx>
        <c:axId val="137281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34559"/>
        <c:crosses val="autoZero"/>
        <c:auto val="1"/>
        <c:lblAlgn val="ctr"/>
        <c:lblOffset val="100"/>
        <c:noMultiLvlLbl val="0"/>
      </c:catAx>
      <c:valAx>
        <c:axId val="13728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18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>
    <xdr:from>
      <xdr:col>11</xdr:col>
      <xdr:colOff>76200</xdr:colOff>
      <xdr:row>10</xdr:row>
      <xdr:rowOff>66675</xdr:rowOff>
    </xdr:from>
    <xdr:to>
      <xdr:col>14</xdr:col>
      <xdr:colOff>723900</xdr:colOff>
      <xdr:row>27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DEFD3D-5007-5C93-BDD6-8674E60B5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323850</xdr:colOff>
      <xdr:row>28</xdr:row>
      <xdr:rowOff>25400</xdr:rowOff>
    </xdr:from>
    <xdr:to>
      <xdr:col>18</xdr:col>
      <xdr:colOff>552450</xdr:colOff>
      <xdr:row>48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0419F-6459-EE5D-5DD6-12BFED388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28575</xdr:colOff>
      <xdr:row>10</xdr:row>
      <xdr:rowOff>66675</xdr:rowOff>
    </xdr:from>
    <xdr:to>
      <xdr:col>18</xdr:col>
      <xdr:colOff>447675</xdr:colOff>
      <xdr:row>27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C7C6C-6103-63EF-F7B5-348F70E96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95250</xdr:colOff>
      <xdr:row>28</xdr:row>
      <xdr:rowOff>28575</xdr:rowOff>
    </xdr:from>
    <xdr:to>
      <xdr:col>14</xdr:col>
      <xdr:colOff>781050</xdr:colOff>
      <xdr:row>49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B5EC7B-386C-FA0C-314B-BA199FCA0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533400</xdr:colOff>
      <xdr:row>10</xdr:row>
      <xdr:rowOff>76200</xdr:rowOff>
    </xdr:from>
    <xdr:to>
      <xdr:col>24</xdr:col>
      <xdr:colOff>304800</xdr:colOff>
      <xdr:row>27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080D5F-5F5F-C26D-EBA1-5FFA85D74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CBEAC52D-2866-4162-9E61-A8DBC4446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  <xdr:twoCellAnchor>
    <xdr:from>
      <xdr:col>11</xdr:col>
      <xdr:colOff>287620</xdr:colOff>
      <xdr:row>9</xdr:row>
      <xdr:rowOff>97118</xdr:rowOff>
    </xdr:from>
    <xdr:to>
      <xdr:col>16</xdr:col>
      <xdr:colOff>168089</xdr:colOff>
      <xdr:row>27</xdr:row>
      <xdr:rowOff>67235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3B9D7B-4CD2-5E2A-CC7C-4861672AD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265206</xdr:colOff>
      <xdr:row>27</xdr:row>
      <xdr:rowOff>2988</xdr:rowOff>
    </xdr:from>
    <xdr:to>
      <xdr:col>16</xdr:col>
      <xdr:colOff>179294</xdr:colOff>
      <xdr:row>43</xdr:row>
      <xdr:rowOff>153894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929F7A-6186-077A-0C2D-601226D0F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272676</xdr:colOff>
      <xdr:row>9</xdr:row>
      <xdr:rowOff>92636</xdr:rowOff>
    </xdr:from>
    <xdr:to>
      <xdr:col>21</xdr:col>
      <xdr:colOff>246528</xdr:colOff>
      <xdr:row>26</xdr:row>
      <xdr:rowOff>145676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BAF8557-6EAA-F59C-A8B3-F3726E32B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317501</xdr:colOff>
      <xdr:row>44</xdr:row>
      <xdr:rowOff>73959</xdr:rowOff>
    </xdr:from>
    <xdr:to>
      <xdr:col>16</xdr:col>
      <xdr:colOff>156883</xdr:colOff>
      <xdr:row>61</xdr:row>
      <xdr:rowOff>75453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49036C-34DC-E73E-D10E-B3E5B2DC8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324970</xdr:colOff>
      <xdr:row>9</xdr:row>
      <xdr:rowOff>85164</xdr:rowOff>
    </xdr:from>
    <xdr:to>
      <xdr:col>26</xdr:col>
      <xdr:colOff>224117</xdr:colOff>
      <xdr:row>28</xdr:row>
      <xdr:rowOff>123264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B0D69-D166-A031-545C-4248B32EA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65A03189-1DE8-4197-8926-FFEBCA95B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76250" cy="476250"/>
    <xdr:pic>
      <xdr:nvPicPr>
        <xdr:cNvPr id="2" name="Logo" descr="Logo">
          <a:extLst>
            <a:ext uri="{FF2B5EF4-FFF2-40B4-BE49-F238E27FC236}">
              <a16:creationId xmlns:a16="http://schemas.microsoft.com/office/drawing/2014/main" id="{9488962C-E202-4819-8ED7-026A269D0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50" cy="476250"/>
        </a:xfrm>
        <a:prstGeom prst="rect">
          <a:avLst/>
        </a:prstGeom>
      </xdr:spPr>
    </xdr:pic>
    <xdr:clientData/>
  </xdr:oneCellAnchor>
  <xdr:twoCellAnchor>
    <xdr:from>
      <xdr:col>11</xdr:col>
      <xdr:colOff>100013</xdr:colOff>
      <xdr:row>9</xdr:row>
      <xdr:rowOff>123825</xdr:rowOff>
    </xdr:from>
    <xdr:to>
      <xdr:col>14</xdr:col>
      <xdr:colOff>742951</xdr:colOff>
      <xdr:row>30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929D4A-B8CB-44D4-F312-A83ACF038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90487</xdr:colOff>
      <xdr:row>31</xdr:row>
      <xdr:rowOff>57149</xdr:rowOff>
    </xdr:from>
    <xdr:to>
      <xdr:col>14</xdr:col>
      <xdr:colOff>733425</xdr:colOff>
      <xdr:row>55</xdr:row>
      <xdr:rowOff>28574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880F15-A08D-9AAD-04CD-61C6A9CD7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738187</xdr:colOff>
      <xdr:row>31</xdr:row>
      <xdr:rowOff>66675</xdr:rowOff>
    </xdr:from>
    <xdr:to>
      <xdr:col>20</xdr:col>
      <xdr:colOff>104775</xdr:colOff>
      <xdr:row>48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CFB249-6F8C-B115-3244-E6B6E3AB0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133350</xdr:colOff>
      <xdr:row>27</xdr:row>
      <xdr:rowOff>70931</xdr:rowOff>
    </xdr:from>
    <xdr:to>
      <xdr:col>23</xdr:col>
      <xdr:colOff>438150</xdr:colOff>
      <xdr:row>32</xdr:row>
      <xdr:rowOff>111462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E8351-0985-4158-8F28-7CC4C4E50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104167</xdr:colOff>
      <xdr:row>32</xdr:row>
      <xdr:rowOff>158479</xdr:rowOff>
    </xdr:from>
    <xdr:to>
      <xdr:col>23</xdr:col>
      <xdr:colOff>408967</xdr:colOff>
      <xdr:row>49</xdr:row>
      <xdr:rowOff>101329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ADC639-2824-160D-EBCF-5B85998E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186448</xdr:colOff>
      <xdr:row>6</xdr:row>
      <xdr:rowOff>182394</xdr:rowOff>
    </xdr:from>
    <xdr:to>
      <xdr:col>28</xdr:col>
      <xdr:colOff>457471</xdr:colOff>
      <xdr:row>22</xdr:row>
      <xdr:rowOff>101330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819DEB-288E-518F-9541-9B2FD09ED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27629</xdr:colOff>
      <xdr:row>29</xdr:row>
      <xdr:rowOff>133891</xdr:rowOff>
    </xdr:from>
    <xdr:to>
      <xdr:col>11</xdr:col>
      <xdr:colOff>601020</xdr:colOff>
      <xdr:row>41</xdr:row>
      <xdr:rowOff>86063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8CC1581-73D1-DEF2-E06C-4F7781755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471095</xdr:colOff>
      <xdr:row>59</xdr:row>
      <xdr:rowOff>16329</xdr:rowOff>
    </xdr:from>
    <xdr:to>
      <xdr:col>10</xdr:col>
      <xdr:colOff>776535</xdr:colOff>
      <xdr:row>75</xdr:row>
      <xdr:rowOff>77289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10383-DE3D-E422-8C15-FF0C85509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950163</xdr:colOff>
      <xdr:row>76</xdr:row>
      <xdr:rowOff>70150</xdr:rowOff>
    </xdr:from>
    <xdr:to>
      <xdr:col>16</xdr:col>
      <xdr:colOff>1053353</xdr:colOff>
      <xdr:row>92</xdr:row>
      <xdr:rowOff>120352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C4741E-C5F6-8F9E-526D-76E99DEDE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404788</xdr:colOff>
      <xdr:row>75</xdr:row>
      <xdr:rowOff>128389</xdr:rowOff>
    </xdr:from>
    <xdr:to>
      <xdr:col>10</xdr:col>
      <xdr:colOff>773206</xdr:colOff>
      <xdr:row>92</xdr:row>
      <xdr:rowOff>32465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5F3E41D-9655-4787-0256-45A0B72C7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829235</xdr:colOff>
      <xdr:row>59</xdr:row>
      <xdr:rowOff>67236</xdr:rowOff>
    </xdr:from>
    <xdr:to>
      <xdr:col>14</xdr:col>
      <xdr:colOff>963705</xdr:colOff>
      <xdr:row>76</xdr:row>
      <xdr:rowOff>143436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ADD221-EA25-4090-B192-235141A3C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50</xdr:row>
      <xdr:rowOff>142875</xdr:rowOff>
    </xdr:from>
    <xdr:ext cx="6780952" cy="3285714"/>
    <xdr:pic>
      <xdr:nvPicPr>
        <xdr:cNvPr id="2" name="Picture 1">
          <a:extLst>
            <a:ext uri="{FF2B5EF4-FFF2-40B4-BE49-F238E27FC236}">
              <a16:creationId xmlns:a16="http://schemas.microsoft.com/office/drawing/2014/main" id="{84515037-D7EB-44D9-9CF8-48D44A5B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7267575"/>
          <a:ext cx="6780952" cy="3285714"/>
        </a:xfrm>
        <a:prstGeom prst="rect">
          <a:avLst/>
        </a:prstGeom>
      </xdr:spPr>
    </xdr:pic>
    <xdr:clientData/>
  </xdr:oneCellAnchor>
  <xdr:twoCellAnchor>
    <xdr:from>
      <xdr:col>12</xdr:col>
      <xdr:colOff>528320</xdr:colOff>
      <xdr:row>52</xdr:row>
      <xdr:rowOff>114300</xdr:rowOff>
    </xdr:from>
    <xdr:to>
      <xdr:col>17</xdr:col>
      <xdr:colOff>462280</xdr:colOff>
      <xdr:row>68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83E153F-1F11-BFDB-D0E3-F23CFDDF6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193040</xdr:colOff>
      <xdr:row>52</xdr:row>
      <xdr:rowOff>142240</xdr:rowOff>
    </xdr:from>
    <xdr:to>
      <xdr:col>12</xdr:col>
      <xdr:colOff>358140</xdr:colOff>
      <xdr:row>68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C8E95E2-44BB-A780-63F2-F0C6D4466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137583</xdr:colOff>
      <xdr:row>18</xdr:row>
      <xdr:rowOff>1</xdr:rowOff>
    </xdr:from>
    <xdr:to>
      <xdr:col>7</xdr:col>
      <xdr:colOff>269324</xdr:colOff>
      <xdr:row>35</xdr:row>
      <xdr:rowOff>129303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93B99-04ED-4974-A099-6CD18CC8D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405643</xdr:colOff>
      <xdr:row>8</xdr:row>
      <xdr:rowOff>74129</xdr:rowOff>
    </xdr:from>
    <xdr:to>
      <xdr:col>3</xdr:col>
      <xdr:colOff>397565</xdr:colOff>
      <xdr:row>25</xdr:row>
      <xdr:rowOff>64604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653C2-DEA1-92B0-7414-9DEC63D89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480187</xdr:colOff>
      <xdr:row>8</xdr:row>
      <xdr:rowOff>82412</xdr:rowOff>
    </xdr:from>
    <xdr:to>
      <xdr:col>8</xdr:col>
      <xdr:colOff>140806</xdr:colOff>
      <xdr:row>25</xdr:row>
      <xdr:rowOff>72887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B5BB30-2CD3-3841-A73F-4266BB35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643144</xdr:colOff>
      <xdr:row>8</xdr:row>
      <xdr:rowOff>165652</xdr:rowOff>
    </xdr:from>
    <xdr:to>
      <xdr:col>14</xdr:col>
      <xdr:colOff>389284</xdr:colOff>
      <xdr:row>26</xdr:row>
      <xdr:rowOff>33130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83CF3C-5E84-4641-AF63-3D921D1C3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372717</xdr:colOff>
      <xdr:row>26</xdr:row>
      <xdr:rowOff>0</xdr:rowOff>
    </xdr:from>
    <xdr:to>
      <xdr:col>5</xdr:col>
      <xdr:colOff>563217</xdr:colOff>
      <xdr:row>42</xdr:row>
      <xdr:rowOff>92766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ADA726-1F00-4D99-95F2-FBD755961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13667</xdr:colOff>
      <xdr:row>8</xdr:row>
      <xdr:rowOff>165652</xdr:rowOff>
    </xdr:from>
    <xdr:to>
      <xdr:col>11</xdr:col>
      <xdr:colOff>579784</xdr:colOff>
      <xdr:row>26</xdr:row>
      <xdr:rowOff>33130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4B29B80-302E-932E-EE39-46169BFA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405848</xdr:colOff>
      <xdr:row>8</xdr:row>
      <xdr:rowOff>91109</xdr:rowOff>
    </xdr:from>
    <xdr:to>
      <xdr:col>19</xdr:col>
      <xdr:colOff>530087</xdr:colOff>
      <xdr:row>25</xdr:row>
      <xdr:rowOff>18222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567CC-668C-4D28-B47C-EDD05D15A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601980</xdr:colOff>
      <xdr:row>230</xdr:row>
      <xdr:rowOff>133350</xdr:rowOff>
    </xdr:from>
    <xdr:to>
      <xdr:col>25</xdr:col>
      <xdr:colOff>388620</xdr:colOff>
      <xdr:row>243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2C3727-CD63-4045-3AB7-AB7ADEEF8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426720</xdr:colOff>
      <xdr:row>230</xdr:row>
      <xdr:rowOff>316230</xdr:rowOff>
    </xdr:from>
    <xdr:to>
      <xdr:col>35</xdr:col>
      <xdr:colOff>144780</xdr:colOff>
      <xdr:row>240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B65642-5E64-8F87-A12F-0F14FC044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Quang Nhut Ly" id="{FCFEAE9A-6B26-4939-B870-066FBD3E6970}" userId="S::11055575@live.mercer.edu::faba56b6-477b-43d9-a3f6-964294025094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D45FB0-01F5-413E-AD21-D4CADD078D6A}" name="Table1" displayName="Table1" ref="F8:H15" totalsRowShown="0" headerRowBorderDxfId="8" tableBorderDxfId="9" totalsRowBorderDxfId="7">
  <autoFilter ref="F8:H15" xr:uid="{3DD45FB0-01F5-413E-AD21-D4CADD078D6A}"/>
  <tableColumns count="3">
    <tableColumn id="1" xr3:uid="{C9015E62-97E4-4966-A341-29EFB10D8002}" name="Column1" dataDxfId="6"/>
    <tableColumn id="2" xr3:uid="{5BEB8EBD-8C59-4704-9C17-703D04576B75}" name="Column2" dataDxfId="5"/>
    <tableColumn id="3" xr3:uid="{5D4BA61A-2A3F-463F-80DC-FBEBD4EC7C7F}" name="Column3" dataDxfId="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18979A5-1075-49E7-957A-E17D7659F119}" name="Table3" displayName="Table3" ref="J2:K11" totalsRowShown="0" headerRowDxfId="1" dataDxfId="0">
  <autoFilter ref="J2:K11" xr:uid="{018979A5-1075-49E7-957A-E17D7659F119}"/>
  <tableColumns count="2">
    <tableColumn id="1" xr3:uid="{9020BB91-A7D9-4BD4-8A3B-52E95609304B}" name="Market Profile" dataDxfId="3"/>
    <tableColumn id="2" xr3:uid="{7E7D6791-2A86-40FB-ACFD-522567D4B7C0}" name="values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5" dT="2024-09-01T00:53:32.98" personId="{FCFEAE9A-6B26-4939-B870-066FBD3E6970}" id="{4948126D-8EBB-4912-96E9-51C57A4072C2}">
    <text>Days Sales in Receivable</text>
  </threadedComment>
  <threadedComment ref="Q15" dT="2024-09-01T00:53:32.98" personId="{FCFEAE9A-6B26-4939-B870-066FBD3E6970}" id="{0EF321BF-EEE6-4EB8-BBD7-57876CD6271D}">
    <text>Days Sales in Receivable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47"/>
  <sheetViews>
    <sheetView topLeftCell="A3" zoomScaleNormal="100" workbookViewId="0">
      <pane xSplit="1" topLeftCell="B1" activePane="topRight" state="frozen"/>
      <selection activeCell="A12" sqref="A12"/>
      <selection pane="topRight" activeCell="B39" sqref="B39"/>
    </sheetView>
  </sheetViews>
  <sheetFormatPr defaultRowHeight="13.2"/>
  <cols>
    <col min="1" max="1" width="38" customWidth="1"/>
    <col min="2" max="11" width="14.88671875" bestFit="1" customWidth="1"/>
    <col min="12" max="191" width="12" customWidth="1"/>
  </cols>
  <sheetData>
    <row r="4" spans="1:14">
      <c r="A4" s="1" t="s">
        <v>0</v>
      </c>
    </row>
    <row r="5" spans="1:14" ht="21">
      <c r="A5" s="2" t="s">
        <v>1</v>
      </c>
    </row>
    <row r="7" spans="1:14" ht="26.4">
      <c r="A7" s="3" t="s">
        <v>2</v>
      </c>
    </row>
    <row r="9" spans="1:14">
      <c r="A9" s="25" t="s">
        <v>87</v>
      </c>
      <c r="B9" s="26"/>
      <c r="C9" s="27">
        <f>C17/B17-1</f>
        <v>0.20247673843664304</v>
      </c>
      <c r="D9" s="27">
        <f t="shared" ref="D9:K9" si="0">D17/C17-1</f>
        <v>0.27083528026465808</v>
      </c>
      <c r="E9" s="27">
        <f t="shared" si="0"/>
        <v>0.30796326119408479</v>
      </c>
      <c r="F9" s="27">
        <f t="shared" si="0"/>
        <v>0.3093396152159491</v>
      </c>
      <c r="G9" s="27">
        <f t="shared" si="0"/>
        <v>0.20454125820676983</v>
      </c>
      <c r="H9" s="27">
        <f t="shared" si="0"/>
        <v>0.37623430604373276</v>
      </c>
      <c r="I9" s="27">
        <f t="shared" si="0"/>
        <v>0.21695366571345676</v>
      </c>
      <c r="J9" s="27">
        <f t="shared" si="0"/>
        <v>9.399517263985091E-2</v>
      </c>
      <c r="K9" s="27">
        <f t="shared" si="0"/>
        <v>0.1182957412988368</v>
      </c>
      <c r="M9" s="19" t="s">
        <v>88</v>
      </c>
      <c r="N9" s="46">
        <f>AVERAGE(C9:K9)</f>
        <v>0.23340389322377575</v>
      </c>
    </row>
    <row r="10" spans="1:14">
      <c r="A10" s="4" t="s">
        <v>3</v>
      </c>
      <c r="M10" s="19" t="s">
        <v>89</v>
      </c>
      <c r="N10" s="47">
        <f>_xlfn.STDEV.S(C9:K9)</f>
        <v>9.2108494038038807E-2</v>
      </c>
    </row>
    <row r="11" spans="1:14">
      <c r="A11" s="5" t="s">
        <v>4</v>
      </c>
      <c r="B11" s="6" t="s">
        <v>14</v>
      </c>
      <c r="C11" s="6" t="s">
        <v>13</v>
      </c>
      <c r="D11" s="6" t="s">
        <v>12</v>
      </c>
      <c r="E11" s="6" t="s">
        <v>11</v>
      </c>
      <c r="F11" s="6" t="s">
        <v>10</v>
      </c>
      <c r="G11" s="6" t="s">
        <v>9</v>
      </c>
      <c r="H11" s="6" t="s">
        <v>8</v>
      </c>
      <c r="I11" s="6" t="s">
        <v>7</v>
      </c>
      <c r="J11" s="6" t="s">
        <v>6</v>
      </c>
      <c r="K11" s="6" t="s">
        <v>5</v>
      </c>
      <c r="L11" s="5"/>
    </row>
    <row r="12" spans="1:14">
      <c r="A12" s="5" t="s">
        <v>15</v>
      </c>
      <c r="B12" s="6" t="s">
        <v>16</v>
      </c>
      <c r="C12" s="6" t="s">
        <v>16</v>
      </c>
      <c r="D12" s="6" t="s">
        <v>16</v>
      </c>
      <c r="E12" s="6" t="s">
        <v>16</v>
      </c>
      <c r="F12" s="6" t="s">
        <v>16</v>
      </c>
      <c r="G12" s="6" t="s">
        <v>16</v>
      </c>
      <c r="H12" s="6" t="s">
        <v>16</v>
      </c>
      <c r="I12" s="6" t="s">
        <v>16</v>
      </c>
      <c r="J12" s="6" t="s">
        <v>16</v>
      </c>
      <c r="K12" s="6" t="s">
        <v>16</v>
      </c>
      <c r="L12" s="5"/>
    </row>
    <row r="13" spans="1:14">
      <c r="A13" s="5" t="s">
        <v>17</v>
      </c>
      <c r="B13" s="6" t="s">
        <v>18</v>
      </c>
      <c r="C13" s="6" t="s">
        <v>18</v>
      </c>
      <c r="D13" s="6" t="s">
        <v>18</v>
      </c>
      <c r="E13" s="6" t="s">
        <v>18</v>
      </c>
      <c r="F13" s="6" t="s">
        <v>18</v>
      </c>
      <c r="G13" s="6" t="s">
        <v>18</v>
      </c>
      <c r="H13" s="6" t="s">
        <v>18</v>
      </c>
      <c r="I13" s="6" t="s">
        <v>18</v>
      </c>
      <c r="J13" s="6" t="s">
        <v>18</v>
      </c>
      <c r="K13" s="6" t="s">
        <v>18</v>
      </c>
      <c r="L13" s="5"/>
    </row>
    <row r="14" spans="1:14">
      <c r="A14" s="5" t="s">
        <v>19</v>
      </c>
      <c r="B14" s="6" t="s">
        <v>20</v>
      </c>
      <c r="C14" s="6" t="s">
        <v>20</v>
      </c>
      <c r="D14" s="6" t="s">
        <v>20</v>
      </c>
      <c r="E14" s="6" t="s">
        <v>20</v>
      </c>
      <c r="F14" s="6" t="s">
        <v>20</v>
      </c>
      <c r="G14" s="6" t="s">
        <v>20</v>
      </c>
      <c r="H14" s="6" t="s">
        <v>20</v>
      </c>
      <c r="I14" s="6" t="s">
        <v>20</v>
      </c>
      <c r="J14" s="6" t="s">
        <v>20</v>
      </c>
      <c r="K14" s="6" t="s">
        <v>20</v>
      </c>
      <c r="L14" s="5"/>
    </row>
    <row r="15" spans="1:14">
      <c r="A15" s="5" t="s">
        <v>21</v>
      </c>
      <c r="B15" s="6" t="s">
        <v>22</v>
      </c>
      <c r="C15" s="6" t="s">
        <v>22</v>
      </c>
      <c r="D15" s="6" t="s">
        <v>22</v>
      </c>
      <c r="E15" s="6" t="s">
        <v>22</v>
      </c>
      <c r="F15" s="6" t="s">
        <v>22</v>
      </c>
      <c r="G15" s="6" t="s">
        <v>22</v>
      </c>
      <c r="H15" s="6" t="s">
        <v>22</v>
      </c>
      <c r="I15" s="6" t="s">
        <v>22</v>
      </c>
      <c r="J15" s="6" t="s">
        <v>22</v>
      </c>
      <c r="K15" s="6" t="s">
        <v>22</v>
      </c>
      <c r="L15" s="5"/>
    </row>
    <row r="16" spans="1:14">
      <c r="A16" s="7" t="s">
        <v>23</v>
      </c>
      <c r="B16" s="20">
        <v>88988000</v>
      </c>
      <c r="C16" s="20">
        <v>107006000</v>
      </c>
      <c r="D16" s="20">
        <v>135987000</v>
      </c>
      <c r="E16" s="20">
        <v>177866000</v>
      </c>
      <c r="F16" s="20">
        <v>232887000</v>
      </c>
      <c r="G16" s="20">
        <v>280522000</v>
      </c>
      <c r="H16" s="20">
        <v>386064000</v>
      </c>
      <c r="I16" s="20">
        <v>469822000</v>
      </c>
      <c r="J16" s="20">
        <v>513983000</v>
      </c>
      <c r="K16" s="20">
        <v>574785000</v>
      </c>
      <c r="L16" s="7"/>
    </row>
    <row r="17" spans="1:12" s="19" customFormat="1">
      <c r="A17" s="18" t="s">
        <v>24</v>
      </c>
      <c r="B17" s="21">
        <v>88988000</v>
      </c>
      <c r="C17" s="21">
        <v>107006000</v>
      </c>
      <c r="D17" s="21">
        <v>135987000</v>
      </c>
      <c r="E17" s="21">
        <v>177866000</v>
      </c>
      <c r="F17" s="21">
        <v>232887000</v>
      </c>
      <c r="G17" s="21">
        <v>280522000</v>
      </c>
      <c r="H17" s="21">
        <v>386064000</v>
      </c>
      <c r="I17" s="21">
        <v>469822000</v>
      </c>
      <c r="J17" s="21">
        <v>513983000</v>
      </c>
      <c r="K17" s="21">
        <v>574785000</v>
      </c>
      <c r="L17" s="18"/>
    </row>
    <row r="18" spans="1:12">
      <c r="A18" s="7" t="s">
        <v>25</v>
      </c>
      <c r="B18" s="20">
        <v>62752000</v>
      </c>
      <c r="C18" s="20">
        <v>71651000</v>
      </c>
      <c r="D18" s="20">
        <v>88265000</v>
      </c>
      <c r="E18" s="20">
        <v>111934000</v>
      </c>
      <c r="F18" s="20">
        <v>139156000</v>
      </c>
      <c r="G18" s="20">
        <v>165536000</v>
      </c>
      <c r="H18" s="20">
        <v>233307000</v>
      </c>
      <c r="I18" s="20">
        <v>272344000</v>
      </c>
      <c r="J18" s="20">
        <v>288831000</v>
      </c>
      <c r="K18" s="20">
        <v>304739000</v>
      </c>
      <c r="L18" s="7"/>
    </row>
    <row r="19" spans="1:12" s="19" customFormat="1">
      <c r="A19" s="18" t="s">
        <v>26</v>
      </c>
      <c r="B19" s="21">
        <v>26236000</v>
      </c>
      <c r="C19" s="21">
        <v>35355000</v>
      </c>
      <c r="D19" s="21">
        <v>47722000</v>
      </c>
      <c r="E19" s="21">
        <v>65932000</v>
      </c>
      <c r="F19" s="21">
        <v>93731000</v>
      </c>
      <c r="G19" s="21">
        <v>114986000</v>
      </c>
      <c r="H19" s="21">
        <v>152757000</v>
      </c>
      <c r="I19" s="21">
        <v>197478000</v>
      </c>
      <c r="J19" s="21">
        <v>225152000</v>
      </c>
      <c r="K19" s="21">
        <v>270046000</v>
      </c>
      <c r="L19" s="18"/>
    </row>
    <row r="20" spans="1:12">
      <c r="A20" s="7" t="s">
        <v>27</v>
      </c>
      <c r="B20" s="20">
        <v>16650000</v>
      </c>
      <c r="C20" s="20">
        <v>20411000</v>
      </c>
      <c r="D20" s="20">
        <v>27284000</v>
      </c>
      <c r="E20" s="20">
        <v>38992000</v>
      </c>
      <c r="F20" s="20">
        <v>52177000</v>
      </c>
      <c r="G20" s="20">
        <v>64313000</v>
      </c>
      <c r="H20" s="20">
        <v>87193000</v>
      </c>
      <c r="I20" s="20">
        <v>116485000</v>
      </c>
      <c r="J20" s="20">
        <v>138428000</v>
      </c>
      <c r="K20" s="20">
        <v>146805000</v>
      </c>
      <c r="L20" s="7"/>
    </row>
    <row r="21" spans="1:12">
      <c r="A21" s="7" t="s">
        <v>28</v>
      </c>
      <c r="B21" s="20">
        <v>9275000</v>
      </c>
      <c r="C21" s="20">
        <v>12540000</v>
      </c>
      <c r="D21" s="20">
        <v>16085000</v>
      </c>
      <c r="E21" s="20">
        <v>22620000</v>
      </c>
      <c r="F21" s="20">
        <v>28837000</v>
      </c>
      <c r="G21" s="20">
        <v>35931000</v>
      </c>
      <c r="H21" s="20">
        <v>42740000</v>
      </c>
      <c r="I21" s="20">
        <v>56052000</v>
      </c>
      <c r="J21" s="20">
        <v>73213000</v>
      </c>
      <c r="K21" s="20">
        <v>85622000</v>
      </c>
      <c r="L21" s="7"/>
    </row>
    <row r="22" spans="1:12" s="19" customFormat="1">
      <c r="A22" s="18" t="s">
        <v>29</v>
      </c>
      <c r="B22" s="21">
        <v>133000</v>
      </c>
      <c r="C22" s="21">
        <v>171000</v>
      </c>
      <c r="D22" s="21">
        <v>167000</v>
      </c>
      <c r="E22" s="21">
        <v>214000</v>
      </c>
      <c r="F22" s="21">
        <v>296000</v>
      </c>
      <c r="G22" s="21">
        <v>201000</v>
      </c>
      <c r="H22" s="21">
        <v>-75000</v>
      </c>
      <c r="I22" s="21">
        <v>62000</v>
      </c>
      <c r="J22" s="21">
        <v>1263000</v>
      </c>
      <c r="K22" s="21">
        <v>767000</v>
      </c>
      <c r="L22" s="18"/>
    </row>
    <row r="23" spans="1:12">
      <c r="A23" s="18" t="s">
        <v>30</v>
      </c>
      <c r="B23" s="21">
        <v>26058000</v>
      </c>
      <c r="C23" s="21">
        <v>33122000</v>
      </c>
      <c r="D23" s="21">
        <v>43536000</v>
      </c>
      <c r="E23" s="21">
        <v>61826000</v>
      </c>
      <c r="F23" s="21">
        <v>81310000</v>
      </c>
      <c r="G23" s="21">
        <v>100445000</v>
      </c>
      <c r="H23" s="21">
        <v>129858000</v>
      </c>
      <c r="I23" s="21">
        <v>172599000</v>
      </c>
      <c r="J23" s="21">
        <v>212904000</v>
      </c>
      <c r="K23" s="21">
        <v>233194000</v>
      </c>
      <c r="L23" s="7"/>
    </row>
    <row r="24" spans="1:12" s="19" customFormat="1">
      <c r="A24" s="18" t="s">
        <v>31</v>
      </c>
      <c r="B24" s="21">
        <v>178000</v>
      </c>
      <c r="C24" s="21">
        <v>2233000</v>
      </c>
      <c r="D24" s="21">
        <v>4186000</v>
      </c>
      <c r="E24" s="21">
        <v>4106000</v>
      </c>
      <c r="F24" s="21">
        <v>12421000</v>
      </c>
      <c r="G24" s="21">
        <v>14541000</v>
      </c>
      <c r="H24" s="21">
        <v>22899000</v>
      </c>
      <c r="I24" s="21">
        <v>24879000</v>
      </c>
      <c r="J24" s="21">
        <v>12248000</v>
      </c>
      <c r="K24" s="21">
        <v>36852000</v>
      </c>
      <c r="L24" s="18"/>
    </row>
    <row r="25" spans="1:12">
      <c r="A25" s="7" t="s">
        <v>32</v>
      </c>
      <c r="B25" s="20">
        <v>-171000</v>
      </c>
      <c r="C25" s="20">
        <v>-409000</v>
      </c>
      <c r="D25" s="20">
        <v>-384000</v>
      </c>
      <c r="E25" s="20">
        <v>-646000</v>
      </c>
      <c r="F25" s="20">
        <v>-977000</v>
      </c>
      <c r="G25" s="20">
        <v>-768000</v>
      </c>
      <c r="H25" s="20">
        <v>-1092000</v>
      </c>
      <c r="I25" s="20">
        <v>-1361000</v>
      </c>
      <c r="J25" s="20">
        <v>-1378000</v>
      </c>
      <c r="K25" s="20">
        <v>-233000</v>
      </c>
      <c r="L25" s="7"/>
    </row>
    <row r="26" spans="1:12">
      <c r="A26" s="7" t="s">
        <v>33</v>
      </c>
      <c r="B26" s="22" t="s">
        <v>34</v>
      </c>
      <c r="C26" s="22" t="s">
        <v>34</v>
      </c>
      <c r="D26" s="22" t="s">
        <v>34</v>
      </c>
      <c r="E26" s="22" t="s">
        <v>34</v>
      </c>
      <c r="F26" s="22" t="s">
        <v>34</v>
      </c>
      <c r="G26" s="22" t="s">
        <v>34</v>
      </c>
      <c r="H26" s="22" t="s">
        <v>34</v>
      </c>
      <c r="I26" s="22" t="s">
        <v>34</v>
      </c>
      <c r="J26" s="20">
        <v>-15926000</v>
      </c>
      <c r="K26" s="20">
        <v>1050000</v>
      </c>
      <c r="L26" s="7"/>
    </row>
    <row r="27" spans="1:12">
      <c r="A27" s="7" t="s">
        <v>35</v>
      </c>
      <c r="B27" s="22" t="s">
        <v>34</v>
      </c>
      <c r="C27" s="22" t="s">
        <v>34</v>
      </c>
      <c r="D27" s="22" t="s">
        <v>34</v>
      </c>
      <c r="E27" s="22" t="s">
        <v>34</v>
      </c>
      <c r="F27" s="22" t="s">
        <v>34</v>
      </c>
      <c r="G27" s="22" t="s">
        <v>34</v>
      </c>
      <c r="H27" s="22" t="s">
        <v>34</v>
      </c>
      <c r="I27" s="22" t="s">
        <v>34</v>
      </c>
      <c r="J27" s="20">
        <v>-880000</v>
      </c>
      <c r="K27" s="20">
        <v>65000</v>
      </c>
      <c r="L27" s="7"/>
    </row>
    <row r="28" spans="1:12">
      <c r="A28" s="7" t="s">
        <v>36</v>
      </c>
      <c r="B28" s="20">
        <v>-118000</v>
      </c>
      <c r="C28" s="20">
        <v>-256000</v>
      </c>
      <c r="D28" s="20">
        <v>90000</v>
      </c>
      <c r="E28" s="20">
        <v>346000</v>
      </c>
      <c r="F28" s="20">
        <v>-183000</v>
      </c>
      <c r="G28" s="20">
        <v>203000</v>
      </c>
      <c r="H28" s="20">
        <v>2371000</v>
      </c>
      <c r="I28" s="20">
        <v>14633000</v>
      </c>
      <c r="J28" s="20">
        <v>0</v>
      </c>
      <c r="K28" s="20">
        <v>-177000</v>
      </c>
      <c r="L28" s="7"/>
    </row>
    <row r="29" spans="1:12">
      <c r="A29" s="7" t="s">
        <v>37</v>
      </c>
      <c r="B29" s="20">
        <v>-289000</v>
      </c>
      <c r="C29" s="20">
        <v>-665000</v>
      </c>
      <c r="D29" s="20">
        <v>-294000</v>
      </c>
      <c r="E29" s="20">
        <v>-300000</v>
      </c>
      <c r="F29" s="20">
        <v>-1160000</v>
      </c>
      <c r="G29" s="20">
        <v>-565000</v>
      </c>
      <c r="H29" s="20">
        <v>1279000</v>
      </c>
      <c r="I29" s="20">
        <v>13272000</v>
      </c>
      <c r="J29" s="20">
        <v>-18184000</v>
      </c>
      <c r="K29" s="20">
        <v>705000</v>
      </c>
      <c r="L29" s="7"/>
    </row>
    <row r="30" spans="1:12" s="19" customFormat="1">
      <c r="A30" s="18" t="s">
        <v>38</v>
      </c>
      <c r="B30" s="21">
        <v>-111000</v>
      </c>
      <c r="C30" s="21">
        <v>1568000</v>
      </c>
      <c r="D30" s="21">
        <v>3892000</v>
      </c>
      <c r="E30" s="21">
        <v>3806000</v>
      </c>
      <c r="F30" s="21">
        <v>11261000</v>
      </c>
      <c r="G30" s="21">
        <v>13976000</v>
      </c>
      <c r="H30" s="21">
        <v>24178000</v>
      </c>
      <c r="I30" s="21">
        <v>38151000</v>
      </c>
      <c r="J30" s="21">
        <v>-5936000</v>
      </c>
      <c r="K30" s="21">
        <v>37557000</v>
      </c>
      <c r="L30" s="18"/>
    </row>
    <row r="31" spans="1:12">
      <c r="A31" s="7" t="s">
        <v>39</v>
      </c>
      <c r="B31" s="20">
        <v>167000</v>
      </c>
      <c r="C31" s="20">
        <v>950000</v>
      </c>
      <c r="D31" s="20">
        <v>1425000</v>
      </c>
      <c r="E31" s="20">
        <v>769000</v>
      </c>
      <c r="F31" s="20">
        <v>1197000</v>
      </c>
      <c r="G31" s="20">
        <v>2374000</v>
      </c>
      <c r="H31" s="20">
        <v>2863000</v>
      </c>
      <c r="I31" s="20">
        <v>4791000</v>
      </c>
      <c r="J31" s="20">
        <v>-3217000</v>
      </c>
      <c r="K31" s="20">
        <v>7120000</v>
      </c>
      <c r="L31" s="7"/>
    </row>
    <row r="32" spans="1:12">
      <c r="A32" s="7" t="s">
        <v>40</v>
      </c>
      <c r="B32" s="20">
        <v>37000</v>
      </c>
      <c r="C32" s="20">
        <v>-22000</v>
      </c>
      <c r="D32" s="20">
        <v>-96000</v>
      </c>
      <c r="E32" s="20">
        <v>-4000</v>
      </c>
      <c r="F32" s="20">
        <v>9000</v>
      </c>
      <c r="G32" s="20">
        <v>-14000</v>
      </c>
      <c r="H32" s="20">
        <v>16000</v>
      </c>
      <c r="I32" s="20">
        <v>4000</v>
      </c>
      <c r="J32" s="20">
        <v>-3000</v>
      </c>
      <c r="K32" s="20">
        <v>-12000</v>
      </c>
      <c r="L32" s="7"/>
    </row>
    <row r="33" spans="1:12" hidden="1">
      <c r="A33" s="7" t="s">
        <v>41</v>
      </c>
      <c r="B33" s="20">
        <v>0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7"/>
    </row>
    <row r="34" spans="1:12" hidden="1">
      <c r="A34" s="7" t="s">
        <v>42</v>
      </c>
      <c r="B34" s="20">
        <v>0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7"/>
    </row>
    <row r="35" spans="1:12" s="19" customFormat="1">
      <c r="A35" s="18" t="s">
        <v>43</v>
      </c>
      <c r="B35" s="21">
        <v>-241000</v>
      </c>
      <c r="C35" s="21">
        <v>596000</v>
      </c>
      <c r="D35" s="21">
        <v>2371000</v>
      </c>
      <c r="E35" s="21">
        <v>3033000</v>
      </c>
      <c r="F35" s="21">
        <v>10073000</v>
      </c>
      <c r="G35" s="21">
        <v>11588000</v>
      </c>
      <c r="H35" s="21">
        <v>21331000</v>
      </c>
      <c r="I35" s="21">
        <v>33364000</v>
      </c>
      <c r="J35" s="21">
        <v>-2722000</v>
      </c>
      <c r="K35" s="21">
        <v>30425000</v>
      </c>
      <c r="L35" s="18"/>
    </row>
    <row r="36" spans="1:12" hidden="1">
      <c r="A36" s="7" t="s">
        <v>44</v>
      </c>
      <c r="B36" s="20">
        <v>0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7"/>
    </row>
    <row r="37" spans="1:12" hidden="1">
      <c r="A37" s="7" t="s">
        <v>45</v>
      </c>
      <c r="B37" s="20">
        <v>-241000</v>
      </c>
      <c r="C37" s="20">
        <v>596000</v>
      </c>
      <c r="D37" s="20">
        <v>2371000</v>
      </c>
      <c r="E37" s="20">
        <v>3033000</v>
      </c>
      <c r="F37" s="20">
        <v>10073000</v>
      </c>
      <c r="G37" s="20">
        <v>11588000</v>
      </c>
      <c r="H37" s="20">
        <v>21331000</v>
      </c>
      <c r="I37" s="20">
        <v>33364000</v>
      </c>
      <c r="J37" s="20">
        <v>-2722000</v>
      </c>
      <c r="K37" s="20">
        <v>30425000</v>
      </c>
      <c r="L37" s="7"/>
    </row>
    <row r="38" spans="1:12">
      <c r="A38" s="7"/>
      <c r="B38" s="20"/>
      <c r="C38" s="20"/>
      <c r="D38" s="20"/>
      <c r="E38" s="20"/>
      <c r="F38" s="20"/>
      <c r="G38" s="20"/>
      <c r="H38" s="20"/>
      <c r="I38" s="20">
        <v>8012</v>
      </c>
      <c r="J38" s="20">
        <v>-1246</v>
      </c>
      <c r="K38" s="20">
        <v>7887</v>
      </c>
      <c r="L38" s="7"/>
    </row>
    <row r="39" spans="1:12">
      <c r="A39" s="39"/>
      <c r="B39" s="230"/>
      <c r="C39" s="83"/>
      <c r="D39" s="83"/>
      <c r="E39" s="83"/>
      <c r="F39" s="83"/>
      <c r="G39" s="83"/>
      <c r="H39" s="83"/>
      <c r="I39" s="83"/>
      <c r="J39" s="83"/>
      <c r="K39" s="83"/>
      <c r="L39" s="7"/>
    </row>
    <row r="40" spans="1:12">
      <c r="A40" s="7"/>
      <c r="B40" s="20"/>
      <c r="C40" s="20"/>
      <c r="D40" s="20"/>
      <c r="E40" s="20"/>
      <c r="F40" s="20"/>
      <c r="G40" s="20"/>
      <c r="H40" s="20"/>
      <c r="I40" s="84"/>
      <c r="J40" s="84"/>
      <c r="K40" s="84"/>
      <c r="L40" s="7"/>
    </row>
    <row r="41" spans="1:12">
      <c r="A41" s="7" t="s">
        <v>46</v>
      </c>
      <c r="B41" s="23">
        <v>9240000</v>
      </c>
      <c r="C41" s="23">
        <v>9340000</v>
      </c>
      <c r="D41" s="23">
        <v>9480000</v>
      </c>
      <c r="E41" s="23">
        <v>9600000</v>
      </c>
      <c r="F41" s="23">
        <v>9740000</v>
      </c>
      <c r="G41" s="23">
        <v>9880000</v>
      </c>
      <c r="H41" s="23">
        <v>10000000</v>
      </c>
      <c r="I41" s="23">
        <v>10120000</v>
      </c>
      <c r="J41" s="23">
        <v>10189000</v>
      </c>
      <c r="K41" s="23">
        <v>10304000</v>
      </c>
      <c r="L41" s="7"/>
    </row>
    <row r="42" spans="1:12">
      <c r="A42" s="7" t="s">
        <v>47</v>
      </c>
      <c r="B42" s="23">
        <v>-0.03</v>
      </c>
      <c r="C42" s="23">
        <v>0.06</v>
      </c>
      <c r="D42" s="23">
        <v>0.25</v>
      </c>
      <c r="E42" s="23">
        <v>0.32</v>
      </c>
      <c r="F42" s="23">
        <v>1.03</v>
      </c>
      <c r="G42" s="23">
        <v>1.17</v>
      </c>
      <c r="H42" s="23">
        <v>2.13</v>
      </c>
      <c r="I42" s="23">
        <v>3.3</v>
      </c>
      <c r="J42" s="23">
        <v>-0.27</v>
      </c>
      <c r="K42" s="23">
        <v>2.95</v>
      </c>
      <c r="L42" s="7"/>
    </row>
    <row r="43" spans="1:12">
      <c r="A43" s="7" t="s">
        <v>48</v>
      </c>
      <c r="B43" s="23">
        <v>-0.03</v>
      </c>
      <c r="C43" s="23">
        <v>0.06</v>
      </c>
      <c r="D43" s="23">
        <v>0.25</v>
      </c>
      <c r="E43" s="23">
        <v>0.32</v>
      </c>
      <c r="F43" s="23">
        <v>1.03</v>
      </c>
      <c r="G43" s="23">
        <v>1.17</v>
      </c>
      <c r="H43" s="23">
        <v>2.13</v>
      </c>
      <c r="I43" s="23">
        <v>3.3</v>
      </c>
      <c r="J43" s="23">
        <v>-0.27</v>
      </c>
      <c r="K43" s="23">
        <v>2.95</v>
      </c>
      <c r="L43" s="7"/>
    </row>
    <row r="44" spans="1:12">
      <c r="A44" s="7" t="s">
        <v>49</v>
      </c>
      <c r="B44" s="23">
        <v>9240000</v>
      </c>
      <c r="C44" s="23">
        <v>9540000</v>
      </c>
      <c r="D44" s="23">
        <v>9680000</v>
      </c>
      <c r="E44" s="23">
        <v>9860000</v>
      </c>
      <c r="F44" s="23">
        <v>10000000</v>
      </c>
      <c r="G44" s="23">
        <v>10080000</v>
      </c>
      <c r="H44" s="23">
        <v>10200000</v>
      </c>
      <c r="I44" s="23">
        <v>10300000</v>
      </c>
      <c r="J44" s="23">
        <v>10189000</v>
      </c>
      <c r="K44" s="23">
        <v>10492000</v>
      </c>
      <c r="L44" s="7"/>
    </row>
    <row r="45" spans="1:12">
      <c r="A45" s="7" t="s">
        <v>50</v>
      </c>
      <c r="B45" s="23">
        <v>-0.03</v>
      </c>
      <c r="C45" s="23">
        <v>0.06</v>
      </c>
      <c r="D45" s="23">
        <v>0.25</v>
      </c>
      <c r="E45" s="23">
        <v>0.31</v>
      </c>
      <c r="F45" s="23">
        <v>1.01</v>
      </c>
      <c r="G45" s="23">
        <v>1.1499999999999999</v>
      </c>
      <c r="H45" s="23">
        <v>2.09</v>
      </c>
      <c r="I45" s="23">
        <v>3.24</v>
      </c>
      <c r="J45" s="23">
        <v>-0.27</v>
      </c>
      <c r="K45" s="23">
        <v>2.9</v>
      </c>
      <c r="L45" s="7"/>
    </row>
    <row r="46" spans="1:12">
      <c r="A46" s="7" t="s">
        <v>51</v>
      </c>
      <c r="B46" s="23">
        <v>-0.03</v>
      </c>
      <c r="C46" s="23">
        <v>0.06</v>
      </c>
      <c r="D46" s="23">
        <v>0.25</v>
      </c>
      <c r="E46" s="23">
        <v>0.31</v>
      </c>
      <c r="F46" s="23">
        <v>1.01</v>
      </c>
      <c r="G46" s="23">
        <v>1.1499999999999999</v>
      </c>
      <c r="H46" s="23">
        <v>2.09</v>
      </c>
      <c r="I46" s="23">
        <v>3.24</v>
      </c>
      <c r="J46" s="23">
        <v>-0.27</v>
      </c>
      <c r="K46" s="23">
        <v>2.9</v>
      </c>
      <c r="L46" s="7"/>
    </row>
    <row r="47" spans="1:12">
      <c r="A47" s="7" t="s">
        <v>52</v>
      </c>
      <c r="B47" s="23">
        <v>9300000</v>
      </c>
      <c r="C47" s="23">
        <v>9420000</v>
      </c>
      <c r="D47" s="23">
        <v>9540000</v>
      </c>
      <c r="E47" s="23">
        <v>9680000</v>
      </c>
      <c r="F47" s="23">
        <v>9820000</v>
      </c>
      <c r="G47" s="23">
        <v>9960000</v>
      </c>
      <c r="H47" s="23">
        <v>10060000</v>
      </c>
      <c r="I47" s="23">
        <v>10180000</v>
      </c>
      <c r="J47" s="23">
        <v>10242000</v>
      </c>
      <c r="K47" s="23">
        <v>10383000</v>
      </c>
      <c r="L47" s="7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1:K47">
    <sortCondition ref="B11:K11"/>
  </sortState>
  <conditionalFormatting sqref="B9:K9">
    <cfRule type="colorScale" priority="2">
      <colorScale>
        <cfvo type="min"/>
        <cfvo type="max"/>
        <color rgb="FFFCFCFF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K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391A2-E7CE-4A68-83C1-BFCA6D63C42B}">
  <dimension ref="A4:L47"/>
  <sheetViews>
    <sheetView zoomScale="85" zoomScaleNormal="85" workbookViewId="0">
      <selection activeCell="A48" sqref="A48"/>
    </sheetView>
  </sheetViews>
  <sheetFormatPr defaultRowHeight="13.2"/>
  <cols>
    <col min="1" max="1" width="39.44140625" customWidth="1"/>
    <col min="2" max="11" width="10.6640625" bestFit="1" customWidth="1"/>
  </cols>
  <sheetData>
    <row r="4" spans="1:12">
      <c r="A4" s="1" t="s">
        <v>0</v>
      </c>
    </row>
    <row r="5" spans="1:12" ht="21">
      <c r="A5" s="2" t="s">
        <v>1</v>
      </c>
    </row>
    <row r="7" spans="1:12" ht="26.4">
      <c r="A7" s="3" t="s">
        <v>2</v>
      </c>
    </row>
    <row r="8" spans="1:12">
      <c r="A8" s="50"/>
      <c r="B8" s="83"/>
      <c r="C8" s="83"/>
      <c r="D8" s="83"/>
      <c r="E8" s="83"/>
      <c r="F8" s="83"/>
      <c r="G8" s="83"/>
      <c r="H8" s="83"/>
      <c r="I8" s="83"/>
      <c r="J8" s="83"/>
      <c r="K8" s="83"/>
    </row>
    <row r="10" spans="1:12">
      <c r="A10" s="4" t="s">
        <v>3</v>
      </c>
    </row>
    <row r="11" spans="1:12">
      <c r="A11" s="5" t="s">
        <v>4</v>
      </c>
      <c r="B11" s="6" t="s">
        <v>14</v>
      </c>
      <c r="C11" s="6" t="s">
        <v>13</v>
      </c>
      <c r="D11" s="6" t="s">
        <v>12</v>
      </c>
      <c r="E11" s="6" t="s">
        <v>11</v>
      </c>
      <c r="F11" s="6" t="s">
        <v>10</v>
      </c>
      <c r="G11" s="6" t="s">
        <v>9</v>
      </c>
      <c r="H11" s="6" t="s">
        <v>8</v>
      </c>
      <c r="I11" s="6" t="s">
        <v>7</v>
      </c>
      <c r="J11" s="6" t="s">
        <v>6</v>
      </c>
      <c r="K11" s="6" t="s">
        <v>5</v>
      </c>
      <c r="L11" s="5"/>
    </row>
    <row r="12" spans="1:12">
      <c r="A12" s="5" t="s">
        <v>15</v>
      </c>
      <c r="B12" s="6" t="s">
        <v>16</v>
      </c>
      <c r="C12" s="6" t="s">
        <v>16</v>
      </c>
      <c r="D12" s="6" t="s">
        <v>16</v>
      </c>
      <c r="E12" s="6" t="s">
        <v>16</v>
      </c>
      <c r="F12" s="6" t="s">
        <v>16</v>
      </c>
      <c r="G12" s="6" t="s">
        <v>16</v>
      </c>
      <c r="H12" s="6" t="s">
        <v>16</v>
      </c>
      <c r="I12" s="6" t="s">
        <v>16</v>
      </c>
      <c r="J12" s="6" t="s">
        <v>16</v>
      </c>
      <c r="K12" s="6" t="s">
        <v>16</v>
      </c>
      <c r="L12" s="5"/>
    </row>
    <row r="13" spans="1:12" ht="26.4">
      <c r="A13" s="5" t="s">
        <v>17</v>
      </c>
      <c r="B13" s="6" t="s">
        <v>18</v>
      </c>
      <c r="C13" s="6" t="s">
        <v>18</v>
      </c>
      <c r="D13" s="6" t="s">
        <v>18</v>
      </c>
      <c r="E13" s="6" t="s">
        <v>18</v>
      </c>
      <c r="F13" s="6" t="s">
        <v>18</v>
      </c>
      <c r="G13" s="6" t="s">
        <v>18</v>
      </c>
      <c r="H13" s="6" t="s">
        <v>18</v>
      </c>
      <c r="I13" s="6" t="s">
        <v>18</v>
      </c>
      <c r="J13" s="6" t="s">
        <v>18</v>
      </c>
      <c r="K13" s="6" t="s">
        <v>18</v>
      </c>
      <c r="L13" s="5"/>
    </row>
    <row r="14" spans="1:12">
      <c r="A14" s="5" t="s">
        <v>19</v>
      </c>
      <c r="B14" s="6" t="s">
        <v>20</v>
      </c>
      <c r="C14" s="6" t="s">
        <v>20</v>
      </c>
      <c r="D14" s="6" t="s">
        <v>20</v>
      </c>
      <c r="E14" s="6" t="s">
        <v>20</v>
      </c>
      <c r="F14" s="6" t="s">
        <v>20</v>
      </c>
      <c r="G14" s="6" t="s">
        <v>20</v>
      </c>
      <c r="H14" s="6" t="s">
        <v>20</v>
      </c>
      <c r="I14" s="6" t="s">
        <v>20</v>
      </c>
      <c r="J14" s="6" t="s">
        <v>20</v>
      </c>
      <c r="K14" s="6" t="s">
        <v>20</v>
      </c>
      <c r="L14" s="5"/>
    </row>
    <row r="15" spans="1:12">
      <c r="A15" s="5" t="s">
        <v>21</v>
      </c>
      <c r="B15" s="6" t="s">
        <v>22</v>
      </c>
      <c r="C15" s="6" t="s">
        <v>22</v>
      </c>
      <c r="D15" s="6" t="s">
        <v>22</v>
      </c>
      <c r="E15" s="6" t="s">
        <v>22</v>
      </c>
      <c r="F15" s="6" t="s">
        <v>22</v>
      </c>
      <c r="G15" s="6" t="s">
        <v>22</v>
      </c>
      <c r="H15" s="6" t="s">
        <v>22</v>
      </c>
      <c r="I15" s="6" t="s">
        <v>22</v>
      </c>
      <c r="J15" s="6" t="s">
        <v>22</v>
      </c>
      <c r="K15" s="6" t="s">
        <v>22</v>
      </c>
      <c r="L15" s="5"/>
    </row>
    <row r="16" spans="1:12">
      <c r="A16" s="7" t="s">
        <v>23</v>
      </c>
    </row>
    <row r="17" spans="1:11">
      <c r="A17" s="18" t="s">
        <v>24</v>
      </c>
      <c r="B17" s="24">
        <f>IS!B17/IS!B$17</f>
        <v>1</v>
      </c>
      <c r="C17" s="24">
        <f>IS!C17/IS!C$17</f>
        <v>1</v>
      </c>
      <c r="D17" s="24">
        <f>IS!D17/IS!D$17</f>
        <v>1</v>
      </c>
      <c r="E17" s="24">
        <f>IS!E17/IS!E$17</f>
        <v>1</v>
      </c>
      <c r="F17" s="24">
        <f>IS!F17/IS!F$17</f>
        <v>1</v>
      </c>
      <c r="G17" s="24">
        <f>IS!G17/IS!G$17</f>
        <v>1</v>
      </c>
      <c r="H17" s="24">
        <f>IS!H17/IS!H$17</f>
        <v>1</v>
      </c>
      <c r="I17" s="24">
        <f>IS!I17/IS!I$17</f>
        <v>1</v>
      </c>
      <c r="J17" s="24">
        <f>IS!J17/IS!J$17</f>
        <v>1</v>
      </c>
      <c r="K17" s="24">
        <f>IS!K17/IS!K$17</f>
        <v>1</v>
      </c>
    </row>
    <row r="18" spans="1:11">
      <c r="A18" s="7" t="s">
        <v>25</v>
      </c>
      <c r="B18" s="24">
        <f>IS!B18/IS!B$17</f>
        <v>0.70517373128961214</v>
      </c>
      <c r="C18" s="24">
        <f>IS!C18/IS!C$17</f>
        <v>0.66959796646916991</v>
      </c>
      <c r="D18" s="24">
        <f>IS!D18/IS!D$17</f>
        <v>0.64906939633935601</v>
      </c>
      <c r="E18" s="24">
        <f>IS!E18/IS!E$17</f>
        <v>0.6293164517108385</v>
      </c>
      <c r="F18" s="24">
        <f>IS!F18/IS!F$17</f>
        <v>0.59752583871147813</v>
      </c>
      <c r="G18" s="24">
        <f>IS!G18/IS!G$17</f>
        <v>0.59009988521399392</v>
      </c>
      <c r="H18" s="24">
        <f>IS!H18/IS!H$17</f>
        <v>0.60432208131294296</v>
      </c>
      <c r="I18" s="24">
        <f>IS!I18/IS!I$17</f>
        <v>0.57967485558360399</v>
      </c>
      <c r="J18" s="24">
        <f>IS!J18/IS!J$17</f>
        <v>0.56194660134673713</v>
      </c>
      <c r="K18" s="24">
        <f>IS!K18/IS!K$17</f>
        <v>0.53017911044999433</v>
      </c>
    </row>
    <row r="19" spans="1:11">
      <c r="A19" s="18" t="s">
        <v>26</v>
      </c>
      <c r="B19" s="24">
        <f>IS!B19/IS!B$17</f>
        <v>0.29482626871038792</v>
      </c>
      <c r="C19" s="24">
        <f>IS!C19/IS!C$17</f>
        <v>0.33040203353083003</v>
      </c>
      <c r="D19" s="24">
        <f>IS!D19/IS!D$17</f>
        <v>0.35093060366064405</v>
      </c>
      <c r="E19" s="24">
        <f>IS!E19/IS!E$17</f>
        <v>0.3706835482891615</v>
      </c>
      <c r="F19" s="24">
        <f>IS!F19/IS!F$17</f>
        <v>0.40247416128852193</v>
      </c>
      <c r="G19" s="24">
        <f>IS!G19/IS!G$17</f>
        <v>0.40990011478600608</v>
      </c>
      <c r="H19" s="24">
        <f>IS!H19/IS!H$17</f>
        <v>0.3956779186870571</v>
      </c>
      <c r="I19" s="24">
        <f>IS!I19/IS!I$17</f>
        <v>0.42032514441639601</v>
      </c>
      <c r="J19" s="24">
        <f>IS!J19/IS!J$17</f>
        <v>0.43805339865326287</v>
      </c>
      <c r="K19" s="24">
        <f>IS!K19/IS!K$17</f>
        <v>0.46982088955000567</v>
      </c>
    </row>
    <row r="20" spans="1:11">
      <c r="A20" s="39" t="s">
        <v>27</v>
      </c>
      <c r="B20" s="24">
        <f>IS!B20/IS!B$17</f>
        <v>0.18710387917472018</v>
      </c>
      <c r="C20" s="24">
        <f>IS!C20/IS!C$17</f>
        <v>0.19074631329084352</v>
      </c>
      <c r="D20" s="24">
        <f>IS!D20/IS!D$17</f>
        <v>0.20063682557891563</v>
      </c>
      <c r="E20" s="24">
        <f>IS!E20/IS!E$17</f>
        <v>0.21922121147380613</v>
      </c>
      <c r="F20" s="24">
        <f>IS!F20/IS!F$17</f>
        <v>0.22404427898508719</v>
      </c>
      <c r="G20" s="24">
        <f>IS!G20/IS!G$17</f>
        <v>0.22926187607389081</v>
      </c>
      <c r="H20" s="24">
        <f>IS!H20/IS!H$17</f>
        <v>0.22585115421277302</v>
      </c>
      <c r="I20" s="24">
        <f>IS!I20/IS!I$17</f>
        <v>0.24793432406315583</v>
      </c>
      <c r="J20" s="24">
        <f>IS!J20/IS!J$17</f>
        <v>0.26932408270312441</v>
      </c>
      <c r="K20" s="24">
        <f>IS!K20/IS!K$17</f>
        <v>0.2554085440643023</v>
      </c>
    </row>
    <row r="21" spans="1:11">
      <c r="A21" s="39" t="s">
        <v>28</v>
      </c>
      <c r="B21" s="24">
        <f>IS!B21/IS!B$17</f>
        <v>0.10422753629702881</v>
      </c>
      <c r="C21" s="24">
        <f>IS!C21/IS!C$17</f>
        <v>0.11718969029774032</v>
      </c>
      <c r="D21" s="24">
        <f>IS!D21/IS!D$17</f>
        <v>0.11828336532168517</v>
      </c>
      <c r="E21" s="24">
        <f>IS!E21/IS!E$17</f>
        <v>0.12717438970910686</v>
      </c>
      <c r="F21" s="24">
        <f>IS!F21/IS!F$17</f>
        <v>0.12382400048091993</v>
      </c>
      <c r="G21" s="24">
        <f>IS!G21/IS!G$17</f>
        <v>0.12808621070718162</v>
      </c>
      <c r="H21" s="24">
        <f>IS!H21/IS!H$17</f>
        <v>0.11070703303079282</v>
      </c>
      <c r="I21" s="24">
        <f>IS!I21/IS!I$17</f>
        <v>0.11930475797216818</v>
      </c>
      <c r="J21" s="24">
        <f>IS!J21/IS!J$17</f>
        <v>0.14244245432241923</v>
      </c>
      <c r="K21" s="24">
        <f>IS!K21/IS!K$17</f>
        <v>0.14896352549214054</v>
      </c>
    </row>
    <row r="22" spans="1:11">
      <c r="A22" s="39" t="s">
        <v>29</v>
      </c>
      <c r="B22" s="86">
        <f>IS!B22/IS!B$17</f>
        <v>1.4945835393536206E-3</v>
      </c>
      <c r="C22" s="86">
        <f>IS!C22/IS!C$17</f>
        <v>1.5980412313328224E-3</v>
      </c>
      <c r="D22" s="86">
        <f>IS!D22/IS!D$17</f>
        <v>1.2280585644215991E-3</v>
      </c>
      <c r="E22" s="86">
        <f>IS!E22/IS!E$17</f>
        <v>1.2031529353558298E-3</v>
      </c>
      <c r="F22" s="86">
        <f>IS!F22/IS!F$17</f>
        <v>1.271002675117117E-3</v>
      </c>
      <c r="G22" s="86">
        <f>IS!G22/IS!G$17</f>
        <v>7.1652134235461028E-4</v>
      </c>
      <c r="H22" s="86">
        <f>IS!H22/IS!H$17</f>
        <v>-1.9426830784533136E-4</v>
      </c>
      <c r="I22" s="86">
        <f>IS!I22/IS!I$17</f>
        <v>1.3196487180251244E-4</v>
      </c>
      <c r="J22" s="86">
        <f>IS!J22/IS!J$17</f>
        <v>2.4572797154769712E-3</v>
      </c>
      <c r="K22" s="86">
        <f>IS!K22/IS!K$17</f>
        <v>1.334411997529511E-3</v>
      </c>
    </row>
    <row r="23" spans="1:11">
      <c r="A23" s="18" t="s">
        <v>30</v>
      </c>
      <c r="B23" s="24">
        <f>IS!B23/IS!B$17</f>
        <v>0.29282599901110262</v>
      </c>
      <c r="C23" s="24">
        <f>IS!C23/IS!C$17</f>
        <v>0.30953404481991664</v>
      </c>
      <c r="D23" s="24">
        <f>IS!D23/IS!D$17</f>
        <v>0.32014824946502241</v>
      </c>
      <c r="E23" s="24">
        <f>IS!E23/IS!E$17</f>
        <v>0.34759875411826879</v>
      </c>
      <c r="F23" s="24">
        <f>IS!F23/IS!F$17</f>
        <v>0.34913928214112422</v>
      </c>
      <c r="G23" s="24">
        <f>IS!G23/IS!G$17</f>
        <v>0.35806460812342705</v>
      </c>
      <c r="H23" s="24">
        <f>IS!H23/IS!H$17</f>
        <v>0.33636391893572049</v>
      </c>
      <c r="I23" s="24">
        <f>IS!I23/IS!I$17</f>
        <v>0.36737104690712652</v>
      </c>
      <c r="J23" s="24">
        <f>IS!J23/IS!J$17</f>
        <v>0.4142238167410206</v>
      </c>
      <c r="K23" s="24">
        <f>IS!K23/IS!K$17</f>
        <v>0.40570648155397238</v>
      </c>
    </row>
    <row r="24" spans="1:11">
      <c r="A24" s="7" t="s">
        <v>31</v>
      </c>
      <c r="B24" s="24">
        <f>IS!B24/IS!B$17</f>
        <v>2.000269699285297E-3</v>
      </c>
      <c r="C24" s="24">
        <f>IS!C24/IS!C$17</f>
        <v>2.0867988710913405E-2</v>
      </c>
      <c r="D24" s="24">
        <f>IS!D24/IS!D$17</f>
        <v>3.0782354195621642E-2</v>
      </c>
      <c r="E24" s="24">
        <f>IS!E24/IS!E$17</f>
        <v>2.3084794170892695E-2</v>
      </c>
      <c r="F24" s="24">
        <f>IS!F24/IS!F$17</f>
        <v>5.3334879147397665E-2</v>
      </c>
      <c r="G24" s="24">
        <f>IS!G24/IS!G$17</f>
        <v>5.1835506662579051E-2</v>
      </c>
      <c r="H24" s="24">
        <f>IS!H24/IS!H$17</f>
        <v>5.9313999751336569E-2</v>
      </c>
      <c r="I24" s="24">
        <f>IS!I24/IS!I$17</f>
        <v>5.2954097509269465E-2</v>
      </c>
      <c r="J24" s="24">
        <f>IS!J24/IS!J$17</f>
        <v>2.3829581912242232E-2</v>
      </c>
      <c r="K24" s="24">
        <f>IS!K24/IS!K$17</f>
        <v>6.4114407996033296E-2</v>
      </c>
    </row>
    <row r="25" spans="1:11">
      <c r="A25" s="7" t="s">
        <v>32</v>
      </c>
      <c r="B25" s="24">
        <f>IS!B25/IS!B$17</f>
        <v>-1.9216074077403696E-3</v>
      </c>
      <c r="C25" s="24">
        <f>IS!C25/IS!C$17</f>
        <v>-3.8222155766966339E-3</v>
      </c>
      <c r="D25" s="24">
        <f>IS!D25/IS!D$17</f>
        <v>-2.8237993337598445E-3</v>
      </c>
      <c r="E25" s="24">
        <f>IS!E25/IS!E$17</f>
        <v>-3.6319476459806821E-3</v>
      </c>
      <c r="F25" s="24">
        <f>IS!F25/IS!F$17</f>
        <v>-4.1951676134777812E-3</v>
      </c>
      <c r="G25" s="24">
        <f>IS!G25/IS!G$17</f>
        <v>-2.7377531886982128E-3</v>
      </c>
      <c r="H25" s="24">
        <f>IS!H25/IS!H$17</f>
        <v>-2.8285465622280245E-3</v>
      </c>
      <c r="I25" s="24">
        <f>IS!I25/IS!I$17</f>
        <v>-2.8968417826325714E-3</v>
      </c>
      <c r="J25" s="24">
        <f>IS!J25/IS!J$17</f>
        <v>-2.6810225240912638E-3</v>
      </c>
      <c r="K25" s="24">
        <f>IS!K25/IS!K$17</f>
        <v>-4.0536896404742644E-4</v>
      </c>
    </row>
    <row r="26" spans="1:11">
      <c r="A26" s="7" t="s">
        <v>33</v>
      </c>
      <c r="B26" s="24"/>
      <c r="C26" s="24"/>
      <c r="D26" s="24"/>
      <c r="E26" s="24"/>
      <c r="F26" s="24"/>
      <c r="G26" s="24"/>
      <c r="H26" s="24"/>
      <c r="I26" s="24"/>
      <c r="J26" s="24">
        <f>IS!J26/IS!J$17</f>
        <v>-3.0985460608619352E-2</v>
      </c>
      <c r="K26" s="24">
        <f>IS!K26/IS!K$17</f>
        <v>1.8267700096557843E-3</v>
      </c>
    </row>
    <row r="27" spans="1:11">
      <c r="A27" s="7" t="s">
        <v>35</v>
      </c>
      <c r="B27" s="24"/>
      <c r="C27" s="24"/>
      <c r="D27" s="24"/>
      <c r="E27" s="24"/>
      <c r="F27" s="24"/>
      <c r="G27" s="24"/>
      <c r="H27" s="24"/>
      <c r="I27" s="24"/>
      <c r="J27" s="24">
        <f>IS!J27/IS!J$17</f>
        <v>-1.7121188833093702E-3</v>
      </c>
      <c r="K27" s="24">
        <f>IS!K27/IS!K$17</f>
        <v>1.1308576250250094E-4</v>
      </c>
    </row>
    <row r="28" spans="1:11">
      <c r="A28" s="7" t="s">
        <v>36</v>
      </c>
      <c r="B28" s="24">
        <f>IS!B28/IS!B$17</f>
        <v>-1.3260214860430621E-3</v>
      </c>
      <c r="C28" s="24">
        <f>IS!C28/IS!C$17</f>
        <v>-2.392389211819898E-3</v>
      </c>
      <c r="D28" s="24">
        <f>IS!D28/IS!D$17</f>
        <v>6.6182796884996361E-4</v>
      </c>
      <c r="E28" s="24">
        <f>IS!E28/IS!E$17</f>
        <v>1.9452846524912013E-3</v>
      </c>
      <c r="F28" s="24">
        <f>IS!F28/IS!F$17</f>
        <v>-7.8578881603524452E-4</v>
      </c>
      <c r="G28" s="24">
        <f>IS!G28/IS!G$17</f>
        <v>7.2365090795017864E-4</v>
      </c>
      <c r="H28" s="24">
        <f>IS!H28/IS!H$17</f>
        <v>6.141468772017075E-3</v>
      </c>
      <c r="I28" s="24">
        <f>IS!I28/IS!I$17</f>
        <v>3.1145838211067169E-2</v>
      </c>
      <c r="J28" s="24">
        <f>IS!J28/IS!J$17</f>
        <v>0</v>
      </c>
      <c r="K28" s="24">
        <f>IS!K28/IS!K$17</f>
        <v>-3.0794123019911796E-4</v>
      </c>
    </row>
    <row r="29" spans="1:11">
      <c r="A29" s="7" t="s">
        <v>37</v>
      </c>
      <c r="B29" s="24">
        <f>IS!B29/IS!B$17</f>
        <v>-3.2476288937834316E-3</v>
      </c>
      <c r="C29" s="24">
        <f>IS!C29/IS!C$17</f>
        <v>-6.2146047885165319E-3</v>
      </c>
      <c r="D29" s="24">
        <f>IS!D29/IS!D$17</f>
        <v>-2.1619713649098809E-3</v>
      </c>
      <c r="E29" s="24">
        <f>IS!E29/IS!E$17</f>
        <v>-1.6866629934894808E-3</v>
      </c>
      <c r="F29" s="24">
        <f>IS!F29/IS!F$17</f>
        <v>-4.9809564295130258E-3</v>
      </c>
      <c r="G29" s="24">
        <f>IS!G29/IS!G$17</f>
        <v>-2.014102280748034E-3</v>
      </c>
      <c r="H29" s="24">
        <f>IS!H29/IS!H$17</f>
        <v>3.3129222097890505E-3</v>
      </c>
      <c r="I29" s="24">
        <f>IS!I29/IS!I$17</f>
        <v>2.8248996428434599E-2</v>
      </c>
      <c r="J29" s="24">
        <f>IS!J29/IS!J$17</f>
        <v>-3.5378602016019986E-2</v>
      </c>
      <c r="K29" s="24">
        <f>IS!K29/IS!K$17</f>
        <v>1.2265455779117409E-3</v>
      </c>
    </row>
    <row r="30" spans="1:11">
      <c r="A30" s="7" t="s">
        <v>38</v>
      </c>
      <c r="B30" s="24">
        <f>IS!B30/IS!B$17</f>
        <v>-1.2473591944981346E-3</v>
      </c>
      <c r="C30" s="24">
        <f>IS!C30/IS!C$17</f>
        <v>1.4653383922396875E-2</v>
      </c>
      <c r="D30" s="24">
        <f>IS!D30/IS!D$17</f>
        <v>2.862038283071176E-2</v>
      </c>
      <c r="E30" s="24">
        <f>IS!E30/IS!E$17</f>
        <v>2.1398131177403214E-2</v>
      </c>
      <c r="F30" s="24">
        <f>IS!F30/IS!F$17</f>
        <v>4.8353922717884641E-2</v>
      </c>
      <c r="G30" s="24">
        <f>IS!G30/IS!G$17</f>
        <v>4.9821404381831018E-2</v>
      </c>
      <c r="H30" s="24">
        <f>IS!H30/IS!H$17</f>
        <v>6.2626921961125612E-2</v>
      </c>
      <c r="I30" s="24">
        <f>IS!I30/IS!I$17</f>
        <v>8.1203093937704071E-2</v>
      </c>
      <c r="J30" s="24"/>
      <c r="K30" s="24">
        <f>IS!K30/IS!K$17</f>
        <v>6.5340953573945038E-2</v>
      </c>
    </row>
    <row r="31" spans="1:11">
      <c r="A31" s="7" t="s">
        <v>39</v>
      </c>
      <c r="B31" s="79">
        <f>IS!B31/IS!B$17</f>
        <v>1.8766575268575538E-3</v>
      </c>
      <c r="C31" s="79">
        <f>IS!C31/IS!C$17</f>
        <v>8.878006840737902E-3</v>
      </c>
      <c r="D31" s="79">
        <f>IS!D31/IS!D$17</f>
        <v>1.0478942840124423E-2</v>
      </c>
      <c r="E31" s="79">
        <f>IS!E31/IS!E$17</f>
        <v>4.3234794733113691E-3</v>
      </c>
      <c r="F31" s="79">
        <f>IS!F31/IS!F$17</f>
        <v>5.1398317639026652E-3</v>
      </c>
      <c r="G31" s="79">
        <f>IS!G31/IS!G$17</f>
        <v>8.4627943619395279E-3</v>
      </c>
      <c r="H31" s="79">
        <f>IS!H31/IS!H$17</f>
        <v>7.4158688714824486E-3</v>
      </c>
      <c r="I31" s="79">
        <f>IS!I31/IS!I$17</f>
        <v>1.0197479045255437E-2</v>
      </c>
      <c r="J31" s="79">
        <f>IS!J31/IS!J$17</f>
        <v>-6.2589618722798225E-3</v>
      </c>
      <c r="K31" s="79">
        <f>IS!K31/IS!K$17</f>
        <v>1.2387240446427795E-2</v>
      </c>
    </row>
    <row r="32" spans="1:11">
      <c r="A32" s="7" t="s">
        <v>40</v>
      </c>
      <c r="B32" s="24">
        <f>IS!B32/IS!B$17</f>
        <v>4.1578639816604486E-4</v>
      </c>
      <c r="C32" s="24">
        <f>IS!C32/IS!C$17</f>
        <v>-2.0559594789077248E-4</v>
      </c>
      <c r="D32" s="24">
        <f>IS!D32/IS!D$17</f>
        <v>-7.0594983343996113E-4</v>
      </c>
      <c r="E32" s="24">
        <f>IS!E32/IS!E$17</f>
        <v>-2.2488839913193079E-5</v>
      </c>
      <c r="F32" s="24">
        <f>IS!F32/IS!F$17</f>
        <v>3.8645351608290714E-5</v>
      </c>
      <c r="G32" s="24">
        <f>IS!G32/IS!G$17</f>
        <v>-4.9906959168977831E-5</v>
      </c>
      <c r="H32" s="24">
        <f>IS!H32/IS!H$17</f>
        <v>4.1443905673670685E-5</v>
      </c>
      <c r="I32" s="24">
        <f>IS!I32/IS!I$17</f>
        <v>8.5138626969362858E-6</v>
      </c>
      <c r="J32" s="24">
        <f>IS!J32/IS!J$17</f>
        <v>-5.8367689203728526E-6</v>
      </c>
      <c r="K32" s="24">
        <f>IS!K32/IS!K$17</f>
        <v>-2.0877371538923251E-5</v>
      </c>
    </row>
    <row r="33" spans="1:11">
      <c r="A33" s="7" t="s">
        <v>41</v>
      </c>
      <c r="B33" s="24">
        <f>IS!B33/IS!B$17</f>
        <v>0</v>
      </c>
      <c r="C33" s="24">
        <f>IS!C33/IS!C$17</f>
        <v>0</v>
      </c>
      <c r="D33" s="24">
        <f>IS!D33/IS!D$17</f>
        <v>0</v>
      </c>
      <c r="E33" s="24">
        <f>IS!E33/IS!E$17</f>
        <v>0</v>
      </c>
      <c r="F33" s="24">
        <f>IS!F33/IS!F$17</f>
        <v>0</v>
      </c>
      <c r="G33" s="24">
        <f>IS!G33/IS!G$17</f>
        <v>0</v>
      </c>
      <c r="H33" s="24">
        <f>IS!H33/IS!H$17</f>
        <v>0</v>
      </c>
      <c r="I33" s="24">
        <f>IS!I33/IS!I$17</f>
        <v>0</v>
      </c>
      <c r="J33" s="24">
        <f>IS!J33/IS!J$17</f>
        <v>0</v>
      </c>
      <c r="K33" s="24">
        <f>IS!K33/IS!K$17</f>
        <v>0</v>
      </c>
    </row>
    <row r="34" spans="1:11">
      <c r="A34" s="7" t="s">
        <v>42</v>
      </c>
      <c r="B34" s="24">
        <f>IS!B34/IS!B$17</f>
        <v>0</v>
      </c>
      <c r="C34" s="24">
        <f>IS!C34/IS!C$17</f>
        <v>0</v>
      </c>
      <c r="D34" s="24">
        <f>IS!D34/IS!D$17</f>
        <v>0</v>
      </c>
      <c r="E34" s="24">
        <f>IS!E34/IS!E$17</f>
        <v>0</v>
      </c>
      <c r="F34" s="24">
        <f>IS!F34/IS!F$17</f>
        <v>0</v>
      </c>
      <c r="G34" s="24">
        <f>IS!G34/IS!G$17</f>
        <v>0</v>
      </c>
      <c r="H34" s="24">
        <f>IS!H34/IS!H$17</f>
        <v>0</v>
      </c>
      <c r="I34" s="24">
        <f>IS!I34/IS!I$17</f>
        <v>0</v>
      </c>
      <c r="J34" s="24">
        <f>IS!J34/IS!J$17</f>
        <v>0</v>
      </c>
      <c r="K34" s="24">
        <f>IS!K34/IS!K$17</f>
        <v>0</v>
      </c>
    </row>
    <row r="35" spans="1:11">
      <c r="A35" s="18" t="s">
        <v>43</v>
      </c>
      <c r="B35" s="79">
        <f>IS!B35/IS!B$17</f>
        <v>-2.7082303231896437E-3</v>
      </c>
      <c r="C35" s="79">
        <f>IS!C35/IS!C$17</f>
        <v>5.5697811337681999E-3</v>
      </c>
      <c r="D35" s="79">
        <f>IS!D35/IS!D$17</f>
        <v>1.7435490157147373E-2</v>
      </c>
      <c r="E35" s="79">
        <f>IS!E35/IS!E$17</f>
        <v>1.7052162864178651E-2</v>
      </c>
      <c r="F35" s="79">
        <f>IS!F35/IS!F$17</f>
        <v>4.3252736305590261E-2</v>
      </c>
      <c r="G35" s="79">
        <f>IS!G35/IS!G$17</f>
        <v>4.1308703060722513E-2</v>
      </c>
      <c r="H35" s="79">
        <f>IS!H35/IS!H$17</f>
        <v>5.5252496995316841E-2</v>
      </c>
      <c r="I35" s="79">
        <f>IS!I35/IS!I$17</f>
        <v>7.1014128755145567E-2</v>
      </c>
      <c r="J35" s="79">
        <f>IS!J35/IS!J$17</f>
        <v>-5.2958950004183018E-3</v>
      </c>
      <c r="K35" s="79">
        <f>IS!K35/IS!K$17</f>
        <v>5.2932835755978319E-2</v>
      </c>
    </row>
    <row r="36" spans="1:11">
      <c r="A36" s="7" t="s">
        <v>44</v>
      </c>
      <c r="B36" s="24">
        <f>IS!B36/IS!B$17</f>
        <v>0</v>
      </c>
      <c r="C36" s="24">
        <f>IS!C36/IS!C$17</f>
        <v>0</v>
      </c>
      <c r="D36" s="24">
        <f>IS!D36/IS!D$17</f>
        <v>0</v>
      </c>
      <c r="E36" s="24">
        <f>IS!E36/IS!E$17</f>
        <v>0</v>
      </c>
      <c r="F36" s="24">
        <f>IS!F36/IS!F$17</f>
        <v>0</v>
      </c>
      <c r="G36" s="24">
        <f>IS!G36/IS!G$17</f>
        <v>0</v>
      </c>
      <c r="H36" s="24">
        <f>IS!H36/IS!H$17</f>
        <v>0</v>
      </c>
      <c r="I36" s="24">
        <f>IS!I36/IS!I$17</f>
        <v>0</v>
      </c>
      <c r="J36" s="24">
        <f>IS!J36/IS!J$17</f>
        <v>0</v>
      </c>
      <c r="K36" s="24">
        <f>IS!K36/IS!K$17</f>
        <v>0</v>
      </c>
    </row>
    <row r="37" spans="1:11">
      <c r="A37" s="7" t="s">
        <v>45</v>
      </c>
      <c r="B37" s="24">
        <f>IS!B37/IS!B$17</f>
        <v>-2.7082303231896437E-3</v>
      </c>
      <c r="C37" s="24">
        <f>IS!C37/IS!C$17</f>
        <v>5.5697811337681999E-3</v>
      </c>
      <c r="D37" s="24">
        <f>IS!D37/IS!D$17</f>
        <v>1.7435490157147373E-2</v>
      </c>
      <c r="E37" s="24">
        <f>IS!E37/IS!E$17</f>
        <v>1.7052162864178651E-2</v>
      </c>
      <c r="F37" s="24">
        <f>IS!F37/IS!F$17</f>
        <v>4.3252736305590261E-2</v>
      </c>
      <c r="G37" s="24">
        <f>IS!G37/IS!G$17</f>
        <v>4.1308703060722513E-2</v>
      </c>
      <c r="H37" s="24">
        <f>IS!H37/IS!H$17</f>
        <v>5.5252496995316841E-2</v>
      </c>
      <c r="I37" s="24">
        <f>IS!I37/IS!I$17</f>
        <v>7.1014128755145567E-2</v>
      </c>
      <c r="J37" s="24">
        <f>IS!J37/IS!J$17</f>
        <v>-5.2958950004183018E-3</v>
      </c>
      <c r="K37" s="24">
        <f>IS!K37/IS!K$17</f>
        <v>5.2932835755978319E-2</v>
      </c>
    </row>
    <row r="38" spans="1:11">
      <c r="A38" s="7"/>
    </row>
    <row r="39" spans="1:11">
      <c r="A39" s="7"/>
    </row>
    <row r="40" spans="1:11">
      <c r="A40" s="7"/>
    </row>
    <row r="41" spans="1:11">
      <c r="A41" s="7" t="s">
        <v>46</v>
      </c>
    </row>
    <row r="42" spans="1:11">
      <c r="A42" s="7" t="s">
        <v>47</v>
      </c>
    </row>
    <row r="43" spans="1:11">
      <c r="A43" s="7" t="s">
        <v>48</v>
      </c>
    </row>
    <row r="44" spans="1:11">
      <c r="A44" s="7" t="s">
        <v>49</v>
      </c>
    </row>
    <row r="45" spans="1:11">
      <c r="A45" s="7" t="s">
        <v>50</v>
      </c>
    </row>
    <row r="46" spans="1:11">
      <c r="A46" s="7" t="s">
        <v>51</v>
      </c>
    </row>
    <row r="47" spans="1:11">
      <c r="A47" s="7" t="s">
        <v>52</v>
      </c>
    </row>
  </sheetData>
  <conditionalFormatting sqref="B18:K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8C86B-1358-473E-A420-03C498E93A8D}">
  <dimension ref="A4:L52"/>
  <sheetViews>
    <sheetView topLeftCell="A13" workbookViewId="0">
      <pane xSplit="1" topLeftCell="B1" activePane="topRight" state="frozen"/>
      <selection activeCell="A11" sqref="A11"/>
      <selection pane="topRight" activeCell="L51" sqref="L51"/>
    </sheetView>
  </sheetViews>
  <sheetFormatPr defaultColWidth="9.109375" defaultRowHeight="13.2"/>
  <cols>
    <col min="1" max="1" width="50" style="8" customWidth="1"/>
    <col min="2" max="191" width="12" style="8" customWidth="1"/>
    <col min="192" max="16384" width="9.109375" style="8"/>
  </cols>
  <sheetData>
    <row r="4" spans="1:12">
      <c r="A4" s="17" t="s">
        <v>0</v>
      </c>
    </row>
    <row r="5" spans="1:12" ht="21">
      <c r="A5" s="16" t="s">
        <v>1</v>
      </c>
    </row>
    <row r="7" spans="1:12">
      <c r="A7" s="15" t="s">
        <v>2</v>
      </c>
    </row>
    <row r="10" spans="1:12">
      <c r="A10" s="14" t="s">
        <v>86</v>
      </c>
    </row>
    <row r="11" spans="1:12">
      <c r="A11" s="12" t="s">
        <v>4</v>
      </c>
      <c r="B11" s="13" t="s">
        <v>14</v>
      </c>
      <c r="C11" s="13" t="s">
        <v>13</v>
      </c>
      <c r="D11" s="13" t="s">
        <v>12</v>
      </c>
      <c r="E11" s="13" t="s">
        <v>11</v>
      </c>
      <c r="F11" s="13" t="s">
        <v>10</v>
      </c>
      <c r="G11" s="13" t="s">
        <v>9</v>
      </c>
      <c r="H11" s="13" t="s">
        <v>8</v>
      </c>
      <c r="I11" s="13" t="s">
        <v>7</v>
      </c>
      <c r="J11" s="13" t="s">
        <v>6</v>
      </c>
      <c r="K11" s="13" t="s">
        <v>5</v>
      </c>
      <c r="L11" s="12"/>
    </row>
    <row r="12" spans="1:12">
      <c r="A12" s="12" t="s">
        <v>15</v>
      </c>
      <c r="B12" s="13" t="s">
        <v>16</v>
      </c>
      <c r="C12" s="13" t="s">
        <v>16</v>
      </c>
      <c r="D12" s="13" t="s">
        <v>16</v>
      </c>
      <c r="E12" s="13" t="s">
        <v>16</v>
      </c>
      <c r="F12" s="13" t="s">
        <v>16</v>
      </c>
      <c r="G12" s="13" t="s">
        <v>16</v>
      </c>
      <c r="H12" s="13" t="s">
        <v>16</v>
      </c>
      <c r="I12" s="13" t="s">
        <v>16</v>
      </c>
      <c r="J12" s="13" t="s">
        <v>16</v>
      </c>
      <c r="K12" s="13" t="s">
        <v>16</v>
      </c>
      <c r="L12" s="12"/>
    </row>
    <row r="13" spans="1:12" ht="26.4">
      <c r="A13" s="12" t="s">
        <v>17</v>
      </c>
      <c r="B13" s="13" t="s">
        <v>18</v>
      </c>
      <c r="C13" s="13" t="s">
        <v>18</v>
      </c>
      <c r="D13" s="13" t="s">
        <v>18</v>
      </c>
      <c r="E13" s="13" t="s">
        <v>18</v>
      </c>
      <c r="F13" s="13" t="s">
        <v>18</v>
      </c>
      <c r="G13" s="13" t="s">
        <v>18</v>
      </c>
      <c r="H13" s="13" t="s">
        <v>18</v>
      </c>
      <c r="I13" s="13" t="s">
        <v>18</v>
      </c>
      <c r="J13" s="13" t="s">
        <v>18</v>
      </c>
      <c r="K13" s="13" t="s">
        <v>18</v>
      </c>
      <c r="L13" s="12"/>
    </row>
    <row r="14" spans="1:12">
      <c r="A14" s="12" t="s">
        <v>19</v>
      </c>
      <c r="B14" s="13" t="s">
        <v>20</v>
      </c>
      <c r="C14" s="13" t="s">
        <v>20</v>
      </c>
      <c r="D14" s="13" t="s">
        <v>20</v>
      </c>
      <c r="E14" s="13" t="s">
        <v>20</v>
      </c>
      <c r="F14" s="13" t="s">
        <v>20</v>
      </c>
      <c r="G14" s="13" t="s">
        <v>20</v>
      </c>
      <c r="H14" s="13" t="s">
        <v>20</v>
      </c>
      <c r="I14" s="13" t="s">
        <v>20</v>
      </c>
      <c r="J14" s="13" t="s">
        <v>20</v>
      </c>
      <c r="K14" s="13" t="s">
        <v>20</v>
      </c>
      <c r="L14" s="12"/>
    </row>
    <row r="15" spans="1:12">
      <c r="A15" s="12" t="s">
        <v>21</v>
      </c>
      <c r="B15" s="13" t="s">
        <v>22</v>
      </c>
      <c r="C15" s="13" t="s">
        <v>22</v>
      </c>
      <c r="D15" s="13" t="s">
        <v>22</v>
      </c>
      <c r="E15" s="13" t="s">
        <v>22</v>
      </c>
      <c r="F15" s="13" t="s">
        <v>22</v>
      </c>
      <c r="G15" s="13" t="s">
        <v>22</v>
      </c>
      <c r="H15" s="13" t="s">
        <v>22</v>
      </c>
      <c r="I15" s="13" t="s">
        <v>22</v>
      </c>
      <c r="J15" s="13" t="s">
        <v>22</v>
      </c>
      <c r="K15" s="13" t="s">
        <v>22</v>
      </c>
      <c r="L15" s="12"/>
    </row>
    <row r="16" spans="1:12">
      <c r="A16" s="9" t="s">
        <v>85</v>
      </c>
      <c r="B16" s="10">
        <v>17416000</v>
      </c>
      <c r="C16" s="10">
        <v>19808000</v>
      </c>
      <c r="D16" s="10">
        <v>25981000</v>
      </c>
      <c r="E16" s="10">
        <v>30986000</v>
      </c>
      <c r="F16" s="10">
        <v>41250000</v>
      </c>
      <c r="G16" s="10">
        <v>55021000</v>
      </c>
      <c r="H16" s="10">
        <v>84396000</v>
      </c>
      <c r="I16" s="10">
        <v>96049000</v>
      </c>
      <c r="J16" s="10">
        <v>70026000</v>
      </c>
      <c r="K16" s="10">
        <v>86780000</v>
      </c>
      <c r="L16" s="9"/>
    </row>
    <row r="17" spans="1:12">
      <c r="A17" s="9" t="s">
        <v>84</v>
      </c>
      <c r="B17" s="10">
        <v>17416000</v>
      </c>
      <c r="C17" s="10">
        <v>19808000</v>
      </c>
      <c r="D17" s="10">
        <v>25981000</v>
      </c>
      <c r="E17" s="10">
        <v>30986000</v>
      </c>
      <c r="F17" s="10">
        <v>41250000</v>
      </c>
      <c r="G17" s="10">
        <v>55021000</v>
      </c>
      <c r="H17" s="10">
        <v>84396000</v>
      </c>
      <c r="I17" s="10">
        <v>96049000</v>
      </c>
      <c r="J17" s="10">
        <v>70026000</v>
      </c>
      <c r="K17" s="10">
        <v>86780000</v>
      </c>
      <c r="L17" s="9"/>
    </row>
    <row r="18" spans="1:12">
      <c r="A18" s="9" t="s">
        <v>83</v>
      </c>
      <c r="B18" s="10">
        <v>5612000</v>
      </c>
      <c r="C18" s="10">
        <v>6423000</v>
      </c>
      <c r="D18" s="10">
        <v>8339000</v>
      </c>
      <c r="E18" s="10">
        <v>13164000</v>
      </c>
      <c r="F18" s="10">
        <v>16677000</v>
      </c>
      <c r="G18" s="10">
        <v>20816000</v>
      </c>
      <c r="H18" s="10">
        <v>24542000</v>
      </c>
      <c r="I18" s="10">
        <v>32891000</v>
      </c>
      <c r="J18" s="10">
        <v>42360000</v>
      </c>
      <c r="K18" s="10">
        <v>52253000</v>
      </c>
      <c r="L18" s="9"/>
    </row>
    <row r="19" spans="1:12">
      <c r="A19" s="9" t="s">
        <v>82</v>
      </c>
      <c r="B19" s="10">
        <v>8299000</v>
      </c>
      <c r="C19" s="10">
        <v>10243000</v>
      </c>
      <c r="D19" s="10">
        <v>11461000</v>
      </c>
      <c r="E19" s="10">
        <v>16047000</v>
      </c>
      <c r="F19" s="10">
        <v>17174000</v>
      </c>
      <c r="G19" s="10">
        <v>20497000</v>
      </c>
      <c r="H19" s="10">
        <v>23795000</v>
      </c>
      <c r="I19" s="10">
        <v>32640000</v>
      </c>
      <c r="J19" s="10">
        <v>34405000</v>
      </c>
      <c r="K19" s="10">
        <v>33318000</v>
      </c>
      <c r="L19" s="9"/>
    </row>
    <row r="20" spans="1:12">
      <c r="A20" s="9" t="s">
        <v>81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9"/>
    </row>
    <row r="21" spans="1:12">
      <c r="A21" s="34" t="s">
        <v>80</v>
      </c>
      <c r="B21" s="35">
        <v>31327000</v>
      </c>
      <c r="C21" s="35">
        <v>36474000</v>
      </c>
      <c r="D21" s="35">
        <v>45781000</v>
      </c>
      <c r="E21" s="35">
        <v>60197000</v>
      </c>
      <c r="F21" s="35">
        <v>75101000</v>
      </c>
      <c r="G21" s="35">
        <v>96334000</v>
      </c>
      <c r="H21" s="35">
        <v>132733000</v>
      </c>
      <c r="I21" s="35">
        <v>161580000</v>
      </c>
      <c r="J21" s="35">
        <v>146791000</v>
      </c>
      <c r="K21" s="35">
        <v>172351000</v>
      </c>
      <c r="L21" s="9"/>
    </row>
    <row r="22" spans="1:12">
      <c r="A22" s="9" t="s">
        <v>79</v>
      </c>
      <c r="B22" s="10">
        <v>22730000</v>
      </c>
      <c r="C22" s="10">
        <v>30053000</v>
      </c>
      <c r="D22" s="10">
        <v>42441000</v>
      </c>
      <c r="E22" s="10">
        <v>68573000</v>
      </c>
      <c r="F22" s="10">
        <v>95770000</v>
      </c>
      <c r="G22" s="10">
        <v>119680000</v>
      </c>
      <c r="H22" s="10">
        <v>173548000</v>
      </c>
      <c r="I22" s="10">
        <v>238800000</v>
      </c>
      <c r="J22" s="10">
        <v>283730000</v>
      </c>
      <c r="K22" s="10">
        <v>324288000</v>
      </c>
      <c r="L22" s="9"/>
    </row>
    <row r="23" spans="1:12" s="82" customFormat="1">
      <c r="A23" s="80" t="s">
        <v>78</v>
      </c>
      <c r="B23" s="81">
        <v>5763000</v>
      </c>
      <c r="C23" s="81">
        <v>8215000</v>
      </c>
      <c r="D23" s="81">
        <v>13327000</v>
      </c>
      <c r="E23" s="81">
        <v>19707000</v>
      </c>
      <c r="F23" s="81">
        <v>33973000</v>
      </c>
      <c r="G23" s="81">
        <v>46975000</v>
      </c>
      <c r="H23" s="81">
        <v>60434000</v>
      </c>
      <c r="I23" s="81">
        <v>78519000</v>
      </c>
      <c r="J23" s="81">
        <v>97015000</v>
      </c>
      <c r="K23" s="81">
        <v>120111000</v>
      </c>
      <c r="L23" s="80"/>
    </row>
    <row r="24" spans="1:12">
      <c r="A24" s="9" t="s">
        <v>77</v>
      </c>
      <c r="B24" s="10">
        <v>16967000</v>
      </c>
      <c r="C24" s="10">
        <v>21838000</v>
      </c>
      <c r="D24" s="10">
        <v>29114000</v>
      </c>
      <c r="E24" s="10">
        <v>48866000</v>
      </c>
      <c r="F24" s="10">
        <v>61797000</v>
      </c>
      <c r="G24" s="10">
        <v>72705000</v>
      </c>
      <c r="H24" s="10">
        <v>113114000</v>
      </c>
      <c r="I24" s="10">
        <v>160281000</v>
      </c>
      <c r="J24" s="10">
        <v>186715000</v>
      </c>
      <c r="K24" s="10">
        <v>204177000</v>
      </c>
      <c r="L24" s="9"/>
    </row>
    <row r="25" spans="1:12">
      <c r="A25" s="9" t="s">
        <v>76</v>
      </c>
      <c r="B25" s="10">
        <v>3319000</v>
      </c>
      <c r="C25" s="10">
        <v>3759000</v>
      </c>
      <c r="D25" s="10">
        <v>3784000</v>
      </c>
      <c r="E25" s="10">
        <v>13350000</v>
      </c>
      <c r="F25" s="10">
        <v>14548000</v>
      </c>
      <c r="G25" s="10">
        <v>14754000</v>
      </c>
      <c r="H25" s="10">
        <v>15017000</v>
      </c>
      <c r="I25" s="10">
        <v>15371000</v>
      </c>
      <c r="J25" s="10">
        <v>20288000</v>
      </c>
      <c r="K25" s="10">
        <v>22789000</v>
      </c>
      <c r="L25" s="9"/>
    </row>
    <row r="26" spans="1:12">
      <c r="A26" s="9" t="s">
        <v>75</v>
      </c>
      <c r="B26" s="10">
        <v>2892000</v>
      </c>
      <c r="C26" s="10">
        <v>3373000</v>
      </c>
      <c r="D26" s="10">
        <v>4723000</v>
      </c>
      <c r="E26" s="10">
        <v>8897000</v>
      </c>
      <c r="F26" s="10">
        <v>11202000</v>
      </c>
      <c r="G26" s="10">
        <v>41455000</v>
      </c>
      <c r="H26" s="10">
        <v>60331000</v>
      </c>
      <c r="I26" s="10">
        <v>83317000</v>
      </c>
      <c r="J26" s="10">
        <v>108881000</v>
      </c>
      <c r="K26" s="10">
        <v>128537000</v>
      </c>
      <c r="L26" s="9"/>
    </row>
    <row r="27" spans="1:12">
      <c r="A27" s="32" t="s">
        <v>74</v>
      </c>
      <c r="B27" s="33">
        <v>54505000</v>
      </c>
      <c r="C27" s="33">
        <v>65444000</v>
      </c>
      <c r="D27" s="33">
        <v>83402000</v>
      </c>
      <c r="E27" s="33">
        <v>131310000</v>
      </c>
      <c r="F27" s="33">
        <v>162648000</v>
      </c>
      <c r="G27" s="33">
        <v>225248000</v>
      </c>
      <c r="H27" s="33">
        <v>321195000</v>
      </c>
      <c r="I27" s="33">
        <v>420549000</v>
      </c>
      <c r="J27" s="33">
        <v>462675000</v>
      </c>
      <c r="K27" s="33">
        <v>527854000</v>
      </c>
      <c r="L27" s="9"/>
    </row>
    <row r="28" spans="1:12">
      <c r="A28" s="9" t="s">
        <v>73</v>
      </c>
      <c r="B28" s="10">
        <v>16459000</v>
      </c>
      <c r="C28" s="10">
        <v>20397000</v>
      </c>
      <c r="D28" s="10">
        <v>25309000</v>
      </c>
      <c r="E28" s="10">
        <v>34616000</v>
      </c>
      <c r="F28" s="10">
        <v>38192000</v>
      </c>
      <c r="G28" s="10">
        <v>47183000</v>
      </c>
      <c r="H28" s="10">
        <v>72539000</v>
      </c>
      <c r="I28" s="10">
        <v>78664000</v>
      </c>
      <c r="J28" s="10">
        <v>79600000</v>
      </c>
      <c r="K28" s="10">
        <v>140925000</v>
      </c>
      <c r="L28" s="9"/>
    </row>
    <row r="29" spans="1:12">
      <c r="A29" s="9" t="s">
        <v>72</v>
      </c>
      <c r="B29" s="10">
        <v>16459000</v>
      </c>
      <c r="C29" s="10">
        <v>20397000</v>
      </c>
      <c r="D29" s="10">
        <v>25309000</v>
      </c>
      <c r="E29" s="10">
        <v>34616000</v>
      </c>
      <c r="F29" s="10">
        <v>38192000</v>
      </c>
      <c r="G29" s="10">
        <v>47183000</v>
      </c>
      <c r="H29" s="10">
        <v>72539000</v>
      </c>
      <c r="I29" s="10">
        <v>78664000</v>
      </c>
      <c r="J29" s="10">
        <v>79600000</v>
      </c>
      <c r="K29" s="10">
        <v>84981000</v>
      </c>
      <c r="L29" s="9"/>
    </row>
    <row r="30" spans="1:12">
      <c r="A30" s="9" t="s">
        <v>71</v>
      </c>
      <c r="B30" s="11" t="s">
        <v>34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0">
        <v>55944000</v>
      </c>
      <c r="L30" s="9"/>
    </row>
    <row r="31" spans="1:12">
      <c r="A31" s="9" t="s">
        <v>70</v>
      </c>
      <c r="B31" s="11" t="s">
        <v>34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0">
        <v>8494000</v>
      </c>
      <c r="L31" s="9"/>
    </row>
    <row r="32" spans="1:12">
      <c r="A32" s="9" t="s">
        <v>69</v>
      </c>
      <c r="B32" s="11" t="s">
        <v>34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0">
        <v>271000</v>
      </c>
      <c r="L32" s="9"/>
    </row>
    <row r="33" spans="1:12">
      <c r="A33" s="9" t="s">
        <v>68</v>
      </c>
      <c r="B33" s="10">
        <v>11630000</v>
      </c>
      <c r="C33" s="10">
        <v>13502000</v>
      </c>
      <c r="D33" s="10">
        <v>18507000</v>
      </c>
      <c r="E33" s="10">
        <v>23267000</v>
      </c>
      <c r="F33" s="10">
        <v>30199000</v>
      </c>
      <c r="G33" s="10">
        <v>40629000</v>
      </c>
      <c r="H33" s="10">
        <v>53846000</v>
      </c>
      <c r="I33" s="10">
        <v>63602000</v>
      </c>
      <c r="J33" s="10">
        <v>75793000</v>
      </c>
      <c r="K33" s="10">
        <v>15227000</v>
      </c>
      <c r="L33" s="9"/>
    </row>
    <row r="34" spans="1:12">
      <c r="A34" s="34" t="s">
        <v>67</v>
      </c>
      <c r="B34" s="35">
        <v>28089000</v>
      </c>
      <c r="C34" s="35">
        <v>33899000</v>
      </c>
      <c r="D34" s="35">
        <v>43816000</v>
      </c>
      <c r="E34" s="35">
        <v>57883000</v>
      </c>
      <c r="F34" s="35">
        <v>68391000</v>
      </c>
      <c r="G34" s="35">
        <v>87812000</v>
      </c>
      <c r="H34" s="35">
        <v>126385000</v>
      </c>
      <c r="I34" s="35">
        <v>142266000</v>
      </c>
      <c r="J34" s="35">
        <v>155393000</v>
      </c>
      <c r="K34" s="35">
        <v>164917000</v>
      </c>
      <c r="L34" s="9"/>
    </row>
    <row r="35" spans="1:12">
      <c r="A35" s="9" t="s">
        <v>66</v>
      </c>
      <c r="B35" s="10">
        <v>12489000</v>
      </c>
      <c r="C35" s="10">
        <v>14183000</v>
      </c>
      <c r="D35" s="10">
        <v>15213000</v>
      </c>
      <c r="E35" s="10">
        <v>37926000</v>
      </c>
      <c r="F35" s="10">
        <v>39787000</v>
      </c>
      <c r="G35" s="10">
        <v>23414000</v>
      </c>
      <c r="H35" s="10">
        <v>31816000</v>
      </c>
      <c r="I35" s="10">
        <v>48744000</v>
      </c>
      <c r="J35" s="10">
        <v>67150000</v>
      </c>
      <c r="K35" s="10">
        <v>68391000</v>
      </c>
      <c r="L35" s="9"/>
    </row>
    <row r="36" spans="1:12">
      <c r="A36" s="9" t="s">
        <v>65</v>
      </c>
      <c r="B36" s="10">
        <v>1021000</v>
      </c>
      <c r="C36" s="10">
        <v>1084000</v>
      </c>
      <c r="D36" s="10">
        <v>392000</v>
      </c>
      <c r="E36" s="10">
        <v>990000</v>
      </c>
      <c r="F36" s="10">
        <v>1490000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9"/>
    </row>
    <row r="37" spans="1:12">
      <c r="A37" s="9" t="s">
        <v>64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9"/>
    </row>
    <row r="38" spans="1:12">
      <c r="A38" s="9" t="s">
        <v>63</v>
      </c>
      <c r="B38" s="10">
        <v>2165000</v>
      </c>
      <c r="C38" s="10">
        <v>2894000</v>
      </c>
      <c r="D38" s="10">
        <v>4696000</v>
      </c>
      <c r="E38" s="10">
        <v>6802000</v>
      </c>
      <c r="F38" s="10">
        <v>9431000</v>
      </c>
      <c r="G38" s="10">
        <v>51962000</v>
      </c>
      <c r="H38" s="10">
        <v>69590000</v>
      </c>
      <c r="I38" s="10">
        <v>91294000</v>
      </c>
      <c r="J38" s="10">
        <v>94089000</v>
      </c>
      <c r="K38" s="10">
        <v>92671000</v>
      </c>
      <c r="L38" s="9"/>
    </row>
    <row r="39" spans="1:12">
      <c r="A39" s="44" t="s">
        <v>62</v>
      </c>
      <c r="B39" s="45">
        <v>43764000</v>
      </c>
      <c r="C39" s="45">
        <v>52060000</v>
      </c>
      <c r="D39" s="45">
        <v>64117000</v>
      </c>
      <c r="E39" s="45">
        <v>103601000</v>
      </c>
      <c r="F39" s="45">
        <v>119099000</v>
      </c>
      <c r="G39" s="45">
        <v>163188000</v>
      </c>
      <c r="H39" s="45">
        <v>227791000</v>
      </c>
      <c r="I39" s="45">
        <v>282304000</v>
      </c>
      <c r="J39" s="45">
        <v>316632000</v>
      </c>
      <c r="K39" s="45">
        <v>325979000</v>
      </c>
      <c r="L39" s="9"/>
    </row>
    <row r="40" spans="1:12">
      <c r="A40" s="9" t="s">
        <v>61</v>
      </c>
      <c r="B40" s="10">
        <v>5000</v>
      </c>
      <c r="C40" s="10">
        <v>5000</v>
      </c>
      <c r="D40" s="10">
        <v>5000</v>
      </c>
      <c r="E40" s="10">
        <v>5000</v>
      </c>
      <c r="F40" s="10">
        <v>5000</v>
      </c>
      <c r="G40" s="10">
        <v>5000</v>
      </c>
      <c r="H40" s="10">
        <v>5000</v>
      </c>
      <c r="I40" s="10">
        <v>5000</v>
      </c>
      <c r="J40" s="10">
        <v>108000</v>
      </c>
      <c r="K40" s="10">
        <v>109000</v>
      </c>
      <c r="L40" s="9"/>
    </row>
    <row r="41" spans="1:12">
      <c r="A41" s="9" t="s">
        <v>60</v>
      </c>
      <c r="B41" s="10">
        <v>11135000</v>
      </c>
      <c r="C41" s="10">
        <v>13394000</v>
      </c>
      <c r="D41" s="10">
        <v>17186000</v>
      </c>
      <c r="E41" s="10">
        <v>21389000</v>
      </c>
      <c r="F41" s="10">
        <v>26791000</v>
      </c>
      <c r="G41" s="10">
        <v>33658000</v>
      </c>
      <c r="H41" s="10">
        <v>42865000</v>
      </c>
      <c r="I41" s="10">
        <v>55538000</v>
      </c>
      <c r="J41" s="10">
        <v>75066000</v>
      </c>
      <c r="K41" s="10">
        <v>99025000</v>
      </c>
      <c r="L41" s="9"/>
    </row>
    <row r="42" spans="1:12">
      <c r="A42" s="9" t="s">
        <v>59</v>
      </c>
      <c r="B42" s="10">
        <v>1949000</v>
      </c>
      <c r="C42" s="10">
        <v>2545000</v>
      </c>
      <c r="D42" s="10">
        <v>4916000</v>
      </c>
      <c r="E42" s="10">
        <v>8636000</v>
      </c>
      <c r="F42" s="10">
        <v>19625000</v>
      </c>
      <c r="G42" s="10">
        <v>31220000</v>
      </c>
      <c r="H42" s="10">
        <v>52551000</v>
      </c>
      <c r="I42" s="10">
        <v>85915000</v>
      </c>
      <c r="J42" s="10">
        <v>83193000</v>
      </c>
      <c r="K42" s="10">
        <v>113618000</v>
      </c>
      <c r="L42" s="9"/>
    </row>
    <row r="43" spans="1:12">
      <c r="A43" s="9" t="s">
        <v>58</v>
      </c>
      <c r="B43" s="10">
        <v>-511000</v>
      </c>
      <c r="C43" s="10">
        <v>-723000</v>
      </c>
      <c r="D43" s="10">
        <v>-985000</v>
      </c>
      <c r="E43" s="10">
        <v>-484000</v>
      </c>
      <c r="F43" s="10">
        <v>-1035000</v>
      </c>
      <c r="G43" s="10">
        <v>-986000</v>
      </c>
      <c r="H43" s="10">
        <v>-180000</v>
      </c>
      <c r="I43" s="10">
        <v>-1376000</v>
      </c>
      <c r="J43" s="10">
        <v>-4487000</v>
      </c>
      <c r="K43" s="10">
        <v>-3040000</v>
      </c>
      <c r="L43" s="9"/>
    </row>
    <row r="44" spans="1:12">
      <c r="A44" s="9" t="s">
        <v>57</v>
      </c>
      <c r="B44" s="10">
        <v>1837000</v>
      </c>
      <c r="C44" s="10">
        <v>1837000</v>
      </c>
      <c r="D44" s="10">
        <v>1837000</v>
      </c>
      <c r="E44" s="10">
        <v>1837000</v>
      </c>
      <c r="F44" s="10">
        <v>1837000</v>
      </c>
      <c r="G44" s="10">
        <v>1837000</v>
      </c>
      <c r="H44" s="10">
        <v>1837000</v>
      </c>
      <c r="I44" s="10">
        <v>1837000</v>
      </c>
      <c r="J44" s="10">
        <v>7837000</v>
      </c>
      <c r="K44" s="10">
        <v>7837000</v>
      </c>
      <c r="L44" s="9"/>
    </row>
    <row r="45" spans="1:12">
      <c r="A45" s="9" t="s">
        <v>56</v>
      </c>
      <c r="B45" s="10">
        <v>-512000</v>
      </c>
      <c r="C45" s="10">
        <v>-722000</v>
      </c>
      <c r="D45" s="10">
        <v>-1001000</v>
      </c>
      <c r="E45" s="10">
        <v>-468000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9"/>
    </row>
    <row r="46" spans="1:12">
      <c r="A46" s="9" t="s">
        <v>55</v>
      </c>
      <c r="B46" s="10">
        <v>512000</v>
      </c>
      <c r="C46" s="10">
        <v>722000</v>
      </c>
      <c r="D46" s="10">
        <v>1001000</v>
      </c>
      <c r="E46" s="10">
        <v>468000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9"/>
    </row>
    <row r="47" spans="1:12">
      <c r="A47" s="9" t="s">
        <v>54</v>
      </c>
      <c r="B47" s="10">
        <v>10741000</v>
      </c>
      <c r="C47" s="10">
        <v>13384000</v>
      </c>
      <c r="D47" s="10">
        <v>19285000</v>
      </c>
      <c r="E47" s="10">
        <v>27709000</v>
      </c>
      <c r="F47" s="10">
        <v>43549000</v>
      </c>
      <c r="G47" s="10">
        <v>62060000</v>
      </c>
      <c r="H47" s="10">
        <v>93404000</v>
      </c>
      <c r="I47" s="10">
        <v>138245000</v>
      </c>
      <c r="J47" s="10">
        <v>146043000</v>
      </c>
      <c r="K47" s="10">
        <v>201875000</v>
      </c>
      <c r="L47" s="9"/>
    </row>
    <row r="48" spans="1:12">
      <c r="A48" s="32" t="s">
        <v>53</v>
      </c>
      <c r="B48" s="33">
        <v>54505000</v>
      </c>
      <c r="C48" s="33">
        <v>65444000</v>
      </c>
      <c r="D48" s="33">
        <v>83402000</v>
      </c>
      <c r="E48" s="33">
        <v>131310000</v>
      </c>
      <c r="F48" s="33">
        <v>162648000</v>
      </c>
      <c r="G48" s="33">
        <v>225248000</v>
      </c>
      <c r="H48" s="33">
        <v>321195000</v>
      </c>
      <c r="I48" s="33">
        <v>420549000</v>
      </c>
      <c r="J48" s="33">
        <v>462675000</v>
      </c>
      <c r="K48" s="33">
        <v>527854000</v>
      </c>
      <c r="L48" s="9"/>
    </row>
    <row r="50" spans="1:11">
      <c r="A50" s="8" t="s">
        <v>190</v>
      </c>
      <c r="C50" s="10">
        <f>C23-B23</f>
        <v>2452000</v>
      </c>
      <c r="D50" s="10">
        <f t="shared" ref="D50:K50" si="0">D23-C23</f>
        <v>5112000</v>
      </c>
      <c r="E50" s="10">
        <f t="shared" si="0"/>
        <v>6380000</v>
      </c>
      <c r="F50" s="10">
        <f t="shared" si="0"/>
        <v>14266000</v>
      </c>
      <c r="G50" s="10">
        <f t="shared" si="0"/>
        <v>13002000</v>
      </c>
      <c r="H50" s="10">
        <f t="shared" si="0"/>
        <v>13459000</v>
      </c>
      <c r="I50" s="10">
        <f t="shared" si="0"/>
        <v>18085000</v>
      </c>
      <c r="J50" s="10">
        <f t="shared" si="0"/>
        <v>18496000</v>
      </c>
      <c r="K50" s="10">
        <f t="shared" si="0"/>
        <v>23096000</v>
      </c>
    </row>
    <row r="52" spans="1:11">
      <c r="A52" t="s">
        <v>235</v>
      </c>
      <c r="B52" s="51">
        <v>9300000</v>
      </c>
      <c r="C52" s="51">
        <v>9420000</v>
      </c>
      <c r="D52" s="51">
        <v>9540000</v>
      </c>
      <c r="E52" s="51">
        <v>9680000</v>
      </c>
      <c r="F52" s="51">
        <v>9820000</v>
      </c>
      <c r="G52" s="51">
        <v>9960000</v>
      </c>
      <c r="H52" s="51">
        <v>10060000</v>
      </c>
      <c r="I52" s="51">
        <v>10180000</v>
      </c>
      <c r="J52" s="51">
        <v>10242000</v>
      </c>
      <c r="K52" s="51">
        <v>10383000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columnSort="1" ref="B11:K48">
    <sortCondition ref="B11:K1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FA443-C8F2-4B1B-974F-1754AEC57CD3}">
  <dimension ref="A4:L48"/>
  <sheetViews>
    <sheetView topLeftCell="A34" zoomScaleNormal="100" workbookViewId="0">
      <selection activeCell="A57" sqref="A57"/>
    </sheetView>
  </sheetViews>
  <sheetFormatPr defaultColWidth="9.109375" defaultRowHeight="13.2"/>
  <cols>
    <col min="1" max="1" width="50" style="8" customWidth="1"/>
    <col min="2" max="191" width="12" style="8" customWidth="1"/>
    <col min="192" max="16384" width="9.109375" style="8"/>
  </cols>
  <sheetData>
    <row r="4" spans="1:12">
      <c r="A4" s="17" t="s">
        <v>0</v>
      </c>
    </row>
    <row r="5" spans="1:12" ht="21">
      <c r="A5" s="16" t="s">
        <v>1</v>
      </c>
    </row>
    <row r="7" spans="1:12">
      <c r="A7" s="15" t="s">
        <v>2</v>
      </c>
    </row>
    <row r="10" spans="1:12">
      <c r="A10" s="14" t="s">
        <v>86</v>
      </c>
    </row>
    <row r="11" spans="1:12">
      <c r="A11" s="12" t="s">
        <v>4</v>
      </c>
      <c r="B11" s="13" t="s">
        <v>14</v>
      </c>
      <c r="C11" s="13" t="s">
        <v>13</v>
      </c>
      <c r="D11" s="13" t="s">
        <v>12</v>
      </c>
      <c r="E11" s="13" t="s">
        <v>11</v>
      </c>
      <c r="F11" s="13" t="s">
        <v>10</v>
      </c>
      <c r="G11" s="13" t="s">
        <v>9</v>
      </c>
      <c r="H11" s="13" t="s">
        <v>8</v>
      </c>
      <c r="I11" s="13" t="s">
        <v>7</v>
      </c>
      <c r="J11" s="13" t="s">
        <v>6</v>
      </c>
      <c r="K11" s="13" t="s">
        <v>5</v>
      </c>
      <c r="L11" s="12"/>
    </row>
    <row r="12" spans="1:12">
      <c r="A12" s="12" t="s">
        <v>15</v>
      </c>
      <c r="B12" s="13" t="s">
        <v>16</v>
      </c>
      <c r="C12" s="13" t="s">
        <v>16</v>
      </c>
      <c r="D12" s="13" t="s">
        <v>16</v>
      </c>
      <c r="E12" s="13" t="s">
        <v>16</v>
      </c>
      <c r="F12" s="13" t="s">
        <v>16</v>
      </c>
      <c r="G12" s="13" t="s">
        <v>16</v>
      </c>
      <c r="H12" s="13" t="s">
        <v>16</v>
      </c>
      <c r="I12" s="13" t="s">
        <v>16</v>
      </c>
      <c r="J12" s="13" t="s">
        <v>16</v>
      </c>
      <c r="K12" s="13" t="s">
        <v>16</v>
      </c>
      <c r="L12" s="12"/>
    </row>
    <row r="13" spans="1:12" ht="26.4">
      <c r="A13" s="12" t="s">
        <v>17</v>
      </c>
      <c r="B13" s="13" t="s">
        <v>18</v>
      </c>
      <c r="C13" s="13" t="s">
        <v>18</v>
      </c>
      <c r="D13" s="13" t="s">
        <v>18</v>
      </c>
      <c r="E13" s="13" t="s">
        <v>18</v>
      </c>
      <c r="F13" s="13" t="s">
        <v>18</v>
      </c>
      <c r="G13" s="13" t="s">
        <v>18</v>
      </c>
      <c r="H13" s="13" t="s">
        <v>18</v>
      </c>
      <c r="I13" s="13" t="s">
        <v>18</v>
      </c>
      <c r="J13" s="13" t="s">
        <v>18</v>
      </c>
      <c r="K13" s="13" t="s">
        <v>18</v>
      </c>
      <c r="L13" s="12"/>
    </row>
    <row r="14" spans="1:12">
      <c r="A14" s="12" t="s">
        <v>19</v>
      </c>
      <c r="B14" s="13" t="s">
        <v>20</v>
      </c>
      <c r="C14" s="13" t="s">
        <v>20</v>
      </c>
      <c r="D14" s="13" t="s">
        <v>20</v>
      </c>
      <c r="E14" s="13" t="s">
        <v>20</v>
      </c>
      <c r="F14" s="13" t="s">
        <v>20</v>
      </c>
      <c r="G14" s="13" t="s">
        <v>20</v>
      </c>
      <c r="H14" s="13" t="s">
        <v>20</v>
      </c>
      <c r="I14" s="13" t="s">
        <v>20</v>
      </c>
      <c r="J14" s="13" t="s">
        <v>20</v>
      </c>
      <c r="K14" s="13" t="s">
        <v>20</v>
      </c>
      <c r="L14" s="12"/>
    </row>
    <row r="15" spans="1:12">
      <c r="A15" s="12" t="s">
        <v>21</v>
      </c>
      <c r="B15" s="13" t="s">
        <v>22</v>
      </c>
      <c r="C15" s="13" t="s">
        <v>22</v>
      </c>
      <c r="D15" s="13" t="s">
        <v>22</v>
      </c>
      <c r="E15" s="13" t="s">
        <v>22</v>
      </c>
      <c r="F15" s="13" t="s">
        <v>22</v>
      </c>
      <c r="G15" s="13" t="s">
        <v>22</v>
      </c>
      <c r="H15" s="13" t="s">
        <v>22</v>
      </c>
      <c r="I15" s="13" t="s">
        <v>22</v>
      </c>
      <c r="J15" s="13" t="s">
        <v>22</v>
      </c>
      <c r="K15" s="13" t="s">
        <v>22</v>
      </c>
      <c r="L15" s="12"/>
    </row>
    <row r="16" spans="1:12">
      <c r="A16" s="9" t="s">
        <v>85</v>
      </c>
      <c r="B16" s="40">
        <f>BS!B16/BS!B$27</f>
        <v>0.31953031831942025</v>
      </c>
      <c r="C16" s="40">
        <f>BS!C16/BS!C$27</f>
        <v>0.30267098588105862</v>
      </c>
      <c r="D16" s="40">
        <f>BS!D16/BS!D$27</f>
        <v>0.31151531138342003</v>
      </c>
      <c r="E16" s="40">
        <f>BS!E16/BS!E$27</f>
        <v>0.23597593481075319</v>
      </c>
      <c r="F16" s="40">
        <f>BS!F16/BS!F$27</f>
        <v>0.25361516895381436</v>
      </c>
      <c r="G16" s="40">
        <f>BS!G16/BS!G$27</f>
        <v>0.24426853956527916</v>
      </c>
      <c r="H16" s="40">
        <f>BS!H16/BS!H$27</f>
        <v>0.26275626955587728</v>
      </c>
      <c r="I16" s="40">
        <f>BS!I16/BS!I$27</f>
        <v>0.22838955745941614</v>
      </c>
      <c r="J16" s="40">
        <f>BS!J16/BS!J$27</f>
        <v>0.15135029988652943</v>
      </c>
      <c r="K16" s="40">
        <f>BS!K16/BS!K$27</f>
        <v>0.16440152011730516</v>
      </c>
      <c r="L16" s="9"/>
    </row>
    <row r="17" spans="1:12">
      <c r="A17" s="9" t="s">
        <v>84</v>
      </c>
      <c r="B17" s="49">
        <f>BS!B17/BS!B$27</f>
        <v>0.31953031831942025</v>
      </c>
      <c r="C17" s="49">
        <f>BS!C17/BS!C$27</f>
        <v>0.30267098588105862</v>
      </c>
      <c r="D17" s="49">
        <f>BS!D17/BS!D$27</f>
        <v>0.31151531138342003</v>
      </c>
      <c r="E17" s="49">
        <f>BS!E17/BS!E$27</f>
        <v>0.23597593481075319</v>
      </c>
      <c r="F17" s="49">
        <f>BS!F17/BS!F$27</f>
        <v>0.25361516895381436</v>
      </c>
      <c r="G17" s="49">
        <f>BS!G17/BS!G$27</f>
        <v>0.24426853956527916</v>
      </c>
      <c r="H17" s="49">
        <f>BS!H17/BS!H$27</f>
        <v>0.26275626955587728</v>
      </c>
      <c r="I17" s="49">
        <f>BS!I17/BS!I$27</f>
        <v>0.22838955745941614</v>
      </c>
      <c r="J17" s="49">
        <f>BS!J17/BS!J$27</f>
        <v>0.15135029988652943</v>
      </c>
      <c r="K17" s="49">
        <f>BS!K17/BS!K$27</f>
        <v>0.16440152011730516</v>
      </c>
      <c r="L17" s="9"/>
    </row>
    <row r="18" spans="1:12">
      <c r="A18" s="9" t="s">
        <v>83</v>
      </c>
      <c r="B18" s="49">
        <f>BS!B18/BS!B$27</f>
        <v>0.10296303091459499</v>
      </c>
      <c r="C18" s="49">
        <f>BS!C18/BS!C$27</f>
        <v>9.8144978913269357E-2</v>
      </c>
      <c r="D18" s="49">
        <f>BS!D18/BS!D$27</f>
        <v>9.9985611855830797E-2</v>
      </c>
      <c r="E18" s="49">
        <f>BS!E18/BS!E$27</f>
        <v>0.1002513136851725</v>
      </c>
      <c r="F18" s="49">
        <f>BS!F18/BS!F$27</f>
        <v>0.10253430721558211</v>
      </c>
      <c r="G18" s="49">
        <f>BS!G18/BS!G$27</f>
        <v>9.241369512714874E-2</v>
      </c>
      <c r="H18" s="49">
        <f>BS!H18/BS!H$27</f>
        <v>7.6408412335185791E-2</v>
      </c>
      <c r="I18" s="49">
        <f>BS!I18/BS!I$27</f>
        <v>7.8209673545769937E-2</v>
      </c>
      <c r="J18" s="49">
        <f>BS!J18/BS!J$27</f>
        <v>9.1554546928189331E-2</v>
      </c>
      <c r="K18" s="49">
        <f>BS!K18/BS!K$27</f>
        <v>9.8991387770103093E-2</v>
      </c>
      <c r="L18" s="9"/>
    </row>
    <row r="19" spans="1:12">
      <c r="A19" s="9" t="s">
        <v>82</v>
      </c>
      <c r="B19" s="40">
        <f>BS!B19/BS!B$27</f>
        <v>0.15226126043482249</v>
      </c>
      <c r="C19" s="40">
        <f>BS!C19/BS!C$27</f>
        <v>0.15651549416294847</v>
      </c>
      <c r="D19" s="40">
        <f>BS!D19/BS!D$27</f>
        <v>0.13741876693604471</v>
      </c>
      <c r="E19" s="40">
        <f>BS!E19/BS!E$27</f>
        <v>0.12220699108978753</v>
      </c>
      <c r="F19" s="40">
        <f>BS!F19/BS!F$27</f>
        <v>0.10558998573606808</v>
      </c>
      <c r="G19" s="40">
        <f>BS!G19/BS!G$27</f>
        <v>9.0997478334990764E-2</v>
      </c>
      <c r="H19" s="40">
        <f>BS!H19/BS!H$27</f>
        <v>7.4082722333784767E-2</v>
      </c>
      <c r="I19" s="40">
        <f>BS!I19/BS!I$27</f>
        <v>7.7612834651847942E-2</v>
      </c>
      <c r="J19" s="40">
        <f>BS!J19/BS!J$27</f>
        <v>7.4361052574701464E-2</v>
      </c>
      <c r="K19" s="40">
        <f>BS!K19/BS!K$27</f>
        <v>6.3119726287950831E-2</v>
      </c>
      <c r="L19" s="9"/>
    </row>
    <row r="20" spans="1:12">
      <c r="A20" s="9" t="s">
        <v>81</v>
      </c>
      <c r="B20" s="49">
        <f>BS!B20/BS!B$27</f>
        <v>0</v>
      </c>
      <c r="C20" s="49">
        <f>BS!C20/BS!C$27</f>
        <v>0</v>
      </c>
      <c r="D20" s="49">
        <f>BS!D20/BS!D$27</f>
        <v>0</v>
      </c>
      <c r="E20" s="49">
        <f>BS!E20/BS!E$27</f>
        <v>0</v>
      </c>
      <c r="F20" s="49">
        <f>BS!F20/BS!F$27</f>
        <v>0</v>
      </c>
      <c r="G20" s="49">
        <f>BS!G20/BS!G$27</f>
        <v>0</v>
      </c>
      <c r="H20" s="49">
        <f>BS!H20/BS!H$27</f>
        <v>0</v>
      </c>
      <c r="I20" s="49">
        <f>BS!I20/BS!I$27</f>
        <v>0</v>
      </c>
      <c r="J20" s="49">
        <f>BS!J20/BS!J$27</f>
        <v>0</v>
      </c>
      <c r="K20" s="49">
        <f>BS!K20/BS!K$27</f>
        <v>0</v>
      </c>
      <c r="L20" s="9"/>
    </row>
    <row r="21" spans="1:12">
      <c r="A21" s="34" t="s">
        <v>80</v>
      </c>
      <c r="B21" s="49">
        <f>BS!B21/BS!B$27</f>
        <v>0.57475460966883773</v>
      </c>
      <c r="C21" s="49">
        <f>BS!C21/BS!C$27</f>
        <v>0.55733145895727643</v>
      </c>
      <c r="D21" s="49">
        <f>BS!D21/BS!D$27</f>
        <v>0.54891969017529552</v>
      </c>
      <c r="E21" s="49">
        <f>BS!E21/BS!E$27</f>
        <v>0.45843423958571322</v>
      </c>
      <c r="F21" s="49">
        <f>BS!F21/BS!F$27</f>
        <v>0.46173946190546455</v>
      </c>
      <c r="G21" s="49">
        <f>BS!G21/BS!G$27</f>
        <v>0.42767971302741864</v>
      </c>
      <c r="H21" s="49">
        <f>BS!H21/BS!H$27</f>
        <v>0.41324740422484785</v>
      </c>
      <c r="I21" s="49">
        <f>BS!I21/BS!I$27</f>
        <v>0.38421206565703403</v>
      </c>
      <c r="J21" s="49">
        <f>BS!J21/BS!J$27</f>
        <v>0.31726589938942024</v>
      </c>
      <c r="K21" s="49">
        <f>BS!K21/BS!K$27</f>
        <v>0.32651263417535908</v>
      </c>
      <c r="L21" s="9"/>
    </row>
    <row r="22" spans="1:12">
      <c r="A22" s="9" t="s">
        <v>79</v>
      </c>
      <c r="B22" s="49">
        <f>BS!B22/BS!B$27</f>
        <v>0.4170259609210164</v>
      </c>
      <c r="C22" s="49">
        <f>BS!C22/BS!C$27</f>
        <v>0.4592170405231954</v>
      </c>
      <c r="D22" s="49">
        <f>BS!D22/BS!D$27</f>
        <v>0.50887268890434278</v>
      </c>
      <c r="E22" s="49">
        <f>BS!E22/BS!E$27</f>
        <v>0.52222222222222225</v>
      </c>
      <c r="F22" s="49">
        <f>BS!F22/BS!F$27</f>
        <v>0.58881756922925577</v>
      </c>
      <c r="G22" s="49">
        <f>BS!G22/BS!G$27</f>
        <v>0.53132547236823413</v>
      </c>
      <c r="H22" s="49">
        <f>BS!H22/BS!H$27</f>
        <v>0.54031974345802392</v>
      </c>
      <c r="I22" s="49">
        <f>BS!I22/BS!I$27</f>
        <v>0.56782919469550519</v>
      </c>
      <c r="J22" s="49">
        <f>BS!J22/BS!J$27</f>
        <v>0.61323823418166101</v>
      </c>
      <c r="K22" s="49">
        <f>BS!K22/BS!K$27</f>
        <v>0.61435169573404769</v>
      </c>
      <c r="L22" s="9"/>
    </row>
    <row r="23" spans="1:12">
      <c r="A23" s="9" t="s">
        <v>78</v>
      </c>
      <c r="B23" s="49">
        <f>BS!B23/BS!B$27</f>
        <v>0.10573341895238969</v>
      </c>
      <c r="C23" s="49">
        <f>BS!C23/BS!C$27</f>
        <v>0.12552716826599841</v>
      </c>
      <c r="D23" s="49">
        <f>BS!D23/BS!D$27</f>
        <v>0.1597923311191578</v>
      </c>
      <c r="E23" s="49">
        <f>BS!E23/BS!E$27</f>
        <v>0.15007996344528216</v>
      </c>
      <c r="F23" s="49">
        <f>BS!F23/BS!F$27</f>
        <v>0.20887437902710146</v>
      </c>
      <c r="G23" s="49">
        <f>BS!G23/BS!G$27</f>
        <v>0.20854791163517544</v>
      </c>
      <c r="H23" s="49">
        <f>BS!H23/BS!H$27</f>
        <v>0.1881536138482853</v>
      </c>
      <c r="I23" s="49">
        <f>BS!I23/BS!I$27</f>
        <v>0.18670594865283238</v>
      </c>
      <c r="J23" s="49">
        <f>BS!J23/BS!J$27</f>
        <v>0.20968282271572919</v>
      </c>
      <c r="K23" s="49">
        <f>BS!K23/BS!K$27</f>
        <v>0.22754587442739849</v>
      </c>
      <c r="L23" s="9"/>
    </row>
    <row r="24" spans="1:12">
      <c r="A24" s="9" t="s">
        <v>77</v>
      </c>
      <c r="B24" s="24">
        <f>BS!B24/BS!B$27</f>
        <v>0.31129254196862671</v>
      </c>
      <c r="C24" s="24">
        <f>BS!C24/BS!C$27</f>
        <v>0.33368987225719698</v>
      </c>
      <c r="D24" s="24">
        <f>BS!D24/BS!D$27</f>
        <v>0.34908035778518498</v>
      </c>
      <c r="E24" s="24">
        <f>BS!E24/BS!E$27</f>
        <v>0.37214225877694007</v>
      </c>
      <c r="F24" s="24">
        <f>BS!F24/BS!F$27</f>
        <v>0.37994319020215434</v>
      </c>
      <c r="G24" s="24">
        <f>BS!G24/BS!G$27</f>
        <v>0.32277756073305869</v>
      </c>
      <c r="H24" s="24">
        <f>BS!H24/BS!H$27</f>
        <v>0.35216612960973864</v>
      </c>
      <c r="I24" s="24">
        <f>BS!I24/BS!I$27</f>
        <v>0.38112324604267278</v>
      </c>
      <c r="J24" s="24">
        <f>BS!J24/BS!J$27</f>
        <v>0.40355541146593182</v>
      </c>
      <c r="K24" s="24">
        <f>BS!K24/BS!K$27</f>
        <v>0.3868058213066492</v>
      </c>
      <c r="L24" s="9"/>
    </row>
    <row r="25" spans="1:12">
      <c r="A25" s="9" t="s">
        <v>76</v>
      </c>
      <c r="B25" s="24">
        <f>BS!B25/BS!B$27</f>
        <v>6.0893496009540408E-2</v>
      </c>
      <c r="C25" s="24">
        <f>BS!C25/BS!C$27</f>
        <v>5.743842063443555E-2</v>
      </c>
      <c r="D25" s="24">
        <f>BS!D25/BS!D$27</f>
        <v>4.537061461355843E-2</v>
      </c>
      <c r="E25" s="24">
        <f>BS!E25/BS!E$27</f>
        <v>0.10166780900159927</v>
      </c>
      <c r="F25" s="24">
        <f>BS!F25/BS!F$27</f>
        <v>8.9444690374305247E-2</v>
      </c>
      <c r="G25" s="24">
        <f>BS!G25/BS!G$27</f>
        <v>6.5501136525074583E-2</v>
      </c>
      <c r="H25" s="24">
        <f>BS!H25/BS!H$27</f>
        <v>4.6753529787200925E-2</v>
      </c>
      <c r="I25" s="24">
        <f>BS!I25/BS!I$27</f>
        <v>3.654984318117508E-2</v>
      </c>
      <c r="J25" s="24">
        <f>BS!J25/BS!J$27</f>
        <v>4.384935429837359E-2</v>
      </c>
      <c r="K25" s="24">
        <f>BS!K25/BS!K$27</f>
        <v>4.3172922815778607E-2</v>
      </c>
      <c r="L25" s="9"/>
    </row>
    <row r="26" spans="1:12">
      <c r="A26" s="9" t="s">
        <v>75</v>
      </c>
      <c r="B26" s="24">
        <f>BS!B26/BS!B$27</f>
        <v>5.3059352352995137E-2</v>
      </c>
      <c r="C26" s="24">
        <f>BS!C26/BS!C$27</f>
        <v>5.1540248151091012E-2</v>
      </c>
      <c r="D26" s="24">
        <f>BS!D26/BS!D$27</f>
        <v>5.6629337425961011E-2</v>
      </c>
      <c r="E26" s="24">
        <f>BS!E26/BS!E$27</f>
        <v>6.7755692635747461E-2</v>
      </c>
      <c r="F26" s="24">
        <f>BS!F26/BS!F$27</f>
        <v>6.887265751807585E-2</v>
      </c>
      <c r="G26" s="24">
        <f>BS!G26/BS!G$27</f>
        <v>0.18404158971444806</v>
      </c>
      <c r="H26" s="24">
        <f>BS!H26/BS!H$27</f>
        <v>0.18783293637821261</v>
      </c>
      <c r="I26" s="24">
        <f>BS!I26/BS!I$27</f>
        <v>0.19811484511911812</v>
      </c>
      <c r="J26" s="24">
        <f>BS!J26/BS!J$27</f>
        <v>0.23532933484627439</v>
      </c>
      <c r="K26" s="24">
        <f>BS!K26/BS!K$27</f>
        <v>0.2435086217022131</v>
      </c>
      <c r="L26" s="9"/>
    </row>
    <row r="27" spans="1:12">
      <c r="A27" s="32" t="s">
        <v>74</v>
      </c>
      <c r="B27" s="49">
        <f>BS!B27/BS!B$27</f>
        <v>1</v>
      </c>
      <c r="C27" s="49">
        <f>BS!C27/BS!C$27</f>
        <v>1</v>
      </c>
      <c r="D27" s="49">
        <f>BS!D27/BS!D$27</f>
        <v>1</v>
      </c>
      <c r="E27" s="49">
        <f>BS!E27/BS!E$27</f>
        <v>1</v>
      </c>
      <c r="F27" s="49">
        <f>BS!F27/BS!F$27</f>
        <v>1</v>
      </c>
      <c r="G27" s="49">
        <f>BS!G27/BS!G$27</f>
        <v>1</v>
      </c>
      <c r="H27" s="49">
        <f>BS!H27/BS!H$27</f>
        <v>1</v>
      </c>
      <c r="I27" s="49">
        <f>BS!I27/BS!I$27</f>
        <v>1</v>
      </c>
      <c r="J27" s="49">
        <f>BS!J27/BS!J$27</f>
        <v>1</v>
      </c>
      <c r="K27" s="49">
        <f>BS!K27/BS!K$27</f>
        <v>1</v>
      </c>
      <c r="L27" s="9"/>
    </row>
    <row r="28" spans="1:12">
      <c r="A28" s="9" t="s">
        <v>73</v>
      </c>
      <c r="B28" s="49">
        <f>BS!B28/BS!B$48</f>
        <v>0.30197229611962206</v>
      </c>
      <c r="C28" s="49">
        <f>BS!C28/BS!C$48</f>
        <v>0.31167104700201698</v>
      </c>
      <c r="D28" s="49">
        <f>BS!D28/BS!D$48</f>
        <v>0.30345795064866549</v>
      </c>
      <c r="E28" s="49">
        <f>BS!E28/BS!E$48</f>
        <v>0.26362044017972736</v>
      </c>
      <c r="F28" s="49">
        <f>BS!F28/BS!F$48</f>
        <v>0.2348138310953716</v>
      </c>
      <c r="G28" s="49">
        <f>BS!G28/BS!G$48</f>
        <v>0.20947133825827532</v>
      </c>
      <c r="H28" s="49">
        <f>BS!H28/BS!H$48</f>
        <v>0.22584100001556687</v>
      </c>
      <c r="I28" s="49">
        <f>BS!I28/BS!I$48</f>
        <v>0.18705073606167177</v>
      </c>
      <c r="J28" s="49">
        <f>BS!J28/BS!J$48</f>
        <v>0.17204301075268819</v>
      </c>
      <c r="K28" s="49">
        <f>BS!K28/BS!K$48</f>
        <v>0.26697723234076087</v>
      </c>
      <c r="L28" s="9"/>
    </row>
    <row r="29" spans="1:12">
      <c r="A29" s="9" t="s">
        <v>72</v>
      </c>
      <c r="B29" s="24">
        <f>BS!B29/BS!B$48</f>
        <v>0.30197229611962206</v>
      </c>
      <c r="C29" s="24">
        <f>BS!C29/BS!C$48</f>
        <v>0.31167104700201698</v>
      </c>
      <c r="D29" s="24">
        <f>BS!D29/BS!D$48</f>
        <v>0.30345795064866549</v>
      </c>
      <c r="E29" s="24">
        <f>BS!E29/BS!E$48</f>
        <v>0.26362044017972736</v>
      </c>
      <c r="F29" s="24">
        <f>BS!F29/BS!F$48</f>
        <v>0.2348138310953716</v>
      </c>
      <c r="G29" s="24">
        <f>BS!G29/BS!G$48</f>
        <v>0.20947133825827532</v>
      </c>
      <c r="H29" s="24">
        <f>BS!H29/BS!H$48</f>
        <v>0.22584100001556687</v>
      </c>
      <c r="I29" s="24">
        <f>BS!I29/BS!I$48</f>
        <v>0.18705073606167177</v>
      </c>
      <c r="J29" s="24">
        <f>BS!J29/BS!J$48</f>
        <v>0.17204301075268819</v>
      </c>
      <c r="K29" s="24">
        <f>BS!K29/BS!K$48</f>
        <v>0.1609933807454334</v>
      </c>
      <c r="L29" s="9"/>
    </row>
    <row r="30" spans="1:12">
      <c r="A30" s="9" t="s">
        <v>71</v>
      </c>
      <c r="B30" s="49"/>
      <c r="C30" s="49"/>
      <c r="D30" s="49"/>
      <c r="E30" s="49"/>
      <c r="F30" s="49"/>
      <c r="G30" s="49"/>
      <c r="H30" s="49"/>
      <c r="I30" s="49"/>
      <c r="J30" s="49"/>
      <c r="K30" s="49">
        <f>BS!K30/BS!K$48</f>
        <v>0.1059838515953275</v>
      </c>
      <c r="L30" s="9"/>
    </row>
    <row r="31" spans="1:12">
      <c r="A31" s="9" t="s">
        <v>70</v>
      </c>
      <c r="B31" s="49"/>
      <c r="C31" s="49"/>
      <c r="D31" s="49"/>
      <c r="E31" s="49"/>
      <c r="F31" s="49"/>
      <c r="G31" s="49"/>
      <c r="H31" s="49"/>
      <c r="I31" s="49"/>
      <c r="J31" s="49"/>
      <c r="K31" s="49">
        <f>BS!K31/BS!K$48</f>
        <v>1.6091570775252247E-2</v>
      </c>
      <c r="L31" s="9"/>
    </row>
    <row r="32" spans="1:12">
      <c r="A32" s="9" t="s">
        <v>69</v>
      </c>
      <c r="B32" s="49"/>
      <c r="C32" s="49"/>
      <c r="D32" s="49"/>
      <c r="E32" s="49"/>
      <c r="F32" s="49"/>
      <c r="G32" s="49"/>
      <c r="H32" s="49"/>
      <c r="I32" s="49"/>
      <c r="J32" s="49"/>
      <c r="K32" s="49">
        <f>BS!K32/BS!K$48</f>
        <v>5.1339953850875429E-4</v>
      </c>
      <c r="L32" s="9"/>
    </row>
    <row r="33" spans="1:12">
      <c r="A33" s="9" t="s">
        <v>68</v>
      </c>
      <c r="B33" s="40">
        <f>BS!B33/BS!B$48</f>
        <v>0.21337491973213465</v>
      </c>
      <c r="C33" s="40">
        <f>BS!C33/BS!C$48</f>
        <v>0.20631379500030561</v>
      </c>
      <c r="D33" s="40">
        <f>BS!D33/BS!D$48</f>
        <v>0.22190115344955758</v>
      </c>
      <c r="E33" s="40">
        <f>BS!E33/BS!E$48</f>
        <v>0.17719137917904196</v>
      </c>
      <c r="F33" s="40">
        <f>BS!F33/BS!F$48</f>
        <v>0.18567089666027248</v>
      </c>
      <c r="G33" s="40">
        <f>BS!G33/BS!G$48</f>
        <v>0.18037452052848416</v>
      </c>
      <c r="H33" s="40">
        <f>BS!H33/BS!H$48</f>
        <v>0.1676427092576161</v>
      </c>
      <c r="I33" s="40">
        <f>BS!I33/BS!I$48</f>
        <v>0.15123564673795445</v>
      </c>
      <c r="J33" s="40">
        <f>BS!J33/BS!J$48</f>
        <v>0.16381477278867457</v>
      </c>
      <c r="K33" s="40">
        <f>BS!K33/BS!K$48</f>
        <v>2.8846991781818456E-2</v>
      </c>
      <c r="L33" s="9"/>
    </row>
    <row r="34" spans="1:12">
      <c r="A34" s="34" t="s">
        <v>67</v>
      </c>
      <c r="B34" s="24">
        <f>BS!B34/BS!B$48</f>
        <v>0.51534721585175669</v>
      </c>
      <c r="C34" s="24">
        <f>BS!C34/BS!C$48</f>
        <v>0.51798484200232264</v>
      </c>
      <c r="D34" s="24">
        <f>BS!D34/BS!D$48</f>
        <v>0.52535910409822306</v>
      </c>
      <c r="E34" s="24">
        <f>BS!E34/BS!E$48</f>
        <v>0.44081181935876934</v>
      </c>
      <c r="F34" s="24">
        <f>BS!F34/BS!F$48</f>
        <v>0.42048472775564411</v>
      </c>
      <c r="G34" s="24">
        <f>BS!G34/BS!G$48</f>
        <v>0.38984585878675948</v>
      </c>
      <c r="H34" s="24">
        <f>BS!H34/BS!H$48</f>
        <v>0.39348370927318294</v>
      </c>
      <c r="I34" s="24">
        <f>BS!I34/BS!I$48</f>
        <v>0.3382863827996262</v>
      </c>
      <c r="J34" s="24">
        <f>BS!J34/BS!J$48</f>
        <v>0.33585778354136275</v>
      </c>
      <c r="K34" s="24">
        <f>BS!K34/BS!K$48</f>
        <v>0.31242919443634037</v>
      </c>
      <c r="L34" s="9"/>
    </row>
    <row r="35" spans="1:12">
      <c r="A35" s="9" t="s">
        <v>66</v>
      </c>
      <c r="B35" s="24">
        <f>BS!B35/BS!B$48</f>
        <v>0.22913494174846344</v>
      </c>
      <c r="C35" s="24">
        <f>BS!C35/BS!C$48</f>
        <v>0.21671963816392642</v>
      </c>
      <c r="D35" s="24">
        <f>BS!D35/BS!D$48</f>
        <v>0.18240569770509102</v>
      </c>
      <c r="E35" s="24">
        <f>BS!E35/BS!E$48</f>
        <v>0.28882796435915009</v>
      </c>
      <c r="F35" s="24">
        <f>BS!F35/BS!F$48</f>
        <v>0.24462028429491908</v>
      </c>
      <c r="G35" s="24">
        <f>BS!G35/BS!G$48</f>
        <v>0.10394764881375196</v>
      </c>
      <c r="H35" s="24">
        <f>BS!H35/BS!H$48</f>
        <v>9.9055091144009094E-2</v>
      </c>
      <c r="I35" s="24">
        <f>BS!I35/BS!I$48</f>
        <v>0.11590563763081116</v>
      </c>
      <c r="J35" s="24">
        <f>BS!J35/BS!J$48</f>
        <v>0.14513427351812827</v>
      </c>
      <c r="K35" s="24">
        <f>BS!K35/BS!K$48</f>
        <v>0.12956423556513733</v>
      </c>
      <c r="L35" s="9"/>
    </row>
    <row r="36" spans="1:12">
      <c r="A36" s="9" t="s">
        <v>65</v>
      </c>
      <c r="B36" s="49">
        <f>BS!B36/BS!B$48</f>
        <v>1.8732226401247592E-2</v>
      </c>
      <c r="C36" s="49">
        <f>BS!C36/BS!C$48</f>
        <v>1.6563779720066011E-2</v>
      </c>
      <c r="D36" s="49">
        <f>BS!D36/BS!D$48</f>
        <v>4.7001270952734949E-3</v>
      </c>
      <c r="E36" s="49">
        <f>BS!E36/BS!E$48</f>
        <v>7.5394105551747775E-3</v>
      </c>
      <c r="F36" s="49">
        <f>BS!F36/BS!F$48</f>
        <v>9.1608873149377802E-3</v>
      </c>
      <c r="G36" s="49"/>
      <c r="H36" s="49"/>
      <c r="I36" s="49"/>
      <c r="J36" s="49"/>
      <c r="K36" s="49"/>
      <c r="L36" s="9"/>
    </row>
    <row r="37" spans="1:12">
      <c r="A37" s="9" t="s">
        <v>64</v>
      </c>
      <c r="B37" s="49">
        <f>BS!B37/BS!B$48</f>
        <v>0</v>
      </c>
      <c r="C37" s="49">
        <f>BS!C37/BS!C$48</f>
        <v>0</v>
      </c>
      <c r="D37" s="49">
        <f>BS!D37/BS!D$48</f>
        <v>0</v>
      </c>
      <c r="E37" s="49">
        <f>BS!E37/BS!E$48</f>
        <v>0</v>
      </c>
      <c r="F37" s="49">
        <f>BS!F37/BS!F$48</f>
        <v>0</v>
      </c>
      <c r="G37" s="49">
        <f>BS!G37/BS!G$48</f>
        <v>0</v>
      </c>
      <c r="H37" s="49">
        <f>BS!H37/BS!H$48</f>
        <v>0</v>
      </c>
      <c r="I37" s="49">
        <f>BS!I37/BS!I$48</f>
        <v>0</v>
      </c>
      <c r="J37" s="49">
        <f>BS!J37/BS!J$48</f>
        <v>0</v>
      </c>
      <c r="K37" s="49">
        <f>BS!K37/BS!K$48</f>
        <v>0</v>
      </c>
      <c r="L37" s="9"/>
    </row>
    <row r="38" spans="1:12">
      <c r="A38" s="9" t="s">
        <v>63</v>
      </c>
      <c r="B38" s="49">
        <f>BS!B38/BS!B$48</f>
        <v>3.9721126502155764E-2</v>
      </c>
      <c r="C38" s="49">
        <f>BS!C38/BS!C$48</f>
        <v>4.4221013385489887E-2</v>
      </c>
      <c r="D38" s="49">
        <f>BS!D38/BS!D$48</f>
        <v>5.6305604182153905E-2</v>
      </c>
      <c r="E38" s="49">
        <f>BS!E38/BS!E$48</f>
        <v>5.1801081410402863E-2</v>
      </c>
      <c r="F38" s="49">
        <f>BS!F38/BS!F$48</f>
        <v>5.7984112930992079E-2</v>
      </c>
      <c r="G38" s="49">
        <f>BS!G38/BS!G$48</f>
        <v>0.2306879528342094</v>
      </c>
      <c r="H38" s="49">
        <f>BS!H38/BS!H$48</f>
        <v>0.21665966157630101</v>
      </c>
      <c r="I38" s="49">
        <f>BS!I38/BS!I$48</f>
        <v>0.21708290829368279</v>
      </c>
      <c r="J38" s="49">
        <f>BS!J38/BS!J$48</f>
        <v>0.20335872912951855</v>
      </c>
      <c r="K38" s="49">
        <f>BS!K38/BS!K$48</f>
        <v>0.17556180307433494</v>
      </c>
      <c r="L38" s="9"/>
    </row>
    <row r="39" spans="1:12">
      <c r="A39" s="44" t="s">
        <v>62</v>
      </c>
      <c r="B39" s="24">
        <f>BS!B39/BS!B$48</f>
        <v>0.80293551050362355</v>
      </c>
      <c r="C39" s="24">
        <f>BS!C39/BS!C$48</f>
        <v>0.79548927327180485</v>
      </c>
      <c r="D39" s="24">
        <f>BS!D39/BS!D$48</f>
        <v>0.7687705330807415</v>
      </c>
      <c r="E39" s="24">
        <f>BS!E39/BS!E$48</f>
        <v>0.78898027568349705</v>
      </c>
      <c r="F39" s="24">
        <f>BS!F39/BS!F$48</f>
        <v>0.732250012296493</v>
      </c>
      <c r="G39" s="24">
        <f>BS!G39/BS!G$48</f>
        <v>0.72448146043472084</v>
      </c>
      <c r="H39" s="24">
        <f>BS!H39/BS!H$48</f>
        <v>0.70919846199349301</v>
      </c>
      <c r="I39" s="24">
        <f>BS!I39/BS!I$48</f>
        <v>0.67127492872412009</v>
      </c>
      <c r="J39" s="24">
        <f>BS!J39/BS!J$48</f>
        <v>0.68435078618900957</v>
      </c>
      <c r="K39" s="24">
        <f>BS!K39/BS!K$48</f>
        <v>0.61755523307581262</v>
      </c>
      <c r="L39" s="9"/>
    </row>
    <row r="40" spans="1:12">
      <c r="A40" s="9" t="s">
        <v>61</v>
      </c>
      <c r="B40" s="49">
        <f>BS!B40/BS!B$48</f>
        <v>9.1734703238235019E-5</v>
      </c>
      <c r="C40" s="49">
        <f>BS!C40/BS!C$48</f>
        <v>7.6401197970784178E-5</v>
      </c>
      <c r="D40" s="49">
        <f>BS!D40/BS!D$48</f>
        <v>5.9950600705019066E-5</v>
      </c>
      <c r="E40" s="49">
        <f>BS!E40/BS!E$48</f>
        <v>3.8077831086741298E-5</v>
      </c>
      <c r="F40" s="49">
        <f>BS!F40/BS!F$48</f>
        <v>3.0741232600462351E-5</v>
      </c>
      <c r="G40" s="49">
        <f>BS!G40/BS!G$48</f>
        <v>2.2197755362977697E-5</v>
      </c>
      <c r="H40" s="49">
        <f>BS!H40/BS!H$48</f>
        <v>1.5566867479257148E-5</v>
      </c>
      <c r="I40" s="49">
        <f>BS!I40/BS!I$48</f>
        <v>1.1889220994462001E-5</v>
      </c>
      <c r="J40" s="49">
        <f>BS!J40/BS!J$48</f>
        <v>2.3342519046847139E-4</v>
      </c>
      <c r="K40" s="49">
        <f>BS!K40/BS!K$48</f>
        <v>2.0649649334853956E-4</v>
      </c>
      <c r="L40" s="9"/>
    </row>
    <row r="41" spans="1:12">
      <c r="A41" s="9" t="s">
        <v>60</v>
      </c>
      <c r="B41" s="49">
        <f>BS!B41/BS!B$48</f>
        <v>0.2042931841115494</v>
      </c>
      <c r="C41" s="49">
        <f>BS!C41/BS!C$48</f>
        <v>0.20466352912413666</v>
      </c>
      <c r="D41" s="49">
        <f>BS!D41/BS!D$48</f>
        <v>0.20606220474329154</v>
      </c>
      <c r="E41" s="49">
        <f>BS!E41/BS!E$48</f>
        <v>0.16288934582286194</v>
      </c>
      <c r="F41" s="49">
        <f>BS!F41/BS!F$48</f>
        <v>0.16471767251979735</v>
      </c>
      <c r="G41" s="49">
        <f>BS!G41/BS!G$48</f>
        <v>0.14942641000142065</v>
      </c>
      <c r="H41" s="49">
        <f>BS!H41/BS!H$48</f>
        <v>0.13345475489967154</v>
      </c>
      <c r="I41" s="49">
        <f>BS!I41/BS!I$48</f>
        <v>0.13206071111808612</v>
      </c>
      <c r="J41" s="49">
        <f>BS!J41/BS!J$48</f>
        <v>0.16224347544172477</v>
      </c>
      <c r="K41" s="49">
        <f>BS!K41/BS!K$48</f>
        <v>0.18759922251228558</v>
      </c>
      <c r="L41" s="9"/>
    </row>
    <row r="42" spans="1:12">
      <c r="A42" s="9" t="s">
        <v>59</v>
      </c>
      <c r="B42" s="49">
        <f>BS!B42/BS!B$48</f>
        <v>3.5758187322264011E-2</v>
      </c>
      <c r="C42" s="49">
        <f>BS!C42/BS!C$48</f>
        <v>3.8888209767129152E-2</v>
      </c>
      <c r="D42" s="49">
        <f>BS!D42/BS!D$48</f>
        <v>5.8943430613174745E-2</v>
      </c>
      <c r="E42" s="49">
        <f>BS!E42/BS!E$48</f>
        <v>6.5768029853019577E-2</v>
      </c>
      <c r="F42" s="49">
        <f>BS!F42/BS!F$48</f>
        <v>0.12065933795681472</v>
      </c>
      <c r="G42" s="49">
        <f>BS!G42/BS!G$48</f>
        <v>0.13860278448643273</v>
      </c>
      <c r="H42" s="49">
        <f>BS!H42/BS!H$48</f>
        <v>0.1636108905804885</v>
      </c>
      <c r="I42" s="49">
        <f>BS!I42/BS!I$48</f>
        <v>0.20429248434784056</v>
      </c>
      <c r="J42" s="49">
        <f>BS!J42/BS!J$48</f>
        <v>0.17980872102447723</v>
      </c>
      <c r="K42" s="49">
        <f>BS!K42/BS!K$48</f>
        <v>0.2152451245988474</v>
      </c>
      <c r="L42" s="9"/>
    </row>
    <row r="43" spans="1:12">
      <c r="A43" s="9" t="s">
        <v>58</v>
      </c>
      <c r="B43" s="49">
        <f>BS!B43/BS!B$48</f>
        <v>-9.3752866709476187E-3</v>
      </c>
      <c r="C43" s="49">
        <f>BS!C43/BS!C$48</f>
        <v>-1.1047613226575393E-2</v>
      </c>
      <c r="D43" s="49">
        <f>BS!D43/BS!D$48</f>
        <v>-1.1810268338888756E-2</v>
      </c>
      <c r="E43" s="49">
        <f>BS!E43/BS!E$48</f>
        <v>-3.6859340491965579E-3</v>
      </c>
      <c r="F43" s="49">
        <f>BS!F43/BS!F$48</f>
        <v>-6.3634351482957062E-3</v>
      </c>
      <c r="G43" s="49">
        <f>BS!G43/BS!G$48</f>
        <v>-4.3773973575792014E-3</v>
      </c>
      <c r="H43" s="49">
        <f>BS!H43/BS!H$48</f>
        <v>-5.604072292532574E-4</v>
      </c>
      <c r="I43" s="49">
        <f>BS!I43/BS!I$48</f>
        <v>-3.2719136176759425E-3</v>
      </c>
      <c r="J43" s="49">
        <f>BS!J43/BS!J$48</f>
        <v>-9.6979521262225109E-3</v>
      </c>
      <c r="K43" s="49">
        <f>BS!K43/BS!K$48</f>
        <v>-5.7591682548583508E-3</v>
      </c>
      <c r="L43" s="9"/>
    </row>
    <row r="44" spans="1:12">
      <c r="A44" s="9" t="s">
        <v>57</v>
      </c>
      <c r="B44" s="49">
        <f>BS!B44/BS!B$48</f>
        <v>3.3703329969727545E-2</v>
      </c>
      <c r="C44" s="49">
        <f>BS!C44/BS!C$48</f>
        <v>2.8069800134466107E-2</v>
      </c>
      <c r="D44" s="49">
        <f>BS!D44/BS!D$48</f>
        <v>2.2025850699024005E-2</v>
      </c>
      <c r="E44" s="49">
        <f>BS!E44/BS!E$48</f>
        <v>1.3989795141268753E-2</v>
      </c>
      <c r="F44" s="49">
        <f>BS!F44/BS!F$48</f>
        <v>1.1294328857409866E-2</v>
      </c>
      <c r="G44" s="49">
        <f>BS!G44/BS!G$48</f>
        <v>8.1554553203580047E-3</v>
      </c>
      <c r="H44" s="49">
        <f>BS!H44/BS!H$48</f>
        <v>5.7192671118790764E-3</v>
      </c>
      <c r="I44" s="49">
        <f>BS!I44/BS!I$48</f>
        <v>4.368099793365339E-3</v>
      </c>
      <c r="J44" s="49">
        <f>BS!J44/BS!J$48</f>
        <v>1.6938455719457502E-2</v>
      </c>
      <c r="K44" s="49">
        <f>BS!K44/BS!K$48</f>
        <v>1.4846908425435821E-2</v>
      </c>
      <c r="L44" s="9"/>
    </row>
    <row r="45" spans="1:12">
      <c r="A45" s="9" t="s">
        <v>56</v>
      </c>
      <c r="B45" s="49">
        <f>BS!B45/BS!B$48</f>
        <v>-9.3936336115952659E-3</v>
      </c>
      <c r="C45" s="49">
        <f>BS!C45/BS!C$48</f>
        <v>-1.1032332986981235E-2</v>
      </c>
      <c r="D45" s="49">
        <f>BS!D45/BS!D$48</f>
        <v>-1.2002110261144817E-2</v>
      </c>
      <c r="E45" s="49">
        <f>BS!E45/BS!E$48</f>
        <v>-3.5640849897189855E-3</v>
      </c>
      <c r="F45" s="49"/>
      <c r="G45" s="49"/>
      <c r="H45" s="49"/>
      <c r="I45" s="49"/>
      <c r="J45" s="49"/>
      <c r="K45" s="49"/>
      <c r="L45" s="9"/>
    </row>
    <row r="46" spans="1:12">
      <c r="A46" s="9" t="s">
        <v>55</v>
      </c>
      <c r="B46" s="49">
        <f>BS!B46/BS!B$48</f>
        <v>9.3936336115952659E-3</v>
      </c>
      <c r="C46" s="49">
        <f>BS!C46/BS!C$48</f>
        <v>1.1032332986981235E-2</v>
      </c>
      <c r="D46" s="49">
        <f>BS!D46/BS!D$48</f>
        <v>1.2002110261144817E-2</v>
      </c>
      <c r="E46" s="49">
        <f>BS!E46/BS!E$48</f>
        <v>3.5640849897189855E-3</v>
      </c>
      <c r="F46" s="49">
        <f>BS!F46/BS!F$48</f>
        <v>0</v>
      </c>
      <c r="G46" s="49">
        <f>BS!G46/BS!G$48</f>
        <v>0</v>
      </c>
      <c r="H46" s="49">
        <f>BS!H46/BS!H$48</f>
        <v>0</v>
      </c>
      <c r="I46" s="49">
        <f>BS!I46/BS!I$48</f>
        <v>0</v>
      </c>
      <c r="J46" s="49">
        <f>BS!J46/BS!J$48</f>
        <v>0</v>
      </c>
      <c r="K46" s="49">
        <f>BS!K46/BS!K$48</f>
        <v>0</v>
      </c>
      <c r="L46" s="9"/>
    </row>
    <row r="47" spans="1:12">
      <c r="A47" s="9" t="s">
        <v>54</v>
      </c>
      <c r="B47" s="24">
        <f>BS!B47/BS!B$48</f>
        <v>0.19706448949637648</v>
      </c>
      <c r="C47" s="24">
        <f>BS!C47/BS!C$48</f>
        <v>0.20451072672819509</v>
      </c>
      <c r="D47" s="24">
        <f>BS!D47/BS!D$48</f>
        <v>0.23122946691925853</v>
      </c>
      <c r="E47" s="24">
        <f>BS!E47/BS!E$48</f>
        <v>0.21101972431650293</v>
      </c>
      <c r="F47" s="24">
        <f>BS!F47/BS!F$48</f>
        <v>0.26774998770350694</v>
      </c>
      <c r="G47" s="24">
        <f>BS!G47/BS!G$48</f>
        <v>0.27551853956527916</v>
      </c>
      <c r="H47" s="24">
        <f>BS!H47/BS!H$48</f>
        <v>0.29080153800650693</v>
      </c>
      <c r="I47" s="24">
        <f>BS!I47/BS!I$48</f>
        <v>0.32872507127587985</v>
      </c>
      <c r="J47" s="24">
        <f>BS!J47/BS!J$48</f>
        <v>0.31564921381099043</v>
      </c>
      <c r="K47" s="24">
        <f>BS!K47/BS!K$48</f>
        <v>0.38244476692418738</v>
      </c>
      <c r="L47" s="9"/>
    </row>
    <row r="48" spans="1:12">
      <c r="A48" s="32" t="s">
        <v>53</v>
      </c>
      <c r="B48" s="49">
        <f>BS!B48/BS!B$48</f>
        <v>1</v>
      </c>
      <c r="C48" s="49">
        <f>BS!C48/BS!C$48</f>
        <v>1</v>
      </c>
      <c r="D48" s="49">
        <f>BS!D48/BS!D$48</f>
        <v>1</v>
      </c>
      <c r="E48" s="49">
        <f>BS!E48/BS!E$48</f>
        <v>1</v>
      </c>
      <c r="F48" s="49">
        <f>BS!F48/BS!F$48</f>
        <v>1</v>
      </c>
      <c r="G48" s="49">
        <f>BS!G48/BS!G$48</f>
        <v>1</v>
      </c>
      <c r="H48" s="49">
        <f>BS!H48/BS!H$48</f>
        <v>1</v>
      </c>
      <c r="I48" s="49">
        <f>BS!I48/BS!I$48</f>
        <v>1</v>
      </c>
      <c r="J48" s="49">
        <f>BS!J48/BS!J$48</f>
        <v>1</v>
      </c>
      <c r="K48" s="49">
        <f>BS!K48/BS!K$48</f>
        <v>1</v>
      </c>
      <c r="L48" s="9"/>
    </row>
  </sheetData>
  <sheetProtection formatCells="0" formatColumns="0" formatRows="0" insertColumns="0" insertRows="0" insertHyperlinks="0" deleteColumns="0" deleteRows="0" sort="0" autoFilter="0" pivotTables="0"/>
  <conditionalFormatting sqref="B16:K26">
    <cfRule type="colorScale" priority="2">
      <colorScale>
        <cfvo type="min"/>
        <cfvo type="max"/>
        <color rgb="FFFFEF9C"/>
        <color rgb="FF63BE7B"/>
      </colorScale>
    </cfRule>
  </conditionalFormatting>
  <conditionalFormatting sqref="B28:K47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DA735-9FDC-47E0-8284-FF660288321E}">
  <dimension ref="A1:Y460"/>
  <sheetViews>
    <sheetView zoomScaleNormal="100" workbookViewId="0">
      <pane xSplit="1" topLeftCell="B1" activePane="topRight" state="frozen"/>
      <selection activeCell="A363" sqref="A363"/>
      <selection pane="topRight" activeCell="W14" sqref="W14"/>
    </sheetView>
  </sheetViews>
  <sheetFormatPr defaultColWidth="9.109375" defaultRowHeight="14.4"/>
  <cols>
    <col min="1" max="1" width="39" style="127" bestFit="1" customWidth="1"/>
    <col min="2" max="11" width="10.44140625" style="127" bestFit="1" customWidth="1"/>
    <col min="12" max="12" width="9.109375" style="127"/>
    <col min="13" max="13" width="12.33203125" style="127" customWidth="1"/>
    <col min="14" max="16384" width="9.109375" style="127"/>
  </cols>
  <sheetData>
    <row r="1" spans="1:23" ht="18">
      <c r="A1" s="188" t="s">
        <v>210</v>
      </c>
    </row>
    <row r="2" spans="1:23">
      <c r="A2" s="128" t="s">
        <v>211</v>
      </c>
    </row>
    <row r="3" spans="1:23">
      <c r="A3" s="127" t="s">
        <v>212</v>
      </c>
      <c r="B3" s="129">
        <v>42004</v>
      </c>
      <c r="C3" s="129">
        <v>42369</v>
      </c>
      <c r="D3" s="129">
        <v>42735</v>
      </c>
      <c r="E3" s="129">
        <v>43100</v>
      </c>
      <c r="F3" s="129">
        <v>43465</v>
      </c>
      <c r="G3" s="129">
        <v>43830</v>
      </c>
      <c r="H3" s="129">
        <v>44196</v>
      </c>
      <c r="I3" s="129">
        <v>44561</v>
      </c>
      <c r="J3" s="129">
        <v>44926</v>
      </c>
      <c r="K3" s="129">
        <v>45291</v>
      </c>
      <c r="M3" s="131"/>
      <c r="N3" s="131">
        <v>2014</v>
      </c>
      <c r="O3" s="131">
        <v>2015</v>
      </c>
      <c r="P3" s="131">
        <v>2016</v>
      </c>
      <c r="Q3" s="131">
        <v>2017</v>
      </c>
      <c r="R3" s="131">
        <v>2018</v>
      </c>
      <c r="S3" s="131">
        <v>2019</v>
      </c>
      <c r="T3" s="131">
        <v>2020</v>
      </c>
      <c r="U3" s="131">
        <v>2021</v>
      </c>
      <c r="V3" s="131">
        <v>2022</v>
      </c>
      <c r="W3" s="131">
        <v>2023</v>
      </c>
    </row>
    <row r="4" spans="1:23">
      <c r="A4" s="127" t="s">
        <v>15</v>
      </c>
      <c r="B4" s="127" t="s">
        <v>16</v>
      </c>
      <c r="C4" s="127" t="s">
        <v>16</v>
      </c>
      <c r="D4" s="127" t="s">
        <v>16</v>
      </c>
      <c r="E4" s="127" t="s">
        <v>16</v>
      </c>
      <c r="F4" s="127" t="s">
        <v>16</v>
      </c>
      <c r="G4" s="127" t="s">
        <v>16</v>
      </c>
      <c r="H4" s="127" t="s">
        <v>16</v>
      </c>
      <c r="I4" s="127" t="s">
        <v>16</v>
      </c>
      <c r="J4" s="127" t="s">
        <v>16</v>
      </c>
      <c r="K4" s="127" t="s">
        <v>16</v>
      </c>
      <c r="M4" s="131"/>
      <c r="N4" s="131"/>
      <c r="O4" s="131"/>
      <c r="P4" s="131"/>
      <c r="Q4" s="131"/>
      <c r="R4" s="131"/>
      <c r="S4" s="131"/>
      <c r="T4"/>
      <c r="U4"/>
      <c r="V4"/>
    </row>
    <row r="5" spans="1:23">
      <c r="A5" s="127" t="s">
        <v>21</v>
      </c>
      <c r="M5" s="131"/>
      <c r="N5" s="131"/>
      <c r="O5" s="131"/>
      <c r="P5" s="131"/>
      <c r="Q5" s="131"/>
      <c r="R5" s="131"/>
      <c r="S5" s="131"/>
      <c r="T5"/>
      <c r="U5"/>
      <c r="V5"/>
    </row>
    <row r="6" spans="1:23">
      <c r="A6" s="127" t="s">
        <v>213</v>
      </c>
      <c r="B6" s="127">
        <v>1113.6079999999999</v>
      </c>
      <c r="C6" s="127">
        <v>102.738</v>
      </c>
      <c r="D6" s="127">
        <v>203.45</v>
      </c>
      <c r="E6" s="127">
        <v>2822.7950000000001</v>
      </c>
      <c r="F6" s="127">
        <v>1221.798</v>
      </c>
      <c r="G6" s="127">
        <v>1914.912</v>
      </c>
      <c r="H6" s="127">
        <v>4873.6899999999996</v>
      </c>
      <c r="I6" s="127">
        <v>1924.191</v>
      </c>
      <c r="J6" s="127">
        <v>1075.5920000000001</v>
      </c>
      <c r="K6" s="127">
        <v>1130.2840000000001</v>
      </c>
      <c r="M6" s="131"/>
      <c r="N6" s="131"/>
      <c r="O6" s="131"/>
      <c r="P6" s="131"/>
      <c r="Q6" s="131"/>
      <c r="R6" s="131"/>
      <c r="S6" s="131"/>
      <c r="T6"/>
      <c r="U6"/>
      <c r="V6"/>
    </row>
    <row r="7" spans="1:23">
      <c r="A7" s="127" t="s">
        <v>214</v>
      </c>
      <c r="B7" s="127">
        <v>1608.4960000000001</v>
      </c>
      <c r="C7" s="127">
        <v>2310.7150000000001</v>
      </c>
      <c r="D7" s="127">
        <v>1733.7819999999999</v>
      </c>
      <c r="E7" s="127">
        <v>2822.7950000000001</v>
      </c>
      <c r="F7" s="127">
        <v>3794.4830000000002</v>
      </c>
      <c r="G7" s="127">
        <v>5018.4369999999999</v>
      </c>
      <c r="H7" s="127">
        <v>8205.5499999999993</v>
      </c>
      <c r="I7" s="127">
        <v>6027.8040000000001</v>
      </c>
      <c r="J7" s="127">
        <v>6058.4520000000002</v>
      </c>
      <c r="K7" s="127">
        <v>7137.8860000000004</v>
      </c>
      <c r="M7" s="131"/>
      <c r="N7" s="131"/>
      <c r="O7" s="131"/>
      <c r="P7" s="131"/>
      <c r="Q7" s="131"/>
      <c r="R7" s="131"/>
      <c r="S7" s="131"/>
      <c r="T7"/>
      <c r="U7"/>
      <c r="V7"/>
    </row>
    <row r="8" spans="1:23">
      <c r="A8" s="127" t="s">
        <v>215</v>
      </c>
      <c r="G8" s="127">
        <v>454.399</v>
      </c>
      <c r="H8" s="127">
        <v>610.81899999999996</v>
      </c>
      <c r="I8" s="127">
        <v>804.32</v>
      </c>
      <c r="J8" s="127">
        <v>988.89800000000002</v>
      </c>
      <c r="K8" s="127">
        <v>1287.0540000000001</v>
      </c>
      <c r="M8" s="132" t="s">
        <v>266</v>
      </c>
      <c r="N8" s="133">
        <f>B47/B18</f>
        <v>5.7059361444968731E-2</v>
      </c>
      <c r="O8" s="133">
        <f t="shared" ref="O8:W8" si="0">C47/C18</f>
        <v>2.9974504235131469E-2</v>
      </c>
      <c r="P8" s="133">
        <f t="shared" si="0"/>
        <v>2.7953477725495911E-2</v>
      </c>
      <c r="Q8" s="133">
        <f t="shared" si="0"/>
        <v>4.411141749043878E-2</v>
      </c>
      <c r="R8" s="133">
        <f t="shared" si="0"/>
        <v>6.180031107552051E-2</v>
      </c>
      <c r="S8" s="133">
        <f t="shared" si="0"/>
        <v>7.6650461364871469E-2</v>
      </c>
      <c r="T8" s="133">
        <f t="shared" si="0"/>
        <v>0.11673235980353439</v>
      </c>
      <c r="U8" s="133">
        <f t="shared" si="0"/>
        <v>0.13893811421205537</v>
      </c>
      <c r="V8" s="133">
        <f t="shared" si="0"/>
        <v>0.11591435110874489</v>
      </c>
      <c r="W8" s="133">
        <f t="shared" si="0"/>
        <v>0.14269892763669501</v>
      </c>
    </row>
    <row r="9" spans="1:23">
      <c r="A9" s="127" t="s">
        <v>216</v>
      </c>
      <c r="M9" s="132" t="s">
        <v>267</v>
      </c>
      <c r="N9" s="134">
        <f>B52/B18</f>
        <v>3.7808161406876997E-2</v>
      </c>
      <c r="O9" s="134">
        <f t="shared" ref="O9:W9" si="1">C52/C18</f>
        <v>1.2020244105801202E-2</v>
      </c>
      <c r="P9" s="134">
        <f t="shared" si="1"/>
        <v>1.3739851221165543E-2</v>
      </c>
      <c r="Q9" s="134">
        <f t="shared" si="1"/>
        <v>2.9397600830011791E-2</v>
      </c>
      <c r="R9" s="134">
        <f t="shared" si="1"/>
        <v>4.6632145497104836E-2</v>
      </c>
      <c r="S9" s="134">
        <f t="shared" si="1"/>
        <v>5.4948546773648188E-2</v>
      </c>
      <c r="T9" s="134">
        <f t="shared" si="1"/>
        <v>7.0299637536408471E-2</v>
      </c>
      <c r="U9" s="134">
        <f t="shared" si="1"/>
        <v>0.11475309345727251</v>
      </c>
      <c r="V9" s="134">
        <f t="shared" si="1"/>
        <v>9.2436370927833231E-2</v>
      </c>
      <c r="W9" s="134">
        <f t="shared" si="1"/>
        <v>0.11097412147650357</v>
      </c>
    </row>
    <row r="10" spans="1:23">
      <c r="A10" s="127" t="s">
        <v>80</v>
      </c>
      <c r="B10" s="127">
        <v>3940.4690000000001</v>
      </c>
      <c r="C10" s="127">
        <v>5431.84</v>
      </c>
      <c r="D10" s="127">
        <v>5720.2910000000002</v>
      </c>
      <c r="E10" s="127">
        <v>7669.9740000000002</v>
      </c>
      <c r="F10" s="127">
        <v>9694.1350000000002</v>
      </c>
      <c r="G10" s="127">
        <v>6178.5039999999999</v>
      </c>
      <c r="H10" s="127">
        <v>9761.58</v>
      </c>
      <c r="I10" s="127">
        <v>8069.8249999999998</v>
      </c>
      <c r="J10" s="127">
        <v>9266.473</v>
      </c>
      <c r="K10" s="127">
        <v>9918.1329999999998</v>
      </c>
      <c r="M10" s="132" t="s">
        <v>268</v>
      </c>
      <c r="N10" s="134">
        <f>B52/B32</f>
        <v>0.14361729615203248</v>
      </c>
      <c r="O10" s="134">
        <f t="shared" ref="O10:W10" si="2">C52/C32</f>
        <v>5.5158570602304738E-2</v>
      </c>
      <c r="P10" s="134">
        <f t="shared" si="2"/>
        <v>6.9661168743936103E-2</v>
      </c>
      <c r="Q10" s="134">
        <f t="shared" si="2"/>
        <v>0.15604016353076364</v>
      </c>
      <c r="R10" s="134">
        <f t="shared" si="2"/>
        <v>0.23120754605331598</v>
      </c>
      <c r="S10" s="134">
        <f t="shared" si="2"/>
        <v>0.24622491990076173</v>
      </c>
      <c r="T10" s="134">
        <f t="shared" si="2"/>
        <v>0.24955581623173109</v>
      </c>
      <c r="U10" s="134">
        <f t="shared" si="2"/>
        <v>0.32280572554609532</v>
      </c>
      <c r="V10" s="134">
        <f t="shared" si="2"/>
        <v>0.21619277598771855</v>
      </c>
      <c r="W10" s="134">
        <f t="shared" si="2"/>
        <v>0.26267280859777098</v>
      </c>
    </row>
    <row r="11" spans="1:23">
      <c r="A11" s="127" t="s">
        <v>217</v>
      </c>
      <c r="B11" s="127">
        <v>414.7</v>
      </c>
      <c r="C11" s="127">
        <v>470.8</v>
      </c>
      <c r="D11" s="127">
        <v>544.6</v>
      </c>
      <c r="E11" s="127">
        <v>641.20000000000005</v>
      </c>
      <c r="F11" s="127">
        <v>786.8</v>
      </c>
      <c r="G11" s="127">
        <v>2513.1999999999998</v>
      </c>
      <c r="H11" s="127">
        <v>3492.7</v>
      </c>
      <c r="I11" s="127">
        <v>4386.3</v>
      </c>
      <c r="J11" s="127">
        <v>4379.1000000000004</v>
      </c>
      <c r="K11" s="127">
        <v>4423.3999999999996</v>
      </c>
      <c r="M11" s="132" t="s">
        <v>269</v>
      </c>
      <c r="N11" s="134">
        <f>B44/B42</f>
        <v>0.31825712633087333</v>
      </c>
      <c r="O11" s="134">
        <f t="shared" ref="O11:W11" si="3">C44/C42</f>
        <v>0.32274230398033127</v>
      </c>
      <c r="P11" s="134">
        <f t="shared" si="3"/>
        <v>0.31716373923651764</v>
      </c>
      <c r="Q11" s="134">
        <f t="shared" si="3"/>
        <v>0.34491969485610396</v>
      </c>
      <c r="R11" s="134">
        <f t="shared" si="3"/>
        <v>0.36891713304151152</v>
      </c>
      <c r="S11" s="134">
        <f t="shared" si="3"/>
        <v>0.38281717010939481</v>
      </c>
      <c r="T11" s="134">
        <f t="shared" si="3"/>
        <v>0.43289777395281875</v>
      </c>
      <c r="U11" s="134">
        <f t="shared" si="3"/>
        <v>0.41636561226464791</v>
      </c>
      <c r="V11" s="134">
        <f t="shared" si="3"/>
        <v>0.39370705238403253</v>
      </c>
      <c r="W11" s="134">
        <f t="shared" si="3"/>
        <v>0.41537839553469524</v>
      </c>
    </row>
    <row r="12" spans="1:23">
      <c r="A12" s="127" t="s">
        <v>218</v>
      </c>
      <c r="B12" s="127">
        <v>-264.81599999999997</v>
      </c>
      <c r="C12" s="127">
        <v>-297.346</v>
      </c>
      <c r="D12" s="127">
        <v>-294.209</v>
      </c>
      <c r="E12" s="127">
        <v>-321.81400000000002</v>
      </c>
      <c r="F12" s="127">
        <v>-368.51900000000001</v>
      </c>
      <c r="G12" s="127">
        <v>-416.005</v>
      </c>
      <c r="H12" s="127">
        <v>-494.79</v>
      </c>
      <c r="I12" s="127">
        <v>-616.30600000000004</v>
      </c>
      <c r="J12" s="127">
        <v>-753.74099999999999</v>
      </c>
      <c r="K12" s="127">
        <v>-855.04300000000001</v>
      </c>
      <c r="M12" s="132" t="s">
        <v>198</v>
      </c>
      <c r="N12" s="135">
        <f>B46/B42</f>
        <v>8.5803908545783791E-2</v>
      </c>
      <c r="O12" s="135">
        <f t="shared" ref="O12:W12" si="4">C46/C42</f>
        <v>9.5993354092942684E-2</v>
      </c>
      <c r="P12" s="135">
        <f t="shared" si="4"/>
        <v>9.6493029010599307E-2</v>
      </c>
      <c r="Q12" s="135">
        <f t="shared" si="4"/>
        <v>9.0037102595437013E-2</v>
      </c>
      <c r="R12" s="135">
        <f t="shared" si="4"/>
        <v>7.7357706788779609E-2</v>
      </c>
      <c r="S12" s="135">
        <f t="shared" si="4"/>
        <v>7.6657805812701013E-2</v>
      </c>
      <c r="T12" s="135">
        <f t="shared" si="4"/>
        <v>7.3195547329546709E-2</v>
      </c>
      <c r="U12" s="135">
        <f t="shared" si="4"/>
        <v>7.6567342733701485E-2</v>
      </c>
      <c r="V12" s="135">
        <f t="shared" si="4"/>
        <v>8.5750239992661847E-2</v>
      </c>
      <c r="W12" s="135">
        <f t="shared" si="4"/>
        <v>7.9344495883661673E-2</v>
      </c>
    </row>
    <row r="13" spans="1:23">
      <c r="A13" s="127" t="s">
        <v>219</v>
      </c>
      <c r="B13" s="127">
        <v>149.9</v>
      </c>
      <c r="C13" s="127">
        <v>173.4</v>
      </c>
      <c r="D13" s="127">
        <v>250.4</v>
      </c>
      <c r="E13" s="127">
        <v>319.39999999999998</v>
      </c>
      <c r="F13" s="127">
        <v>418.3</v>
      </c>
      <c r="G13" s="127">
        <v>2097.1999999999998</v>
      </c>
      <c r="H13" s="127">
        <v>2997.9</v>
      </c>
      <c r="I13" s="127">
        <v>3770</v>
      </c>
      <c r="J13" s="127">
        <v>3625.4</v>
      </c>
      <c r="K13" s="127">
        <v>3568.3</v>
      </c>
      <c r="M13" s="132" t="s">
        <v>270</v>
      </c>
      <c r="N13" s="134">
        <f>B52/B42</f>
        <v>4.8467878828395448E-2</v>
      </c>
      <c r="O13" s="134">
        <f t="shared" ref="O13:W13" si="5">C52/C42</f>
        <v>1.808994778531962E-2</v>
      </c>
      <c r="P13" s="134">
        <f t="shared" si="5"/>
        <v>2.1139734713191038E-2</v>
      </c>
      <c r="Q13" s="134">
        <f t="shared" si="5"/>
        <v>4.7801481144709529E-2</v>
      </c>
      <c r="R13" s="134">
        <f t="shared" si="5"/>
        <v>7.6688353125970873E-2</v>
      </c>
      <c r="S13" s="134">
        <f t="shared" si="5"/>
        <v>9.262128389988572E-2</v>
      </c>
      <c r="T13" s="134">
        <f t="shared" si="5"/>
        <v>0.11047322825648974</v>
      </c>
      <c r="U13" s="134">
        <f t="shared" si="5"/>
        <v>0.17227607499049424</v>
      </c>
      <c r="V13" s="134">
        <f t="shared" si="5"/>
        <v>0.14207957792921522</v>
      </c>
      <c r="W13" s="134">
        <f t="shared" si="5"/>
        <v>0.16036362043723068</v>
      </c>
    </row>
    <row r="14" spans="1:23">
      <c r="A14" s="127" t="s">
        <v>220</v>
      </c>
      <c r="M14" s="132" t="s">
        <v>176</v>
      </c>
      <c r="N14" s="133">
        <f>B43/B42</f>
        <v>0.68174287366912667</v>
      </c>
      <c r="O14" s="133">
        <f t="shared" ref="O14:U14" si="6">C43/C42</f>
        <v>0.67725769601966856</v>
      </c>
      <c r="P14" s="133">
        <f t="shared" si="6"/>
        <v>0.68283626076348236</v>
      </c>
      <c r="Q14" s="133">
        <f t="shared" si="6"/>
        <v>0.65508030514389604</v>
      </c>
      <c r="R14" s="133">
        <f t="shared" si="6"/>
        <v>0.63108286695848848</v>
      </c>
      <c r="S14" s="133">
        <f t="shared" si="6"/>
        <v>0.61718282989060524</v>
      </c>
      <c r="T14" s="133">
        <f t="shared" si="6"/>
        <v>0.56710222604718119</v>
      </c>
      <c r="U14" s="133">
        <f t="shared" si="6"/>
        <v>0.58363438773535214</v>
      </c>
      <c r="V14" s="133">
        <f>J43/J42</f>
        <v>0.60629294761596741</v>
      </c>
      <c r="W14" s="133">
        <f>K43/K42</f>
        <v>0.58462160446530476</v>
      </c>
    </row>
    <row r="15" spans="1:23">
      <c r="A15" s="127" t="s">
        <v>221</v>
      </c>
      <c r="B15" s="127">
        <v>2773.326</v>
      </c>
      <c r="C15" s="127">
        <v>4312.817</v>
      </c>
      <c r="D15" s="127">
        <v>7274.5010000000002</v>
      </c>
      <c r="E15" s="127">
        <v>10371.055</v>
      </c>
      <c r="F15" s="127">
        <v>14960.954</v>
      </c>
      <c r="G15" s="127">
        <v>24504.566999999999</v>
      </c>
      <c r="H15" s="127">
        <v>25383.95</v>
      </c>
      <c r="I15" s="127">
        <v>30919.539000000001</v>
      </c>
      <c r="J15" s="127">
        <v>32736.713</v>
      </c>
      <c r="K15" s="127">
        <v>31658.056</v>
      </c>
      <c r="M15" s="132" t="s">
        <v>177</v>
      </c>
      <c r="N15" s="134">
        <f>B45/B42</f>
        <v>0.15930641260779965</v>
      </c>
      <c r="O15" s="134">
        <f t="shared" ref="O15:W15" si="7">C45/C42</f>
        <v>0.18163861670849121</v>
      </c>
      <c r="P15" s="134">
        <f t="shared" si="7"/>
        <v>0.17766230395454749</v>
      </c>
      <c r="Q15" s="134">
        <f t="shared" si="7"/>
        <v>0.18315595362684436</v>
      </c>
      <c r="R15" s="134">
        <f t="shared" si="7"/>
        <v>0.18992644264170311</v>
      </c>
      <c r="S15" s="134">
        <f t="shared" si="7"/>
        <v>0.17695732784651977</v>
      </c>
      <c r="T15" s="134">
        <f t="shared" si="7"/>
        <v>0.13221477820340938</v>
      </c>
      <c r="U15" s="134">
        <f t="shared" si="7"/>
        <v>0.13121380124429233</v>
      </c>
      <c r="V15" s="134">
        <f t="shared" si="7"/>
        <v>0.12979034051281726</v>
      </c>
      <c r="W15" s="134">
        <f t="shared" si="7"/>
        <v>0.12982621479744402</v>
      </c>
    </row>
    <row r="16" spans="1:23">
      <c r="A16" s="127" t="s">
        <v>222</v>
      </c>
      <c r="M16" s="7" t="s">
        <v>271</v>
      </c>
      <c r="N16" s="134">
        <f>B8/B42</f>
        <v>0</v>
      </c>
      <c r="O16" s="134">
        <f t="shared" ref="O16:W16" si="8">C8/C42</f>
        <v>0</v>
      </c>
      <c r="P16" s="134">
        <f t="shared" si="8"/>
        <v>0</v>
      </c>
      <c r="Q16" s="134">
        <f t="shared" si="8"/>
        <v>0</v>
      </c>
      <c r="R16" s="134">
        <f t="shared" si="8"/>
        <v>0</v>
      </c>
      <c r="S16" s="134">
        <f t="shared" si="8"/>
        <v>2.2543606023422681E-2</v>
      </c>
      <c r="T16" s="134">
        <f t="shared" si="8"/>
        <v>2.4436615120401392E-2</v>
      </c>
      <c r="U16" s="134">
        <f t="shared" si="8"/>
        <v>2.7083447539154697E-2</v>
      </c>
      <c r="V16" s="134">
        <f t="shared" si="8"/>
        <v>3.127884854130325E-2</v>
      </c>
      <c r="W16" s="134">
        <f t="shared" si="8"/>
        <v>3.8165129583860084E-2</v>
      </c>
    </row>
    <row r="17" spans="1:25">
      <c r="A17" s="127" t="s">
        <v>223</v>
      </c>
    </row>
    <row r="18" spans="1:25">
      <c r="A18" s="127" t="s">
        <v>74</v>
      </c>
      <c r="B18" s="127">
        <v>7056.6509999999998</v>
      </c>
      <c r="C18" s="127">
        <v>10202.870999999999</v>
      </c>
      <c r="D18" s="127">
        <v>13586.61</v>
      </c>
      <c r="E18" s="127">
        <v>19012.741999999998</v>
      </c>
      <c r="F18" s="127">
        <v>25974.400000000001</v>
      </c>
      <c r="G18" s="127">
        <v>33975.712</v>
      </c>
      <c r="H18" s="127">
        <v>39280.358999999997</v>
      </c>
      <c r="I18" s="127">
        <v>44584.663</v>
      </c>
      <c r="J18" s="127">
        <v>48594.767999999996</v>
      </c>
      <c r="K18" s="127">
        <v>48731.991999999998</v>
      </c>
    </row>
    <row r="19" spans="1:25">
      <c r="A19" s="127" t="s">
        <v>72</v>
      </c>
      <c r="B19" s="127">
        <v>2318.8220000000001</v>
      </c>
      <c r="C19" s="127">
        <v>3042.5140000000001</v>
      </c>
      <c r="D19" s="127">
        <v>3945.5529999999999</v>
      </c>
      <c r="E19" s="127">
        <v>4532.5959999999995</v>
      </c>
      <c r="F19" s="127">
        <v>5249.0039999999999</v>
      </c>
      <c r="G19" s="127">
        <v>5087.9080000000004</v>
      </c>
      <c r="H19" s="127">
        <v>5085.7190000000001</v>
      </c>
      <c r="I19" s="127">
        <v>5130.45</v>
      </c>
      <c r="J19" s="127">
        <v>5151.6629999999996</v>
      </c>
      <c r="K19" s="127">
        <v>5213.8819999999996</v>
      </c>
    </row>
    <row r="20" spans="1:25">
      <c r="A20" s="127" t="s">
        <v>224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M20" s="127" t="s">
        <v>272</v>
      </c>
      <c r="O20" s="136">
        <f>(C42-B42)/B42</f>
        <v>0.23159576184233865</v>
      </c>
      <c r="P20" s="136">
        <f t="shared" ref="P20:W20" si="9">(D42-C42)/C42</f>
        <v>0.30255249973043769</v>
      </c>
      <c r="Q20" s="136">
        <f t="shared" si="9"/>
        <v>0.32410273785598803</v>
      </c>
      <c r="R20" s="136">
        <f t="shared" si="9"/>
        <v>0.35078497180252355</v>
      </c>
      <c r="S20" s="136">
        <f t="shared" si="9"/>
        <v>0.27618157667990073</v>
      </c>
      <c r="T20" s="136">
        <f t="shared" si="9"/>
        <v>0.24010228588401519</v>
      </c>
      <c r="U20" s="136">
        <f t="shared" si="9"/>
        <v>0.18810119484449869</v>
      </c>
      <c r="V20" s="136">
        <f t="shared" si="9"/>
        <v>6.45739131769969E-2</v>
      </c>
      <c r="W20" s="136">
        <f t="shared" si="9"/>
        <v>6.6668047843545325E-2</v>
      </c>
      <c r="X20" s="136"/>
      <c r="Y20" s="136"/>
    </row>
    <row r="21" spans="1:25">
      <c r="A21" s="127" t="s">
        <v>225</v>
      </c>
      <c r="B21" s="127">
        <v>1.2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499.87799999999999</v>
      </c>
      <c r="I21" s="127">
        <v>699.82299999999998</v>
      </c>
      <c r="J21" s="127">
        <v>0</v>
      </c>
      <c r="K21" s="127">
        <v>399.84399999999999</v>
      </c>
      <c r="M21" s="127" t="s">
        <v>273</v>
      </c>
      <c r="O21" s="136">
        <f>(C46-B46)/B46</f>
        <v>0.37785108009171725</v>
      </c>
      <c r="P21" s="136">
        <f t="shared" ref="P21:W21" si="10">(D46-C46)/C46</f>
        <v>0.30933268591307761</v>
      </c>
      <c r="Q21" s="136">
        <f t="shared" si="10"/>
        <v>0.2355128166009075</v>
      </c>
      <c r="R21" s="136">
        <f t="shared" si="10"/>
        <v>0.16056186584446108</v>
      </c>
      <c r="S21" s="136">
        <f t="shared" si="10"/>
        <v>0.26463520634073584</v>
      </c>
      <c r="T21" s="136">
        <f t="shared" si="10"/>
        <v>0.18409292566606847</v>
      </c>
      <c r="U21" s="136">
        <f t="shared" si="10"/>
        <v>0.24283176650634036</v>
      </c>
      <c r="V21" s="136">
        <f t="shared" si="10"/>
        <v>0.19225070748960477</v>
      </c>
      <c r="W21" s="136">
        <f t="shared" si="10"/>
        <v>-1.3014557876476363E-2</v>
      </c>
    </row>
    <row r="22" spans="1:25">
      <c r="A22" s="127" t="s">
        <v>67</v>
      </c>
      <c r="B22" s="127">
        <v>2663.154</v>
      </c>
      <c r="C22" s="127">
        <v>3529.6239999999998</v>
      </c>
      <c r="D22" s="127">
        <v>4586.6570000000002</v>
      </c>
      <c r="E22" s="127">
        <v>5466.3119999999999</v>
      </c>
      <c r="F22" s="127">
        <v>6487.32</v>
      </c>
      <c r="G22" s="127">
        <v>6855.6959999999999</v>
      </c>
      <c r="H22" s="127">
        <v>7805.7849999999999</v>
      </c>
      <c r="I22" s="127">
        <v>8488.9660000000003</v>
      </c>
      <c r="J22" s="127">
        <v>7930.9740000000002</v>
      </c>
      <c r="K22" s="127">
        <v>8860.6550000000007</v>
      </c>
      <c r="M22" s="127" t="s">
        <v>130</v>
      </c>
    </row>
    <row r="23" spans="1:25">
      <c r="A23" s="127" t="s">
        <v>226</v>
      </c>
      <c r="B23" s="127">
        <v>928.4</v>
      </c>
      <c r="C23" s="127">
        <v>2400.3620000000001</v>
      </c>
      <c r="D23" s="127">
        <v>3393.511</v>
      </c>
      <c r="E23" s="127">
        <v>6528.9319999999998</v>
      </c>
      <c r="F23" s="127">
        <v>10388.058000000001</v>
      </c>
      <c r="G23" s="127">
        <v>14759.26</v>
      </c>
      <c r="H23" s="127">
        <v>15809.094999999999</v>
      </c>
      <c r="I23" s="127">
        <v>14693.072</v>
      </c>
      <c r="J23" s="127">
        <v>14353.075999999999</v>
      </c>
      <c r="K23" s="127">
        <v>14143.416999999999</v>
      </c>
    </row>
    <row r="24" spans="1:25">
      <c r="A24" s="127" t="s">
        <v>227</v>
      </c>
    </row>
    <row r="25" spans="1:25">
      <c r="A25" s="127" t="s">
        <v>228</v>
      </c>
    </row>
    <row r="26" spans="1:25">
      <c r="A26" s="127" t="s">
        <v>62</v>
      </c>
      <c r="B26" s="127">
        <v>5198.9430000000002</v>
      </c>
      <c r="C26" s="127">
        <v>7979.4449999999997</v>
      </c>
      <c r="D26" s="127">
        <v>10906.81</v>
      </c>
      <c r="E26" s="127">
        <v>15430.786</v>
      </c>
      <c r="F26" s="127">
        <v>20735.634999999998</v>
      </c>
      <c r="G26" s="127">
        <v>26393.555</v>
      </c>
      <c r="H26" s="127">
        <v>28215.118999999999</v>
      </c>
      <c r="I26" s="127">
        <v>28735.415000000001</v>
      </c>
      <c r="J26" s="127">
        <v>27817.366999999998</v>
      </c>
      <c r="K26" s="127">
        <v>28143.679</v>
      </c>
    </row>
    <row r="27" spans="1:25">
      <c r="A27" s="127" t="s">
        <v>229</v>
      </c>
      <c r="B27" s="127">
        <v>1857.7080000000001</v>
      </c>
      <c r="C27" s="127">
        <v>2223.4259999999999</v>
      </c>
      <c r="D27" s="127">
        <v>2679.8</v>
      </c>
      <c r="E27" s="127">
        <v>3581.9560000000001</v>
      </c>
      <c r="F27" s="127">
        <v>5238.7650000000003</v>
      </c>
      <c r="G27" s="127">
        <v>7582.1570000000002</v>
      </c>
      <c r="H27" s="127">
        <v>11065.24</v>
      </c>
      <c r="I27" s="127">
        <v>15849.248</v>
      </c>
      <c r="J27" s="127">
        <v>20777.401000000002</v>
      </c>
      <c r="K27" s="127">
        <v>20588.312999999998</v>
      </c>
    </row>
    <row r="28" spans="1:25">
      <c r="A28" s="127" t="s">
        <v>230</v>
      </c>
      <c r="F28" s="127">
        <v>0</v>
      </c>
      <c r="G28" s="127">
        <v>0</v>
      </c>
      <c r="H28" s="127">
        <v>0</v>
      </c>
      <c r="I28" s="127">
        <v>0</v>
      </c>
    </row>
    <row r="29" spans="1:25">
      <c r="A29" s="127" t="s">
        <v>231</v>
      </c>
      <c r="B29" s="127">
        <v>1042.81</v>
      </c>
    </row>
    <row r="30" spans="1:25">
      <c r="A30" s="127" t="s">
        <v>232</v>
      </c>
      <c r="B30" s="127">
        <v>819.28399999999999</v>
      </c>
      <c r="C30" s="127">
        <v>941.92499999999995</v>
      </c>
      <c r="D30" s="127">
        <v>1128.6030000000001</v>
      </c>
      <c r="E30" s="127">
        <v>1731.117</v>
      </c>
      <c r="F30" s="127">
        <v>2942.3589999999999</v>
      </c>
      <c r="G30" s="127">
        <v>4811.7489999999998</v>
      </c>
      <c r="H30" s="127">
        <v>7573.1440000000002</v>
      </c>
      <c r="I30" s="127">
        <v>12689.371999999999</v>
      </c>
      <c r="J30" s="127">
        <v>17181.295999999998</v>
      </c>
      <c r="K30" s="127">
        <v>22589.286</v>
      </c>
    </row>
    <row r="31" spans="1:25">
      <c r="A31" s="127" t="s">
        <v>233</v>
      </c>
      <c r="I31" s="127">
        <v>-824.19</v>
      </c>
      <c r="J31" s="127">
        <v>-824.19</v>
      </c>
      <c r="K31" s="127">
        <v>-6922.2</v>
      </c>
    </row>
    <row r="32" spans="1:25">
      <c r="A32" s="127" t="s">
        <v>54</v>
      </c>
      <c r="B32" s="127">
        <v>1857.7080000000001</v>
      </c>
      <c r="C32" s="127">
        <v>2223.4259999999999</v>
      </c>
      <c r="D32" s="127">
        <v>2679.8</v>
      </c>
      <c r="E32" s="127">
        <v>3581.9560000000001</v>
      </c>
      <c r="F32" s="127">
        <v>5238.7650000000003</v>
      </c>
      <c r="G32" s="127">
        <v>7582.1570000000002</v>
      </c>
      <c r="H32" s="127">
        <v>11065.24</v>
      </c>
      <c r="I32" s="127">
        <v>15849.248</v>
      </c>
      <c r="J32" s="127">
        <v>20777.401000000002</v>
      </c>
      <c r="K32" s="127">
        <v>20588.312999999998</v>
      </c>
    </row>
    <row r="33" spans="1:11">
      <c r="A33" s="127" t="s">
        <v>234</v>
      </c>
      <c r="B33" s="127">
        <v>7056.6509999999998</v>
      </c>
      <c r="C33" s="127">
        <v>10202.870999999999</v>
      </c>
      <c r="D33" s="127">
        <v>13586.61</v>
      </c>
      <c r="E33" s="127">
        <v>19012.741999999998</v>
      </c>
      <c r="F33" s="127">
        <v>25974.400000000001</v>
      </c>
      <c r="G33" s="127">
        <v>33975.712</v>
      </c>
      <c r="H33" s="127">
        <v>39280.358999999997</v>
      </c>
      <c r="I33" s="127">
        <v>44584.663</v>
      </c>
      <c r="J33" s="127">
        <v>48594.767999999996</v>
      </c>
      <c r="K33" s="127">
        <v>48731.991999999998</v>
      </c>
    </row>
    <row r="34" spans="1:11">
      <c r="A34" s="127" t="s">
        <v>235</v>
      </c>
      <c r="B34" s="127">
        <v>422902</v>
      </c>
      <c r="C34" s="127">
        <v>427940</v>
      </c>
      <c r="D34" s="127">
        <v>430054</v>
      </c>
      <c r="E34" s="127">
        <v>433393</v>
      </c>
      <c r="F34" s="127">
        <v>436599</v>
      </c>
      <c r="G34" s="127">
        <v>438807</v>
      </c>
      <c r="H34" s="127">
        <v>442895</v>
      </c>
      <c r="I34" s="127">
        <v>443963</v>
      </c>
      <c r="J34" s="127">
        <v>445347</v>
      </c>
      <c r="K34" s="127">
        <v>432760</v>
      </c>
    </row>
    <row r="37" spans="1:11" ht="18">
      <c r="A37" s="188" t="s">
        <v>210</v>
      </c>
    </row>
    <row r="38" spans="1:11">
      <c r="A38" s="128" t="s">
        <v>236</v>
      </c>
    </row>
    <row r="39" spans="1:11">
      <c r="A39" s="127" t="s">
        <v>212</v>
      </c>
      <c r="B39" s="129">
        <v>42004</v>
      </c>
      <c r="C39" s="129">
        <v>42369</v>
      </c>
      <c r="D39" s="129">
        <v>42735</v>
      </c>
      <c r="E39" s="129">
        <v>43100</v>
      </c>
      <c r="F39" s="129">
        <v>43465</v>
      </c>
      <c r="G39" s="129">
        <v>43830</v>
      </c>
      <c r="H39" s="129">
        <v>44196</v>
      </c>
      <c r="I39" s="129">
        <v>44561</v>
      </c>
      <c r="J39" s="129">
        <v>44926</v>
      </c>
      <c r="K39" s="129">
        <v>45291</v>
      </c>
    </row>
    <row r="40" spans="1:11">
      <c r="A40" s="127" t="s">
        <v>15</v>
      </c>
      <c r="B40" s="127" t="s">
        <v>16</v>
      </c>
      <c r="C40" s="127" t="s">
        <v>16</v>
      </c>
      <c r="D40" s="127" t="s">
        <v>16</v>
      </c>
      <c r="E40" s="127" t="s">
        <v>16</v>
      </c>
      <c r="F40" s="127" t="s">
        <v>16</v>
      </c>
      <c r="G40" s="127" t="s">
        <v>16</v>
      </c>
      <c r="H40" s="127" t="s">
        <v>16</v>
      </c>
      <c r="I40" s="127" t="s">
        <v>16</v>
      </c>
      <c r="J40" s="127" t="s">
        <v>16</v>
      </c>
      <c r="K40" s="127" t="s">
        <v>16</v>
      </c>
    </row>
    <row r="41" spans="1:11">
      <c r="A41" s="127" t="s">
        <v>21</v>
      </c>
    </row>
    <row r="42" spans="1:11">
      <c r="A42" s="127" t="s">
        <v>24</v>
      </c>
      <c r="B42" s="127">
        <v>5504.6559999999999</v>
      </c>
      <c r="C42" s="127">
        <v>6779.5110000000004</v>
      </c>
      <c r="D42" s="127">
        <v>8830.6689999999999</v>
      </c>
      <c r="E42" s="127">
        <v>11692.713</v>
      </c>
      <c r="F42" s="127">
        <v>15794.341</v>
      </c>
      <c r="G42" s="127">
        <v>20156.447</v>
      </c>
      <c r="H42" s="127">
        <v>24996.056</v>
      </c>
      <c r="I42" s="127">
        <v>29697.844000000001</v>
      </c>
      <c r="J42" s="127">
        <v>31615.55</v>
      </c>
      <c r="K42" s="127">
        <v>33723.296999999999</v>
      </c>
    </row>
    <row r="43" spans="1:11">
      <c r="A43" s="127" t="s">
        <v>237</v>
      </c>
      <c r="B43" s="127">
        <v>3752.76</v>
      </c>
      <c r="C43" s="127">
        <v>4591.4759999999997</v>
      </c>
      <c r="D43" s="127">
        <v>6029.9009999999998</v>
      </c>
      <c r="E43" s="127">
        <v>7659.6660000000002</v>
      </c>
      <c r="F43" s="127">
        <v>9967.5380000000005</v>
      </c>
      <c r="G43" s="127">
        <v>12440.213</v>
      </c>
      <c r="H43" s="127">
        <v>14175.319</v>
      </c>
      <c r="I43" s="127">
        <v>17332.683000000001</v>
      </c>
      <c r="J43" s="127">
        <v>19168.285</v>
      </c>
      <c r="K43" s="127">
        <v>19715.367999999999</v>
      </c>
    </row>
    <row r="44" spans="1:11">
      <c r="A44" s="127" t="s">
        <v>26</v>
      </c>
      <c r="B44" s="127">
        <v>1751.896</v>
      </c>
      <c r="C44" s="127">
        <v>2188.0349999999999</v>
      </c>
      <c r="D44" s="127">
        <v>2800.768</v>
      </c>
      <c r="E44" s="127">
        <v>4033.047</v>
      </c>
      <c r="F44" s="127">
        <v>5826.8029999999999</v>
      </c>
      <c r="G44" s="127">
        <v>7716.2340000000004</v>
      </c>
      <c r="H44" s="127">
        <v>10820.736999999999</v>
      </c>
      <c r="I44" s="127">
        <v>12365.161</v>
      </c>
      <c r="J44" s="127">
        <v>12447.264999999999</v>
      </c>
      <c r="K44" s="127">
        <v>14007.929</v>
      </c>
    </row>
    <row r="45" spans="1:11">
      <c r="A45" s="127" t="s">
        <v>238</v>
      </c>
      <c r="B45" s="127">
        <v>876.92700000000002</v>
      </c>
      <c r="C45" s="127">
        <v>1231.421</v>
      </c>
      <c r="D45" s="127">
        <v>1568.877</v>
      </c>
      <c r="E45" s="127">
        <v>2141.59</v>
      </c>
      <c r="F45" s="127">
        <v>2999.7629999999999</v>
      </c>
      <c r="G45" s="127">
        <v>3566.8310000000001</v>
      </c>
      <c r="H45" s="127">
        <v>3304.848</v>
      </c>
      <c r="I45" s="127">
        <v>3896.7669999999998</v>
      </c>
      <c r="J45" s="127">
        <v>4103.393</v>
      </c>
      <c r="K45" s="127">
        <v>4378.1679999999997</v>
      </c>
    </row>
    <row r="46" spans="1:11">
      <c r="A46" s="127" t="s">
        <v>239</v>
      </c>
      <c r="B46" s="127">
        <v>472.32100000000003</v>
      </c>
      <c r="C46" s="127">
        <v>650.78800000000001</v>
      </c>
      <c r="D46" s="127">
        <v>852.09799999999996</v>
      </c>
      <c r="E46" s="127">
        <v>1052.778</v>
      </c>
      <c r="F46" s="127">
        <v>1221.8140000000001</v>
      </c>
      <c r="G46" s="127">
        <v>1545.1489999999999</v>
      </c>
      <c r="H46" s="127">
        <v>1829.6</v>
      </c>
      <c r="I46" s="127">
        <v>2273.8850000000002</v>
      </c>
      <c r="J46" s="127">
        <v>2711.0410000000002</v>
      </c>
      <c r="K46" s="127">
        <v>2675.7579999999998</v>
      </c>
    </row>
    <row r="47" spans="1:11">
      <c r="A47" s="127" t="s">
        <v>31</v>
      </c>
      <c r="B47" s="127">
        <v>402.64800000000002</v>
      </c>
      <c r="C47" s="127">
        <v>305.82600000000002</v>
      </c>
      <c r="D47" s="127">
        <v>379.79300000000001</v>
      </c>
      <c r="E47" s="127">
        <v>838.67899999999997</v>
      </c>
      <c r="F47" s="127">
        <v>1605.2260000000001</v>
      </c>
      <c r="G47" s="127">
        <v>2604.2539999999999</v>
      </c>
      <c r="H47" s="127">
        <v>4585.2889999999998</v>
      </c>
      <c r="I47" s="127">
        <v>6194.509</v>
      </c>
      <c r="J47" s="127">
        <v>5632.8310000000001</v>
      </c>
      <c r="K47" s="127">
        <v>6954.0029999999997</v>
      </c>
    </row>
    <row r="48" spans="1:11">
      <c r="A48" s="127" t="s">
        <v>240</v>
      </c>
      <c r="B48" s="127">
        <v>53.279000000000003</v>
      </c>
      <c r="C48" s="127">
        <v>201.24100000000001</v>
      </c>
      <c r="D48" s="127">
        <v>96.486000000000004</v>
      </c>
      <c r="E48" s="127">
        <v>481.25799999999998</v>
      </c>
      <c r="F48" s="127">
        <v>379.76799999999997</v>
      </c>
      <c r="G48" s="127">
        <v>549.02300000000002</v>
      </c>
      <c r="H48" s="127">
        <v>2045.94</v>
      </c>
      <c r="I48" s="127">
        <v>-48.594000000000001</v>
      </c>
      <c r="J48" s="127">
        <v>86.902000000000001</v>
      </c>
      <c r="K48" s="127">
        <v>1041.598</v>
      </c>
    </row>
    <row r="49" spans="1:11">
      <c r="A49" s="127" t="s">
        <v>241</v>
      </c>
    </row>
    <row r="50" spans="1:11">
      <c r="A50" s="127" t="s">
        <v>242</v>
      </c>
      <c r="B50" s="127">
        <v>349.36900000000003</v>
      </c>
      <c r="C50" s="127">
        <v>141.88499999999999</v>
      </c>
      <c r="D50" s="127">
        <v>260.50700000000001</v>
      </c>
      <c r="E50" s="127">
        <v>485.32100000000003</v>
      </c>
      <c r="F50" s="127">
        <v>1226.4580000000001</v>
      </c>
      <c r="G50" s="127">
        <v>2062.2310000000002</v>
      </c>
      <c r="H50" s="127">
        <v>3199.3490000000002</v>
      </c>
      <c r="I50" s="127">
        <v>5840.1030000000001</v>
      </c>
      <c r="J50" s="127">
        <v>5263.9290000000001</v>
      </c>
      <c r="K50" s="127">
        <v>6205.4049999999997</v>
      </c>
    </row>
    <row r="51" spans="1:11">
      <c r="A51" s="127" t="s">
        <v>243</v>
      </c>
      <c r="B51" s="127">
        <v>82.57</v>
      </c>
      <c r="C51" s="127">
        <v>19.244</v>
      </c>
      <c r="D51" s="127">
        <v>73.828999999999994</v>
      </c>
      <c r="E51" s="127">
        <v>-152.708</v>
      </c>
      <c r="F51" s="127">
        <v>44.116999999999997</v>
      </c>
      <c r="G51" s="127">
        <v>322.84899999999999</v>
      </c>
      <c r="H51" s="127">
        <v>525.14800000000002</v>
      </c>
      <c r="I51" s="127">
        <v>978.63800000000003</v>
      </c>
      <c r="J51" s="127">
        <v>1140.981</v>
      </c>
      <c r="K51" s="127">
        <v>797.41499999999996</v>
      </c>
    </row>
    <row r="52" spans="1:11">
      <c r="A52" s="127" t="s">
        <v>43</v>
      </c>
      <c r="B52" s="127">
        <v>266.79899999999998</v>
      </c>
      <c r="C52" s="127">
        <v>122.64100000000001</v>
      </c>
      <c r="D52" s="127">
        <v>186.678</v>
      </c>
      <c r="E52" s="127">
        <v>558.92899999999997</v>
      </c>
      <c r="F52" s="127">
        <v>1211.242</v>
      </c>
      <c r="G52" s="127">
        <v>1866.9159999999999</v>
      </c>
      <c r="H52" s="127">
        <v>2761.395</v>
      </c>
      <c r="I52" s="127">
        <v>5116.2280000000001</v>
      </c>
      <c r="J52" s="127">
        <v>4491.924</v>
      </c>
      <c r="K52" s="127">
        <v>5407.99</v>
      </c>
    </row>
    <row r="53" spans="1:11">
      <c r="A53" s="127" t="s">
        <v>244</v>
      </c>
    </row>
    <row r="54" spans="1:11">
      <c r="A54" s="127" t="s">
        <v>245</v>
      </c>
      <c r="B54" s="127">
        <v>0.63</v>
      </c>
      <c r="C54" s="127">
        <v>0.28999999999999998</v>
      </c>
      <c r="D54" s="127">
        <v>0.44</v>
      </c>
      <c r="E54" s="127">
        <v>1.48</v>
      </c>
      <c r="F54" s="127">
        <v>2.72</v>
      </c>
      <c r="G54" s="127">
        <v>3.97</v>
      </c>
      <c r="H54" s="127">
        <v>6.07</v>
      </c>
      <c r="I54" s="127">
        <v>10.97</v>
      </c>
      <c r="J54" s="127">
        <v>9.27</v>
      </c>
      <c r="K54" s="127">
        <v>12.25</v>
      </c>
    </row>
    <row r="55" spans="1:11">
      <c r="A55" s="127" t="s">
        <v>246</v>
      </c>
      <c r="B55" s="127">
        <v>0.63</v>
      </c>
      <c r="C55" s="127">
        <v>0.28999999999999998</v>
      </c>
      <c r="D55" s="127">
        <v>0.44</v>
      </c>
      <c r="E55" s="127">
        <v>1.29</v>
      </c>
      <c r="F55" s="127">
        <v>2.78</v>
      </c>
      <c r="G55" s="127">
        <v>4.26</v>
      </c>
      <c r="H55" s="127">
        <v>6.26</v>
      </c>
      <c r="I55" s="127">
        <v>11.55</v>
      </c>
      <c r="J55" s="127">
        <v>10.1</v>
      </c>
      <c r="K55" s="127">
        <v>12.25</v>
      </c>
    </row>
    <row r="56" spans="1:11">
      <c r="A56" s="127" t="s">
        <v>247</v>
      </c>
      <c r="B56" s="127">
        <v>0.63</v>
      </c>
      <c r="C56" s="127">
        <v>0.28999999999999998</v>
      </c>
      <c r="D56" s="127">
        <v>0.44</v>
      </c>
      <c r="E56" s="127">
        <v>1.48</v>
      </c>
      <c r="F56" s="127">
        <v>2.72</v>
      </c>
      <c r="G56" s="127">
        <v>3.97</v>
      </c>
      <c r="H56" s="127">
        <v>8.15</v>
      </c>
      <c r="I56" s="127">
        <v>10.97</v>
      </c>
      <c r="J56" s="127">
        <v>9.27</v>
      </c>
      <c r="K56" s="127">
        <v>12.25</v>
      </c>
    </row>
    <row r="57" spans="1:11">
      <c r="A57" s="127" t="s">
        <v>248</v>
      </c>
      <c r="B57" s="127">
        <v>420538</v>
      </c>
      <c r="C57" s="127">
        <v>425889</v>
      </c>
      <c r="D57" s="127">
        <v>428822</v>
      </c>
      <c r="E57" s="127">
        <v>431885</v>
      </c>
      <c r="F57" s="127">
        <v>435374</v>
      </c>
      <c r="G57" s="127">
        <v>437799</v>
      </c>
      <c r="H57" s="127">
        <v>440922</v>
      </c>
      <c r="I57" s="127">
        <v>443155</v>
      </c>
      <c r="J57" s="127">
        <v>444698</v>
      </c>
      <c r="K57" s="127">
        <v>441571</v>
      </c>
    </row>
    <row r="58" spans="1:11">
      <c r="A58" s="127" t="s">
        <v>249</v>
      </c>
      <c r="B58" s="127">
        <v>0.62</v>
      </c>
      <c r="C58" s="127">
        <v>0.28000000000000003</v>
      </c>
      <c r="D58" s="127">
        <v>0.43</v>
      </c>
      <c r="E58" s="127">
        <v>1.43</v>
      </c>
      <c r="F58" s="127">
        <v>2.62</v>
      </c>
      <c r="G58" s="127">
        <v>3.85</v>
      </c>
      <c r="H58" s="127">
        <v>5.89</v>
      </c>
      <c r="I58" s="127">
        <v>10.68</v>
      </c>
      <c r="J58" s="127">
        <v>9.14</v>
      </c>
      <c r="K58" s="127">
        <v>12.03</v>
      </c>
    </row>
    <row r="59" spans="1:11">
      <c r="A59" s="127" t="s">
        <v>250</v>
      </c>
      <c r="B59" s="127">
        <v>0.62</v>
      </c>
      <c r="C59" s="127">
        <v>0.28000000000000003</v>
      </c>
      <c r="D59" s="127">
        <v>0.43</v>
      </c>
      <c r="E59" s="127">
        <v>1.25</v>
      </c>
      <c r="F59" s="127">
        <v>2.68</v>
      </c>
      <c r="G59" s="127">
        <v>4.13</v>
      </c>
      <c r="H59" s="127">
        <v>6.08</v>
      </c>
      <c r="I59" s="127">
        <v>11.24</v>
      </c>
      <c r="J59" s="127">
        <v>9.9499999999999993</v>
      </c>
      <c r="K59" s="127">
        <v>12.03</v>
      </c>
    </row>
    <row r="60" spans="1:11">
      <c r="A60" s="127" t="s">
        <v>251</v>
      </c>
      <c r="B60" s="127">
        <v>0.62</v>
      </c>
      <c r="C60" s="127">
        <v>0.28000000000000003</v>
      </c>
      <c r="D60" s="127">
        <v>0.43</v>
      </c>
      <c r="E60" s="127">
        <v>1.43</v>
      </c>
      <c r="F60" s="127">
        <v>2.62</v>
      </c>
      <c r="G60" s="127">
        <v>3.85</v>
      </c>
      <c r="H60" s="127">
        <v>7.91</v>
      </c>
      <c r="I60" s="127">
        <v>10.68</v>
      </c>
      <c r="J60" s="127">
        <v>9.14</v>
      </c>
      <c r="K60" s="127">
        <v>12.03</v>
      </c>
    </row>
    <row r="61" spans="1:11">
      <c r="A61" s="127" t="s">
        <v>252</v>
      </c>
      <c r="B61" s="127">
        <v>431884</v>
      </c>
      <c r="C61" s="127">
        <v>436456</v>
      </c>
      <c r="D61" s="127">
        <v>438652</v>
      </c>
      <c r="E61" s="127">
        <v>446814</v>
      </c>
      <c r="F61" s="127">
        <v>451244</v>
      </c>
      <c r="G61" s="127">
        <v>451765</v>
      </c>
      <c r="H61" s="127">
        <v>454208</v>
      </c>
      <c r="I61" s="127">
        <v>455372</v>
      </c>
      <c r="J61" s="127">
        <v>451290</v>
      </c>
      <c r="K61" s="127">
        <v>449498</v>
      </c>
    </row>
    <row r="62" spans="1:11">
      <c r="A62" s="127" t="s">
        <v>253</v>
      </c>
      <c r="B62" s="127">
        <v>0</v>
      </c>
      <c r="C62" s="127">
        <v>0</v>
      </c>
      <c r="D62" s="127">
        <v>0</v>
      </c>
    </row>
    <row r="63" spans="1:11">
      <c r="A63" s="127" t="s">
        <v>254</v>
      </c>
      <c r="B63" s="127">
        <v>2781.7979999999998</v>
      </c>
      <c r="C63" s="127">
        <v>3547.0450000000001</v>
      </c>
      <c r="D63" s="127">
        <v>4924.9780000000001</v>
      </c>
      <c r="E63" s="127">
        <v>6330.3850000000002</v>
      </c>
      <c r="F63" s="127">
        <v>7656.4570000000003</v>
      </c>
      <c r="G63" s="127">
        <v>9319.8259999999991</v>
      </c>
      <c r="H63" s="127">
        <v>10922.621999999999</v>
      </c>
      <c r="I63" s="127">
        <v>12438.779</v>
      </c>
      <c r="J63" s="127">
        <v>14362.814</v>
      </c>
      <c r="K63" s="127">
        <v>14554.384</v>
      </c>
    </row>
    <row r="64" spans="1:11">
      <c r="A64" s="127" t="s">
        <v>255</v>
      </c>
      <c r="B64" s="127">
        <v>2189</v>
      </c>
      <c r="C64" s="127">
        <v>3500</v>
      </c>
      <c r="D64" s="127">
        <v>4500</v>
      </c>
      <c r="E64" s="127">
        <v>5400</v>
      </c>
      <c r="F64" s="127">
        <v>7100</v>
      </c>
      <c r="G64" s="127">
        <v>8600</v>
      </c>
      <c r="H64" s="127">
        <v>9400</v>
      </c>
      <c r="I64" s="127">
        <v>11300</v>
      </c>
      <c r="J64" s="127">
        <v>12800</v>
      </c>
      <c r="K64" s="127">
        <v>13000</v>
      </c>
    </row>
    <row r="67" spans="1:23" ht="18">
      <c r="A67" s="188" t="s">
        <v>256</v>
      </c>
    </row>
    <row r="68" spans="1:23">
      <c r="A68" s="127" t="s">
        <v>211</v>
      </c>
    </row>
    <row r="69" spans="1:23">
      <c r="A69" s="127" t="s">
        <v>257</v>
      </c>
      <c r="B69" s="129">
        <v>42185</v>
      </c>
      <c r="C69" s="129">
        <v>42551</v>
      </c>
      <c r="D69" s="129">
        <v>42916</v>
      </c>
      <c r="E69" s="129">
        <v>43281</v>
      </c>
      <c r="F69" s="129">
        <v>43646</v>
      </c>
      <c r="G69" s="129">
        <v>44012</v>
      </c>
      <c r="H69" s="129">
        <v>44377</v>
      </c>
      <c r="I69" s="129">
        <v>44742</v>
      </c>
      <c r="J69" s="129">
        <v>45107</v>
      </c>
      <c r="K69" s="129">
        <v>45473</v>
      </c>
      <c r="M69" s="131"/>
      <c r="N69" s="131">
        <v>2014</v>
      </c>
      <c r="O69" s="131">
        <v>2015</v>
      </c>
      <c r="P69" s="131">
        <v>2016</v>
      </c>
      <c r="Q69" s="131">
        <v>2017</v>
      </c>
      <c r="R69" s="131">
        <v>2018</v>
      </c>
      <c r="S69" s="131">
        <v>2019</v>
      </c>
      <c r="T69" s="131">
        <v>2020</v>
      </c>
      <c r="U69" s="131">
        <v>2021</v>
      </c>
      <c r="V69" s="131">
        <v>2022</v>
      </c>
      <c r="W69" s="131">
        <v>2023</v>
      </c>
    </row>
    <row r="70" spans="1:23">
      <c r="A70" s="127" t="s">
        <v>15</v>
      </c>
      <c r="B70" s="127" t="s">
        <v>16</v>
      </c>
      <c r="C70" s="127" t="s">
        <v>16</v>
      </c>
      <c r="D70" s="127" t="s">
        <v>16</v>
      </c>
      <c r="E70" s="127" t="s">
        <v>16</v>
      </c>
      <c r="F70" s="127" t="s">
        <v>16</v>
      </c>
      <c r="G70" s="127" t="s">
        <v>16</v>
      </c>
      <c r="H70" s="127" t="s">
        <v>16</v>
      </c>
      <c r="I70" s="127" t="s">
        <v>16</v>
      </c>
      <c r="J70" s="127" t="s">
        <v>16</v>
      </c>
      <c r="K70" s="127" t="s">
        <v>16</v>
      </c>
      <c r="M70" s="131"/>
      <c r="N70" s="131"/>
      <c r="O70" s="131"/>
      <c r="P70" s="131"/>
      <c r="Q70" s="131"/>
      <c r="R70" s="131"/>
      <c r="S70" s="131"/>
      <c r="T70"/>
      <c r="U70"/>
      <c r="V70"/>
    </row>
    <row r="71" spans="1:23">
      <c r="A71" s="127" t="s">
        <v>21</v>
      </c>
      <c r="M71" s="131"/>
      <c r="N71" s="131"/>
      <c r="O71" s="131"/>
      <c r="P71" s="131"/>
      <c r="Q71" s="131"/>
      <c r="R71" s="131"/>
      <c r="S71" s="131"/>
      <c r="T71"/>
      <c r="U71"/>
      <c r="V71"/>
    </row>
    <row r="72" spans="1:23">
      <c r="A72" s="127" t="s">
        <v>213</v>
      </c>
      <c r="B72" s="127">
        <v>5595</v>
      </c>
      <c r="C72" s="127">
        <v>6510</v>
      </c>
      <c r="D72" s="127">
        <v>7663</v>
      </c>
      <c r="E72" s="127">
        <v>11946</v>
      </c>
      <c r="F72" s="127">
        <v>11356</v>
      </c>
      <c r="G72" s="127">
        <v>13576</v>
      </c>
      <c r="H72" s="127">
        <v>14224</v>
      </c>
      <c r="I72" s="127">
        <v>13931</v>
      </c>
      <c r="J72" s="127">
        <v>34704</v>
      </c>
      <c r="K72" s="127">
        <v>18315</v>
      </c>
      <c r="M72" s="131"/>
      <c r="N72" s="131"/>
      <c r="O72" s="131"/>
      <c r="P72" s="131"/>
      <c r="Q72" s="131"/>
      <c r="R72" s="131"/>
      <c r="S72" s="131"/>
      <c r="T72"/>
      <c r="U72"/>
      <c r="V72"/>
    </row>
    <row r="73" spans="1:23">
      <c r="A73" s="127" t="s">
        <v>214</v>
      </c>
      <c r="B73" s="127">
        <v>96282</v>
      </c>
      <c r="C73" s="127">
        <v>113167</v>
      </c>
      <c r="D73" s="127">
        <v>132881</v>
      </c>
      <c r="E73" s="127">
        <v>133650</v>
      </c>
      <c r="F73" s="127">
        <v>133819</v>
      </c>
      <c r="G73" s="127">
        <v>136527</v>
      </c>
      <c r="H73" s="127">
        <v>130334</v>
      </c>
      <c r="I73" s="127">
        <v>104757</v>
      </c>
      <c r="J73" s="127">
        <v>111262</v>
      </c>
      <c r="K73" s="127">
        <v>75543</v>
      </c>
      <c r="M73" s="131"/>
      <c r="N73" s="131"/>
      <c r="O73" s="131"/>
      <c r="P73" s="131"/>
      <c r="Q73" s="131"/>
      <c r="R73" s="131"/>
      <c r="S73" s="131"/>
      <c r="T73"/>
      <c r="U73"/>
      <c r="V73"/>
    </row>
    <row r="74" spans="1:23">
      <c r="A74" s="127" t="s">
        <v>215</v>
      </c>
      <c r="B74" s="127">
        <v>17908</v>
      </c>
      <c r="C74" s="127">
        <v>18277</v>
      </c>
      <c r="D74" s="127">
        <v>19792</v>
      </c>
      <c r="E74" s="127">
        <v>26481</v>
      </c>
      <c r="F74" s="127">
        <v>29524</v>
      </c>
      <c r="G74" s="127">
        <v>32011</v>
      </c>
      <c r="H74" s="127">
        <v>38043</v>
      </c>
      <c r="I74" s="127">
        <v>44261</v>
      </c>
      <c r="J74" s="127">
        <v>48688</v>
      </c>
      <c r="K74" s="127">
        <v>67424</v>
      </c>
      <c r="M74" s="132" t="s">
        <v>266</v>
      </c>
      <c r="N74" s="133">
        <f>B113/B84</f>
        <v>0.10201846524006515</v>
      </c>
      <c r="O74" s="133">
        <f t="shared" ref="O74" si="11">C113/C84</f>
        <v>0.10253286111082428</v>
      </c>
      <c r="P74" s="133">
        <f t="shared" ref="P74" si="12">D113/D84</f>
        <v>9.2377823681176016E-2</v>
      </c>
      <c r="Q74" s="133">
        <f t="shared" ref="Q74" si="13">E113/E84</f>
        <v>0.13525698479416493</v>
      </c>
      <c r="R74" s="133">
        <f t="shared" ref="R74" si="14">F113/F84</f>
        <v>0.14982411814793617</v>
      </c>
      <c r="S74" s="133">
        <f t="shared" ref="S74" si="15">G113/G84</f>
        <v>0.17532051601169557</v>
      </c>
      <c r="T74" s="133">
        <f t="shared" ref="T74" si="16">H113/H84</f>
        <v>0.20942899343577637</v>
      </c>
      <c r="U74" s="133">
        <f t="shared" ref="U74" si="17">I113/I84</f>
        <v>0.22826992654314221</v>
      </c>
      <c r="V74" s="133">
        <f t="shared" ref="V74" si="18">J113/J84</f>
        <v>0.2148013476513195</v>
      </c>
      <c r="W74" s="133">
        <f t="shared" ref="W74" si="19">K113/K84</f>
        <v>0.2132660891161603</v>
      </c>
    </row>
    <row r="75" spans="1:23">
      <c r="A75" s="127" t="s">
        <v>216</v>
      </c>
      <c r="B75" s="127">
        <v>2902</v>
      </c>
      <c r="C75" s="127">
        <v>2251</v>
      </c>
      <c r="D75" s="127">
        <v>2181</v>
      </c>
      <c r="E75" s="127">
        <v>2662</v>
      </c>
      <c r="F75" s="127">
        <v>2063</v>
      </c>
      <c r="G75" s="127">
        <v>1895</v>
      </c>
      <c r="H75" s="127">
        <v>2636</v>
      </c>
      <c r="I75" s="127">
        <v>3742</v>
      </c>
      <c r="J75" s="127">
        <v>2500</v>
      </c>
      <c r="K75" s="127">
        <v>1246</v>
      </c>
      <c r="M75" s="132" t="s">
        <v>267</v>
      </c>
      <c r="N75" s="134">
        <f>B118/B84</f>
        <v>6.9190741276677847E-2</v>
      </c>
      <c r="O75" s="134">
        <f t="shared" ref="O75" si="20">C118/C84</f>
        <v>8.67244209939389E-2</v>
      </c>
      <c r="P75" s="134">
        <f t="shared" ref="P75" si="21">D118/D84</f>
        <v>8.7952017122520598E-2</v>
      </c>
      <c r="Q75" s="134">
        <f t="shared" ref="Q75" si="22">E118/E84</f>
        <v>6.4018265545802935E-2</v>
      </c>
      <c r="R75" s="134">
        <f t="shared" ref="R75" si="23">F118/F84</f>
        <v>0.13693658482111698</v>
      </c>
      <c r="S75" s="134">
        <f t="shared" ref="S75" si="24">G118/G84</f>
        <v>0.14696111326835065</v>
      </c>
      <c r="T75" s="134">
        <f t="shared" ref="T75" si="25">H118/H84</f>
        <v>0.18356757015869782</v>
      </c>
      <c r="U75" s="134">
        <f t="shared" ref="U75" si="26">I118/I84</f>
        <v>0.19936958666812848</v>
      </c>
      <c r="V75" s="134">
        <f t="shared" ref="V75" si="27">J118/J84</f>
        <v>0.175643726819038</v>
      </c>
      <c r="W75" s="134">
        <f t="shared" ref="W75" si="28">K118/K84</f>
        <v>0.17208583985957596</v>
      </c>
    </row>
    <row r="76" spans="1:23">
      <c r="A76" s="127" t="s">
        <v>80</v>
      </c>
      <c r="B76" s="127">
        <v>124712</v>
      </c>
      <c r="C76" s="127">
        <v>139660</v>
      </c>
      <c r="D76" s="127">
        <v>159851</v>
      </c>
      <c r="E76" s="127">
        <v>169662</v>
      </c>
      <c r="F76" s="127">
        <v>175552</v>
      </c>
      <c r="G76" s="127">
        <v>181915</v>
      </c>
      <c r="H76" s="127">
        <v>184406</v>
      </c>
      <c r="I76" s="127">
        <v>169684</v>
      </c>
      <c r="J76" s="127">
        <v>184257</v>
      </c>
      <c r="K76" s="127">
        <v>159734</v>
      </c>
      <c r="M76" s="132" t="s">
        <v>268</v>
      </c>
      <c r="N76" s="134">
        <f>B118/B98</f>
        <v>0.15225453591898405</v>
      </c>
      <c r="O76" s="134">
        <f t="shared" ref="O76" si="29">C118/C98</f>
        <v>0.23331527702543162</v>
      </c>
      <c r="P76" s="134">
        <f t="shared" ref="P76" si="30">D118/D98</f>
        <v>0.29289720142553249</v>
      </c>
      <c r="Q76" s="134">
        <f t="shared" ref="Q76" si="31">E118/E98</f>
        <v>0.20033124591987234</v>
      </c>
      <c r="R76" s="134">
        <f t="shared" ref="R76" si="32">F118/F98</f>
        <v>0.38346525945470539</v>
      </c>
      <c r="S76" s="134">
        <f t="shared" ref="S76" si="33">G118/G98</f>
        <v>0.37429841763592103</v>
      </c>
      <c r="T76" s="134">
        <f t="shared" ref="T76" si="34">H118/H98</f>
        <v>0.43152238217314137</v>
      </c>
      <c r="U76" s="134">
        <f t="shared" ref="U76" si="35">I118/I98</f>
        <v>0.43675469250999749</v>
      </c>
      <c r="V76" s="134">
        <f t="shared" ref="V76" si="36">J118/J98</f>
        <v>0.35088714643856406</v>
      </c>
      <c r="W76" s="134">
        <f t="shared" ref="W76" si="37">K118/K98</f>
        <v>0.32828137978299815</v>
      </c>
    </row>
    <row r="77" spans="1:23">
      <c r="A77" s="127" t="s">
        <v>217</v>
      </c>
      <c r="B77" s="127">
        <v>32337</v>
      </c>
      <c r="C77" s="127">
        <v>38156</v>
      </c>
      <c r="D77" s="127">
        <v>47913</v>
      </c>
      <c r="E77" s="127">
        <v>65369</v>
      </c>
      <c r="F77" s="127">
        <v>79186</v>
      </c>
      <c r="G77" s="127">
        <v>96101</v>
      </c>
      <c r="H77" s="127">
        <v>122154</v>
      </c>
      <c r="I77" s="127">
        <v>147206</v>
      </c>
      <c r="J77" s="127">
        <v>178238</v>
      </c>
      <c r="K77" s="127">
        <v>230973</v>
      </c>
      <c r="M77" s="132" t="s">
        <v>269</v>
      </c>
      <c r="N77" s="134">
        <f>B110/B108</f>
        <v>0.64695447745244705</v>
      </c>
      <c r="O77" s="134">
        <f t="shared" ref="O77" si="38">C110/C108</f>
        <v>0.61579934364744493</v>
      </c>
      <c r="P77" s="134">
        <f t="shared" ref="P77" si="39">D110/D108</f>
        <v>0.61911061700944969</v>
      </c>
      <c r="Q77" s="134">
        <f t="shared" ref="Q77" si="40">E110/E108</f>
        <v>0.65247372236317502</v>
      </c>
      <c r="R77" s="134">
        <f t="shared" ref="R77" si="41">F110/F108</f>
        <v>0.65901957200638894</v>
      </c>
      <c r="S77" s="134">
        <f t="shared" ref="S77" si="42">G110/G108</f>
        <v>0.67781001992797962</v>
      </c>
      <c r="T77" s="134">
        <f t="shared" ref="T77" si="43">H110/H108</f>
        <v>0.68925800771024703</v>
      </c>
      <c r="U77" s="134">
        <f t="shared" ref="U77" si="44">I110/I108</f>
        <v>0.68401674484289099</v>
      </c>
      <c r="V77" s="134">
        <f t="shared" ref="V77" si="45">J110/J108</f>
        <v>0.68920085883491022</v>
      </c>
      <c r="W77" s="134">
        <f t="shared" ref="W77" si="46">K110/K108</f>
        <v>0.69764443827971379</v>
      </c>
    </row>
    <row r="78" spans="1:23">
      <c r="A78" s="127" t="s">
        <v>218</v>
      </c>
      <c r="B78" s="127">
        <v>-17606</v>
      </c>
      <c r="C78" s="127">
        <v>-19800</v>
      </c>
      <c r="D78" s="127">
        <v>-24179</v>
      </c>
      <c r="E78" s="127">
        <v>-29223</v>
      </c>
      <c r="F78" s="127">
        <v>-35330</v>
      </c>
      <c r="G78" s="127">
        <v>-43197</v>
      </c>
      <c r="H78" s="127">
        <v>-51351</v>
      </c>
      <c r="I78" s="127">
        <v>-59660</v>
      </c>
      <c r="J78" s="127">
        <v>-68251</v>
      </c>
      <c r="K78" s="127">
        <v>-76421</v>
      </c>
      <c r="M78" s="132" t="s">
        <v>198</v>
      </c>
      <c r="N78" s="135">
        <f>B112/B108</f>
        <v>0.12872408634323573</v>
      </c>
      <c r="O78" s="135">
        <f t="shared" ref="O78" si="47">C112/C108</f>
        <v>0.14050632911392405</v>
      </c>
      <c r="P78" s="135">
        <f t="shared" ref="P78" si="48">D112/D108</f>
        <v>0.13665369649805448</v>
      </c>
      <c r="Q78" s="135">
        <f t="shared" ref="Q78" si="49">E112/E108</f>
        <v>0.13343602754621239</v>
      </c>
      <c r="R78" s="135">
        <f t="shared" ref="R78" si="50">F112/F108</f>
        <v>0.13410360528595155</v>
      </c>
      <c r="S78" s="135">
        <f t="shared" ref="S78" si="51">G112/G108</f>
        <v>0.1347341187987274</v>
      </c>
      <c r="T78" s="135">
        <f t="shared" ref="T78" si="52">H112/H108</f>
        <v>0.12324496692208843</v>
      </c>
      <c r="U78" s="135">
        <f t="shared" ref="U78" si="53">I112/I108</f>
        <v>0.12362939426035205</v>
      </c>
      <c r="V78" s="135">
        <f t="shared" ref="V78" si="54">J112/J108</f>
        <v>0.12832975485454073</v>
      </c>
      <c r="W78" s="135">
        <f t="shared" ref="W78" si="55">K112/K108</f>
        <v>0.12038903076835208</v>
      </c>
    </row>
    <row r="79" spans="1:23">
      <c r="A79" s="127" t="s">
        <v>219</v>
      </c>
      <c r="B79" s="127">
        <v>14731</v>
      </c>
      <c r="C79" s="127">
        <v>18356</v>
      </c>
      <c r="D79" s="127">
        <v>23734</v>
      </c>
      <c r="E79" s="127">
        <v>36146</v>
      </c>
      <c r="F79" s="127">
        <v>43856</v>
      </c>
      <c r="G79" s="127">
        <v>52904</v>
      </c>
      <c r="H79" s="127">
        <v>70803</v>
      </c>
      <c r="I79" s="127">
        <v>87546</v>
      </c>
      <c r="J79" s="127">
        <v>109987</v>
      </c>
      <c r="K79" s="127">
        <v>154552</v>
      </c>
      <c r="M79" s="132" t="s">
        <v>270</v>
      </c>
      <c r="N79" s="134">
        <f>B118/B108</f>
        <v>0.13029493481513144</v>
      </c>
      <c r="O79" s="134">
        <f t="shared" ref="O79" si="56">C118/C108</f>
        <v>0.19688232536333802</v>
      </c>
      <c r="P79" s="134">
        <f t="shared" ref="P79" si="57">D118/D108</f>
        <v>0.23573096164535853</v>
      </c>
      <c r="Q79" s="134">
        <f t="shared" ref="Q79" si="58">E118/E108</f>
        <v>0.15015404131931859</v>
      </c>
      <c r="R79" s="134">
        <f t="shared" ref="R79" si="59">F118/F108</f>
        <v>0.31181710544090652</v>
      </c>
      <c r="S79" s="134">
        <f t="shared" ref="S79" si="60">G118/G108</f>
        <v>0.30962486452470023</v>
      </c>
      <c r="T79" s="134">
        <f t="shared" ref="T79" si="61">H118/H108</f>
        <v>0.36451739564989766</v>
      </c>
      <c r="U79" s="134">
        <f t="shared" ref="U79" si="62">I118/I108</f>
        <v>0.36686336813436221</v>
      </c>
      <c r="V79" s="134">
        <f t="shared" ref="V79" si="63">J118/J108</f>
        <v>0.34146237878394642</v>
      </c>
      <c r="W79" s="134">
        <f t="shared" ref="W79" si="64">K118/K108</f>
        <v>0.35955972944084985</v>
      </c>
    </row>
    <row r="80" spans="1:23">
      <c r="A80" s="127" t="s">
        <v>220</v>
      </c>
      <c r="B80" s="127">
        <v>16939</v>
      </c>
      <c r="C80" s="127">
        <v>17872</v>
      </c>
      <c r="D80" s="127">
        <v>35122</v>
      </c>
      <c r="E80" s="127">
        <v>35683</v>
      </c>
      <c r="F80" s="127">
        <v>42026</v>
      </c>
      <c r="G80" s="127">
        <v>43351</v>
      </c>
      <c r="H80" s="127">
        <v>49711</v>
      </c>
      <c r="I80" s="127">
        <v>67524</v>
      </c>
      <c r="J80" s="127">
        <v>67886</v>
      </c>
      <c r="K80" s="127">
        <v>119220</v>
      </c>
      <c r="M80" s="132" t="s">
        <v>176</v>
      </c>
      <c r="N80" s="133">
        <f>B109/B108</f>
        <v>0.35304552254755289</v>
      </c>
      <c r="O80" s="133">
        <f t="shared" ref="O80" si="65">C109/C108</f>
        <v>0.38420065635255507</v>
      </c>
      <c r="P80" s="133">
        <f t="shared" ref="P80" si="66">D109/D108</f>
        <v>0.38088938299055031</v>
      </c>
      <c r="Q80" s="133">
        <f t="shared" ref="Q80" si="67">E109/E108</f>
        <v>0.34752627763682492</v>
      </c>
      <c r="R80" s="133">
        <f t="shared" ref="R80" si="68">F109/F108</f>
        <v>0.34098042799361111</v>
      </c>
      <c r="S80" s="133">
        <f t="shared" ref="S80" si="69">G109/G108</f>
        <v>0.32218998007202043</v>
      </c>
      <c r="T80" s="133">
        <f t="shared" ref="T80" si="70">H109/H108</f>
        <v>0.31074199228975297</v>
      </c>
      <c r="U80" s="133">
        <f t="shared" ref="U80" si="71">I109/I108</f>
        <v>0.31598325515710901</v>
      </c>
      <c r="V80" s="133">
        <f>J109/J108</f>
        <v>0.31079914116508978</v>
      </c>
      <c r="W80" s="133">
        <f>K109/K108</f>
        <v>0.30235556172028621</v>
      </c>
    </row>
    <row r="81" spans="1:23">
      <c r="A81" s="127" t="s">
        <v>221</v>
      </c>
      <c r="B81" s="127">
        <v>4835</v>
      </c>
      <c r="C81" s="127">
        <v>3733</v>
      </c>
      <c r="D81" s="127">
        <v>10106</v>
      </c>
      <c r="E81" s="127">
        <v>8053</v>
      </c>
      <c r="F81" s="127">
        <v>7750</v>
      </c>
      <c r="G81" s="127">
        <v>7038</v>
      </c>
      <c r="H81" s="127">
        <v>7800</v>
      </c>
      <c r="I81" s="127">
        <v>11298</v>
      </c>
      <c r="J81" s="127">
        <v>9366</v>
      </c>
      <c r="K81" s="127">
        <v>27597</v>
      </c>
      <c r="M81" s="132" t="s">
        <v>177</v>
      </c>
      <c r="N81" s="134">
        <f>B111/B108</f>
        <v>0.21718315879461422</v>
      </c>
      <c r="O81" s="134">
        <f t="shared" ref="O81" si="72">C111/C108</f>
        <v>0.22573839662447256</v>
      </c>
      <c r="P81" s="134">
        <f t="shared" ref="P81" si="73">D111/D108</f>
        <v>0.20484713729849915</v>
      </c>
      <c r="Q81" s="134">
        <f t="shared" ref="Q81" si="74">E111/E108</f>
        <v>0.20136824936571221</v>
      </c>
      <c r="R81" s="134">
        <f t="shared" ref="R81" si="75">F111/F108</f>
        <v>0.18354616466549589</v>
      </c>
      <c r="S81" s="134">
        <f t="shared" ref="S81" si="76">G111/G108</f>
        <v>0.17277208684403733</v>
      </c>
      <c r="T81" s="134">
        <f t="shared" ref="T81" si="77">H111/H108</f>
        <v>0.15006425205844556</v>
      </c>
      <c r="U81" s="134">
        <f t="shared" ref="U81" si="78">I111/I108</f>
        <v>0.13983456902204064</v>
      </c>
      <c r="V81" s="134">
        <f t="shared" ref="V81" si="79">J111/J108</f>
        <v>0.13761649718047331</v>
      </c>
      <c r="W81" s="134">
        <f t="shared" ref="W81" si="80">K111/K108</f>
        <v>0.13081241177862452</v>
      </c>
    </row>
    <row r="82" spans="1:23">
      <c r="A82" s="127" t="s">
        <v>222</v>
      </c>
      <c r="M82" s="7" t="s">
        <v>271</v>
      </c>
      <c r="N82" s="134">
        <f>B74/B108</f>
        <v>0.19136567642658689</v>
      </c>
      <c r="O82" s="134">
        <f t="shared" ref="O82" si="81">C74/C108</f>
        <v>0.21421706516643224</v>
      </c>
      <c r="P82" s="134">
        <f t="shared" ref="P82" si="82">D74/D108</f>
        <v>0.22003335186214565</v>
      </c>
      <c r="Q82" s="134">
        <f t="shared" ref="Q82" si="83">E74/E108</f>
        <v>0.23995106922798115</v>
      </c>
      <c r="R82" s="134">
        <f t="shared" ref="R82" si="84">F74/F108</f>
        <v>0.23460979156568104</v>
      </c>
      <c r="S82" s="134">
        <f t="shared" ref="S82" si="85">G74/G108</f>
        <v>0.22382966821662065</v>
      </c>
      <c r="T82" s="134">
        <f t="shared" ref="T82" si="86">H74/H108</f>
        <v>0.2263278758745419</v>
      </c>
      <c r="U82" s="134">
        <f t="shared" ref="U82" si="87">I74/I108</f>
        <v>0.22323599132496091</v>
      </c>
      <c r="V82" s="134">
        <f t="shared" ref="V82" si="88">J74/J108</f>
        <v>0.22975249510416912</v>
      </c>
      <c r="W82" s="134">
        <f t="shared" ref="W82" si="89">K74/K108</f>
        <v>0.27506302983820302</v>
      </c>
    </row>
    <row r="83" spans="1:23">
      <c r="A83" s="127" t="s">
        <v>223</v>
      </c>
    </row>
    <row r="84" spans="1:23">
      <c r="A84" s="127" t="s">
        <v>74</v>
      </c>
      <c r="B84" s="127">
        <v>176223</v>
      </c>
      <c r="C84" s="127">
        <v>193694</v>
      </c>
      <c r="D84" s="127">
        <v>241086</v>
      </c>
      <c r="E84" s="127">
        <v>258848</v>
      </c>
      <c r="F84" s="127">
        <v>286556</v>
      </c>
      <c r="G84" s="127">
        <v>301311</v>
      </c>
      <c r="H84" s="127">
        <v>333779</v>
      </c>
      <c r="I84" s="127">
        <v>364840</v>
      </c>
      <c r="J84" s="127">
        <v>411976</v>
      </c>
      <c r="K84" s="127">
        <v>512163</v>
      </c>
    </row>
    <row r="85" spans="1:23">
      <c r="A85" s="127" t="s">
        <v>72</v>
      </c>
      <c r="B85" s="127">
        <v>6591</v>
      </c>
      <c r="C85" s="127">
        <v>6898</v>
      </c>
      <c r="D85" s="127">
        <v>7390</v>
      </c>
      <c r="E85" s="127">
        <v>8617</v>
      </c>
      <c r="F85" s="127">
        <v>9382</v>
      </c>
      <c r="G85" s="127">
        <v>12530</v>
      </c>
      <c r="H85" s="127">
        <v>15163</v>
      </c>
      <c r="I85" s="127">
        <v>19000</v>
      </c>
      <c r="J85" s="127">
        <v>18095</v>
      </c>
      <c r="K85" s="127">
        <v>21996</v>
      </c>
    </row>
    <row r="86" spans="1:23">
      <c r="A86" s="127" t="s">
        <v>224</v>
      </c>
      <c r="B86" s="127">
        <v>4985</v>
      </c>
      <c r="C86" s="127">
        <v>12904</v>
      </c>
      <c r="D86" s="127">
        <v>9072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6693</v>
      </c>
      <c r="M86" s="127" t="s">
        <v>272</v>
      </c>
      <c r="O86" s="136">
        <f>(C108-B108)/B108</f>
        <v>-8.826672365890148E-2</v>
      </c>
      <c r="P86" s="136">
        <f t="shared" ref="P86" si="90">(D108-C108)/C108</f>
        <v>5.426629160806376E-2</v>
      </c>
      <c r="Q86" s="136">
        <f t="shared" ref="Q86" si="91">(E108-D108)/D108</f>
        <v>0.22690383546414675</v>
      </c>
      <c r="R86" s="136">
        <f t="shared" ref="R86" si="92">(F108-E108)/E108</f>
        <v>0.14029539688292861</v>
      </c>
      <c r="S86" s="136">
        <f t="shared" ref="S86" si="93">(G108-F108)/F108</f>
        <v>0.13645574247276368</v>
      </c>
      <c r="T86" s="136">
        <f t="shared" ref="T86" si="94">(H108-G108)/G108</f>
        <v>0.175317274411775</v>
      </c>
      <c r="U86" s="136">
        <f t="shared" ref="U86" si="95">(I108-H108)/H108</f>
        <v>0.17956070629670173</v>
      </c>
      <c r="V86" s="136">
        <f t="shared" ref="V86" si="96">(J108-I108)/I108</f>
        <v>6.8820295556564284E-2</v>
      </c>
      <c r="W86" s="136">
        <f t="shared" ref="W86" si="97">(K108-J108)/J108</f>
        <v>0.15669962013071279</v>
      </c>
    </row>
    <row r="87" spans="1:23">
      <c r="A87" s="127" t="s">
        <v>225</v>
      </c>
      <c r="B87" s="127">
        <v>2499</v>
      </c>
      <c r="C87" s="127">
        <v>0</v>
      </c>
      <c r="D87" s="127">
        <v>1162</v>
      </c>
      <c r="E87" s="127">
        <v>4174</v>
      </c>
      <c r="F87" s="127">
        <v>5833</v>
      </c>
      <c r="G87" s="127">
        <v>4289</v>
      </c>
      <c r="H87" s="127">
        <v>8863</v>
      </c>
      <c r="I87" s="127">
        <v>3809</v>
      </c>
      <c r="J87" s="127">
        <v>6444</v>
      </c>
      <c r="K87" s="127">
        <v>4598</v>
      </c>
      <c r="M87" s="127" t="s">
        <v>273</v>
      </c>
      <c r="O87" s="136">
        <f>(C112-B112)/B112</f>
        <v>-4.8148763074879631E-3</v>
      </c>
      <c r="P87" s="136">
        <f t="shared" ref="P87" si="98">(D112-C112)/C112</f>
        <v>2.5358692025358693E-2</v>
      </c>
      <c r="Q87" s="136">
        <f t="shared" ref="Q87" si="99">(E112-D112)/D112</f>
        <v>0.19801496908558411</v>
      </c>
      <c r="R87" s="136">
        <f t="shared" ref="R87" si="100">(F112-E112)/E112</f>
        <v>0.14600027162841234</v>
      </c>
      <c r="S87" s="136">
        <f t="shared" ref="S87" si="101">(G112-F112)/F112</f>
        <v>0.14179900450343683</v>
      </c>
      <c r="T87" s="136">
        <f t="shared" ref="T87" si="102">(H112-G112)/G112</f>
        <v>7.5094711713114326E-2</v>
      </c>
      <c r="U87" s="136">
        <f t="shared" ref="U87" si="103">(I112-H112)/H112</f>
        <v>0.18324000772349874</v>
      </c>
      <c r="V87" s="136">
        <f t="shared" ref="V87" si="104">(J112-I112)/I112</f>
        <v>0.10945659268929504</v>
      </c>
      <c r="W87" s="136">
        <f t="shared" ref="W87" si="105">(K112-J112)/J112</f>
        <v>8.5125942268799409E-2</v>
      </c>
    </row>
    <row r="88" spans="1:23">
      <c r="A88" s="127" t="s">
        <v>67</v>
      </c>
      <c r="B88" s="127">
        <v>49858</v>
      </c>
      <c r="C88" s="127">
        <v>59357</v>
      </c>
      <c r="D88" s="127">
        <v>64527</v>
      </c>
      <c r="E88" s="127">
        <v>58488</v>
      </c>
      <c r="F88" s="127">
        <v>69420</v>
      </c>
      <c r="G88" s="127">
        <v>72310</v>
      </c>
      <c r="H88" s="127">
        <v>88657</v>
      </c>
      <c r="I88" s="127">
        <v>95082</v>
      </c>
      <c r="J88" s="127">
        <v>104149</v>
      </c>
      <c r="K88" s="127">
        <v>125286</v>
      </c>
      <c r="M88" s="127" t="s">
        <v>130</v>
      </c>
      <c r="O88" s="127">
        <f>B109/((C75+B75)/2)</f>
        <v>12.822821657287017</v>
      </c>
      <c r="P88" s="127">
        <f t="shared" ref="P88:W88" si="106">C109/((D75+C75)/2)</f>
        <v>14.792418772563177</v>
      </c>
      <c r="Q88" s="127">
        <f t="shared" si="106"/>
        <v>14.14866818087962</v>
      </c>
      <c r="R88" s="127">
        <f t="shared" si="106"/>
        <v>16.234074074074073</v>
      </c>
      <c r="S88" s="127">
        <f t="shared" si="106"/>
        <v>21.682668014148561</v>
      </c>
      <c r="T88" s="127">
        <f t="shared" si="106"/>
        <v>20.338998013683515</v>
      </c>
      <c r="U88" s="127">
        <f t="shared" si="106"/>
        <v>16.378802132329884</v>
      </c>
      <c r="V88" s="127">
        <f t="shared" si="106"/>
        <v>20.073694328740789</v>
      </c>
      <c r="W88" s="127">
        <f t="shared" si="106"/>
        <v>35.164442071542979</v>
      </c>
    </row>
    <row r="89" spans="1:23">
      <c r="A89" s="127" t="s">
        <v>226</v>
      </c>
      <c r="B89" s="127">
        <v>27808</v>
      </c>
      <c r="C89" s="127">
        <v>40783</v>
      </c>
      <c r="D89" s="127">
        <v>78473</v>
      </c>
      <c r="E89" s="127">
        <v>76367</v>
      </c>
      <c r="F89" s="127">
        <v>72919</v>
      </c>
      <c r="G89" s="127">
        <v>68534</v>
      </c>
      <c r="H89" s="127">
        <v>61824</v>
      </c>
      <c r="I89" s="127">
        <v>60874</v>
      </c>
      <c r="J89" s="127">
        <v>57860</v>
      </c>
      <c r="K89" s="127">
        <v>67484</v>
      </c>
    </row>
    <row r="90" spans="1:23">
      <c r="A90" s="127" t="s">
        <v>227</v>
      </c>
      <c r="B90" s="127">
        <v>2835</v>
      </c>
      <c r="C90" s="127">
        <v>1476</v>
      </c>
      <c r="D90" s="127">
        <v>531</v>
      </c>
      <c r="E90" s="127">
        <v>541</v>
      </c>
      <c r="F90" s="127">
        <v>233</v>
      </c>
      <c r="G90" s="127">
        <v>204</v>
      </c>
      <c r="H90" s="127">
        <v>198</v>
      </c>
      <c r="I90" s="127">
        <v>230</v>
      </c>
      <c r="J90" s="127">
        <v>433</v>
      </c>
      <c r="K90" s="127">
        <v>2618</v>
      </c>
    </row>
    <row r="91" spans="1:23">
      <c r="A91" s="127" t="s">
        <v>228</v>
      </c>
    </row>
    <row r="92" spans="1:23">
      <c r="A92" s="127" t="s">
        <v>62</v>
      </c>
      <c r="B92" s="127">
        <v>96140</v>
      </c>
      <c r="C92" s="127">
        <v>121697</v>
      </c>
      <c r="D92" s="127">
        <v>168692</v>
      </c>
      <c r="E92" s="127">
        <v>176130</v>
      </c>
      <c r="F92" s="127">
        <v>184226</v>
      </c>
      <c r="G92" s="127">
        <v>183007</v>
      </c>
      <c r="H92" s="127">
        <v>191791</v>
      </c>
      <c r="I92" s="127">
        <v>198298</v>
      </c>
      <c r="J92" s="127">
        <v>205753</v>
      </c>
      <c r="K92" s="127">
        <v>243686</v>
      </c>
    </row>
    <row r="93" spans="1:23">
      <c r="A93" s="127" t="s">
        <v>229</v>
      </c>
      <c r="B93" s="127">
        <v>80083</v>
      </c>
      <c r="C93" s="127">
        <v>71997</v>
      </c>
      <c r="D93" s="127">
        <v>72394</v>
      </c>
      <c r="E93" s="127">
        <v>82718</v>
      </c>
      <c r="F93" s="127">
        <v>102330</v>
      </c>
      <c r="G93" s="127">
        <v>118304</v>
      </c>
      <c r="H93" s="127">
        <v>141988</v>
      </c>
      <c r="I93" s="127">
        <v>166542</v>
      </c>
      <c r="J93" s="127">
        <v>206223</v>
      </c>
      <c r="K93" s="127">
        <v>268477</v>
      </c>
    </row>
    <row r="94" spans="1:23">
      <c r="A94" s="127" t="s">
        <v>230</v>
      </c>
    </row>
    <row r="95" spans="1:23">
      <c r="A95" s="127" t="s">
        <v>231</v>
      </c>
      <c r="B95" s="127">
        <v>18296.25</v>
      </c>
      <c r="C95" s="127">
        <v>19378</v>
      </c>
      <c r="D95" s="127">
        <v>21140</v>
      </c>
      <c r="E95" s="127">
        <v>23241.75</v>
      </c>
      <c r="F95" s="127">
        <v>28840.5</v>
      </c>
      <c r="G95" s="127">
        <v>33233.25</v>
      </c>
      <c r="H95" s="127">
        <v>36117.25</v>
      </c>
      <c r="I95" s="127">
        <v>40289</v>
      </c>
      <c r="J95" s="127">
        <v>47268</v>
      </c>
      <c r="K95" s="127">
        <v>54460.5</v>
      </c>
    </row>
    <row r="96" spans="1:23">
      <c r="A96" s="127" t="s">
        <v>232</v>
      </c>
      <c r="B96" s="127">
        <v>9096</v>
      </c>
      <c r="C96" s="127">
        <v>2282</v>
      </c>
      <c r="D96" s="127">
        <v>2648</v>
      </c>
      <c r="E96" s="127">
        <v>13682</v>
      </c>
      <c r="F96" s="127">
        <v>24150</v>
      </c>
      <c r="G96" s="127">
        <v>34566</v>
      </c>
      <c r="H96" s="127">
        <v>57055</v>
      </c>
      <c r="I96" s="127">
        <v>84281</v>
      </c>
      <c r="J96" s="127">
        <v>118848</v>
      </c>
      <c r="K96" s="127">
        <v>173144</v>
      </c>
    </row>
    <row r="97" spans="1:11">
      <c r="A97" s="127" t="s">
        <v>233</v>
      </c>
    </row>
    <row r="98" spans="1:11">
      <c r="A98" s="127" t="s">
        <v>54</v>
      </c>
      <c r="B98" s="127">
        <v>80083</v>
      </c>
      <c r="C98" s="127">
        <v>71997</v>
      </c>
      <c r="D98" s="127">
        <v>72394</v>
      </c>
      <c r="E98" s="127">
        <v>82718</v>
      </c>
      <c r="F98" s="127">
        <v>102330</v>
      </c>
      <c r="G98" s="127">
        <v>118304</v>
      </c>
      <c r="H98" s="127">
        <v>141988</v>
      </c>
      <c r="I98" s="127">
        <v>166542</v>
      </c>
      <c r="J98" s="127">
        <v>206223</v>
      </c>
      <c r="K98" s="127">
        <v>268477</v>
      </c>
    </row>
    <row r="99" spans="1:11">
      <c r="A99" s="127" t="s">
        <v>234</v>
      </c>
      <c r="B99" s="127">
        <v>176223</v>
      </c>
      <c r="C99" s="127">
        <v>193694</v>
      </c>
      <c r="D99" s="127">
        <v>241086</v>
      </c>
      <c r="E99" s="127">
        <v>258848</v>
      </c>
      <c r="F99" s="127">
        <v>286556</v>
      </c>
      <c r="G99" s="127">
        <v>301311</v>
      </c>
      <c r="H99" s="127">
        <v>333779</v>
      </c>
      <c r="I99" s="127">
        <v>364840</v>
      </c>
      <c r="J99" s="127">
        <v>411976</v>
      </c>
      <c r="K99" s="127">
        <v>512163</v>
      </c>
    </row>
    <row r="100" spans="1:11">
      <c r="A100" s="127" t="s">
        <v>235</v>
      </c>
      <c r="B100" s="127">
        <v>8027000</v>
      </c>
      <c r="C100" s="127">
        <v>7808000</v>
      </c>
      <c r="D100" s="127">
        <v>7708000</v>
      </c>
      <c r="E100" s="127">
        <v>7677000</v>
      </c>
      <c r="F100" s="127">
        <v>7643000</v>
      </c>
      <c r="G100" s="127">
        <v>7571000</v>
      </c>
      <c r="H100" s="127">
        <v>7519000</v>
      </c>
      <c r="I100" s="127">
        <v>7464000</v>
      </c>
      <c r="J100" s="127">
        <v>7432000</v>
      </c>
      <c r="K100" s="127">
        <v>7434000</v>
      </c>
    </row>
    <row r="103" spans="1:11" ht="18">
      <c r="A103" s="188" t="s">
        <v>256</v>
      </c>
    </row>
    <row r="104" spans="1:11">
      <c r="A104" s="127" t="s">
        <v>236</v>
      </c>
    </row>
    <row r="105" spans="1:11">
      <c r="A105" s="127" t="s">
        <v>257</v>
      </c>
      <c r="B105" s="129">
        <v>42185</v>
      </c>
      <c r="C105" s="129">
        <v>42551</v>
      </c>
      <c r="D105" s="129">
        <v>42916</v>
      </c>
      <c r="E105" s="129">
        <v>43281</v>
      </c>
      <c r="F105" s="129">
        <v>43646</v>
      </c>
      <c r="G105" s="129">
        <v>44012</v>
      </c>
      <c r="H105" s="129">
        <v>44377</v>
      </c>
      <c r="I105" s="129">
        <v>44742</v>
      </c>
      <c r="J105" s="129">
        <v>45107</v>
      </c>
      <c r="K105" s="129">
        <v>45473</v>
      </c>
    </row>
    <row r="106" spans="1:11">
      <c r="A106" s="127" t="s">
        <v>15</v>
      </c>
      <c r="B106" s="127" t="s">
        <v>16</v>
      </c>
      <c r="C106" s="127" t="s">
        <v>16</v>
      </c>
      <c r="D106" s="127" t="s">
        <v>16</v>
      </c>
      <c r="E106" s="127" t="s">
        <v>16</v>
      </c>
      <c r="F106" s="127" t="s">
        <v>16</v>
      </c>
      <c r="G106" s="127" t="s">
        <v>16</v>
      </c>
      <c r="H106" s="127" t="s">
        <v>16</v>
      </c>
      <c r="I106" s="127" t="s">
        <v>16</v>
      </c>
      <c r="J106" s="127" t="s">
        <v>16</v>
      </c>
      <c r="K106" s="127" t="s">
        <v>16</v>
      </c>
    </row>
    <row r="107" spans="1:11">
      <c r="A107" s="127" t="s">
        <v>21</v>
      </c>
    </row>
    <row r="108" spans="1:11">
      <c r="A108" s="127" t="s">
        <v>24</v>
      </c>
      <c r="B108" s="127">
        <v>93580</v>
      </c>
      <c r="C108" s="127">
        <v>85320</v>
      </c>
      <c r="D108" s="127">
        <v>89950</v>
      </c>
      <c r="E108" s="127">
        <v>110360</v>
      </c>
      <c r="F108" s="127">
        <v>125843</v>
      </c>
      <c r="G108" s="127">
        <v>143015</v>
      </c>
      <c r="H108" s="127">
        <v>168088</v>
      </c>
      <c r="I108" s="127">
        <v>198270</v>
      </c>
      <c r="J108" s="127">
        <v>211915</v>
      </c>
      <c r="K108" s="127">
        <v>245122</v>
      </c>
    </row>
    <row r="109" spans="1:11">
      <c r="A109" s="127" t="s">
        <v>237</v>
      </c>
      <c r="B109" s="127">
        <v>33038</v>
      </c>
      <c r="C109" s="127">
        <v>32780</v>
      </c>
      <c r="D109" s="127">
        <v>34261</v>
      </c>
      <c r="E109" s="127">
        <v>38353</v>
      </c>
      <c r="F109" s="127">
        <v>42910</v>
      </c>
      <c r="G109" s="127">
        <v>46078</v>
      </c>
      <c r="H109" s="127">
        <v>52232</v>
      </c>
      <c r="I109" s="127">
        <v>62650</v>
      </c>
      <c r="J109" s="127">
        <v>65863</v>
      </c>
      <c r="K109" s="127">
        <v>74114</v>
      </c>
    </row>
    <row r="110" spans="1:11">
      <c r="A110" s="127" t="s">
        <v>26</v>
      </c>
      <c r="B110" s="127">
        <v>60542</v>
      </c>
      <c r="C110" s="127">
        <v>52540</v>
      </c>
      <c r="D110" s="127">
        <v>55689</v>
      </c>
      <c r="E110" s="127">
        <v>72007</v>
      </c>
      <c r="F110" s="127">
        <v>82933</v>
      </c>
      <c r="G110" s="127">
        <v>96937</v>
      </c>
      <c r="H110" s="127">
        <v>115856</v>
      </c>
      <c r="I110" s="127">
        <v>135620</v>
      </c>
      <c r="J110" s="127">
        <v>146052</v>
      </c>
      <c r="K110" s="127">
        <v>171008</v>
      </c>
    </row>
    <row r="111" spans="1:11">
      <c r="A111" s="127" t="s">
        <v>238</v>
      </c>
      <c r="B111" s="127">
        <v>20324</v>
      </c>
      <c r="C111" s="127">
        <v>19260</v>
      </c>
      <c r="D111" s="127">
        <v>18426</v>
      </c>
      <c r="E111" s="127">
        <v>22223</v>
      </c>
      <c r="F111" s="127">
        <v>23098</v>
      </c>
      <c r="G111" s="127">
        <v>24709</v>
      </c>
      <c r="H111" s="127">
        <v>25224</v>
      </c>
      <c r="I111" s="127">
        <v>27725</v>
      </c>
      <c r="J111" s="127">
        <v>29163</v>
      </c>
      <c r="K111" s="127">
        <v>32065</v>
      </c>
    </row>
    <row r="112" spans="1:11">
      <c r="A112" s="127" t="s">
        <v>239</v>
      </c>
      <c r="B112" s="127">
        <v>12046</v>
      </c>
      <c r="C112" s="127">
        <v>11988</v>
      </c>
      <c r="D112" s="127">
        <v>12292</v>
      </c>
      <c r="E112" s="127">
        <v>14726</v>
      </c>
      <c r="F112" s="127">
        <v>16876</v>
      </c>
      <c r="G112" s="127">
        <v>19269</v>
      </c>
      <c r="H112" s="127">
        <v>20716</v>
      </c>
      <c r="I112" s="127">
        <v>24512</v>
      </c>
      <c r="J112" s="127">
        <v>27195</v>
      </c>
      <c r="K112" s="127">
        <v>29510</v>
      </c>
    </row>
    <row r="113" spans="1:11">
      <c r="A113" s="127" t="s">
        <v>31</v>
      </c>
      <c r="B113" s="127">
        <v>17978</v>
      </c>
      <c r="C113" s="127">
        <v>19860</v>
      </c>
      <c r="D113" s="127">
        <v>22271</v>
      </c>
      <c r="E113" s="127">
        <v>35011</v>
      </c>
      <c r="F113" s="127">
        <v>42933</v>
      </c>
      <c r="G113" s="127">
        <v>52826</v>
      </c>
      <c r="H113" s="127">
        <v>69903</v>
      </c>
      <c r="I113" s="127">
        <v>83282</v>
      </c>
      <c r="J113" s="127">
        <v>88493</v>
      </c>
      <c r="K113" s="127">
        <v>109227</v>
      </c>
    </row>
    <row r="114" spans="1:11">
      <c r="A114" s="127" t="s">
        <v>240</v>
      </c>
      <c r="B114" s="127">
        <v>-2373</v>
      </c>
      <c r="C114" s="127">
        <v>-1415</v>
      </c>
      <c r="D114" s="127">
        <v>-4480</v>
      </c>
      <c r="E114" s="127">
        <v>-5777</v>
      </c>
      <c r="F114" s="127">
        <v>-4310</v>
      </c>
      <c r="G114" s="127">
        <v>-3091</v>
      </c>
      <c r="H114" s="127">
        <v>-4548</v>
      </c>
      <c r="I114" s="127">
        <v>-2995</v>
      </c>
      <c r="J114" s="127">
        <v>-4050</v>
      </c>
      <c r="K114" s="127">
        <v>-2693</v>
      </c>
    </row>
    <row r="115" spans="1:11">
      <c r="A115" s="127" t="s">
        <v>241</v>
      </c>
    </row>
    <row r="116" spans="1:11">
      <c r="A116" s="127" t="s">
        <v>242</v>
      </c>
      <c r="B116" s="127">
        <v>18507</v>
      </c>
      <c r="C116" s="127">
        <v>19751</v>
      </c>
      <c r="D116" s="127">
        <v>23149</v>
      </c>
      <c r="E116" s="127">
        <v>36474</v>
      </c>
      <c r="F116" s="127">
        <v>43688</v>
      </c>
      <c r="G116" s="127">
        <v>53036</v>
      </c>
      <c r="H116" s="127">
        <v>71102</v>
      </c>
      <c r="I116" s="127">
        <v>83716</v>
      </c>
      <c r="J116" s="127">
        <v>89311</v>
      </c>
      <c r="K116" s="127">
        <v>107787</v>
      </c>
    </row>
    <row r="117" spans="1:11">
      <c r="A117" s="127" t="s">
        <v>243</v>
      </c>
      <c r="B117" s="127">
        <v>6314</v>
      </c>
      <c r="C117" s="127">
        <v>2953</v>
      </c>
      <c r="D117" s="127">
        <v>1945</v>
      </c>
      <c r="E117" s="127">
        <v>6203</v>
      </c>
      <c r="F117" s="127">
        <v>4291</v>
      </c>
      <c r="G117" s="127">
        <v>8755</v>
      </c>
      <c r="H117" s="127">
        <v>9831</v>
      </c>
      <c r="I117" s="127">
        <v>10978</v>
      </c>
      <c r="J117" s="127">
        <v>16950</v>
      </c>
      <c r="K117" s="127">
        <v>19651</v>
      </c>
    </row>
    <row r="118" spans="1:11">
      <c r="A118" s="127" t="s">
        <v>43</v>
      </c>
      <c r="B118" s="127">
        <v>12193</v>
      </c>
      <c r="C118" s="127">
        <v>16798</v>
      </c>
      <c r="D118" s="127">
        <v>21204</v>
      </c>
      <c r="E118" s="127">
        <v>16571</v>
      </c>
      <c r="F118" s="127">
        <v>39240</v>
      </c>
      <c r="G118" s="127">
        <v>44281</v>
      </c>
      <c r="H118" s="127">
        <v>61271</v>
      </c>
      <c r="I118" s="127">
        <v>72738</v>
      </c>
      <c r="J118" s="127">
        <v>72361</v>
      </c>
      <c r="K118" s="127">
        <v>88136</v>
      </c>
    </row>
    <row r="119" spans="1:11">
      <c r="A119" s="127" t="s">
        <v>244</v>
      </c>
    </row>
    <row r="120" spans="1:11">
      <c r="A120" s="127" t="s">
        <v>245</v>
      </c>
      <c r="B120" s="127">
        <v>1.49</v>
      </c>
      <c r="C120" s="127">
        <v>2.12</v>
      </c>
      <c r="D120" s="127">
        <v>2.74</v>
      </c>
      <c r="E120" s="127">
        <v>3.93</v>
      </c>
      <c r="F120" s="127">
        <v>5.13</v>
      </c>
      <c r="G120" s="127">
        <v>5.82</v>
      </c>
      <c r="H120" s="127">
        <v>8.1199999999999992</v>
      </c>
      <c r="I120" s="127">
        <v>9.6999999999999993</v>
      </c>
      <c r="J120" s="127">
        <v>9.7200000000000006</v>
      </c>
      <c r="K120" s="127">
        <v>11.86</v>
      </c>
    </row>
    <row r="121" spans="1:11">
      <c r="A121" s="127" t="s">
        <v>246</v>
      </c>
      <c r="B121" s="127">
        <v>1.49</v>
      </c>
      <c r="C121" s="127">
        <v>2.12</v>
      </c>
      <c r="D121" s="127">
        <v>2.74</v>
      </c>
      <c r="E121" s="127">
        <v>2.15</v>
      </c>
      <c r="F121" s="127">
        <v>5.1100000000000003</v>
      </c>
      <c r="G121" s="127">
        <v>5.82</v>
      </c>
      <c r="H121" s="127">
        <v>8.1199999999999992</v>
      </c>
      <c r="I121" s="127">
        <v>9.6999999999999993</v>
      </c>
      <c r="J121" s="127">
        <v>9.7200000000000006</v>
      </c>
      <c r="K121" s="127">
        <v>11.86</v>
      </c>
    </row>
    <row r="122" spans="1:11">
      <c r="A122" s="127" t="s">
        <v>247</v>
      </c>
      <c r="B122" s="127">
        <v>2.31</v>
      </c>
      <c r="C122" s="127">
        <v>2.27</v>
      </c>
      <c r="D122" s="127">
        <v>3.17</v>
      </c>
      <c r="E122" s="127">
        <v>3.94</v>
      </c>
      <c r="F122" s="127">
        <v>5.14</v>
      </c>
      <c r="G122" s="127">
        <v>5.85</v>
      </c>
      <c r="H122" s="127">
        <v>8.1199999999999992</v>
      </c>
      <c r="I122" s="127">
        <v>9.7200000000000006</v>
      </c>
      <c r="J122" s="127">
        <v>9.85</v>
      </c>
      <c r="K122" s="127">
        <v>11.88</v>
      </c>
    </row>
    <row r="123" spans="1:11">
      <c r="A123" s="127" t="s">
        <v>248</v>
      </c>
      <c r="B123" s="127">
        <v>8177000</v>
      </c>
      <c r="C123" s="127">
        <v>7925000</v>
      </c>
      <c r="D123" s="127">
        <v>7746000</v>
      </c>
      <c r="E123" s="127">
        <v>7700000</v>
      </c>
      <c r="F123" s="127">
        <v>7673000</v>
      </c>
      <c r="G123" s="127">
        <v>7610000</v>
      </c>
      <c r="H123" s="127">
        <v>7547000</v>
      </c>
      <c r="I123" s="127">
        <v>7496000</v>
      </c>
      <c r="J123" s="127">
        <v>7446000</v>
      </c>
      <c r="K123" s="127">
        <v>7431000</v>
      </c>
    </row>
    <row r="124" spans="1:11">
      <c r="A124" s="127" t="s">
        <v>249</v>
      </c>
      <c r="B124" s="127">
        <v>1.48</v>
      </c>
      <c r="C124" s="127">
        <v>2.1</v>
      </c>
      <c r="D124" s="127">
        <v>2.71</v>
      </c>
      <c r="E124" s="127">
        <v>3.88</v>
      </c>
      <c r="F124" s="127">
        <v>5.08</v>
      </c>
      <c r="G124" s="127">
        <v>5.76</v>
      </c>
      <c r="H124" s="127">
        <v>8.0500000000000007</v>
      </c>
      <c r="I124" s="127">
        <v>9.65</v>
      </c>
      <c r="J124" s="127">
        <v>9.68</v>
      </c>
      <c r="K124" s="127">
        <v>11.8</v>
      </c>
    </row>
    <row r="125" spans="1:11">
      <c r="A125" s="127" t="s">
        <v>250</v>
      </c>
      <c r="B125" s="127">
        <v>1.48</v>
      </c>
      <c r="C125" s="127">
        <v>2.1</v>
      </c>
      <c r="D125" s="127">
        <v>2.71</v>
      </c>
      <c r="E125" s="127">
        <v>2.13</v>
      </c>
      <c r="F125" s="127">
        <v>5.0599999999999996</v>
      </c>
      <c r="G125" s="127">
        <v>5.76</v>
      </c>
      <c r="H125" s="127">
        <v>8.0500000000000007</v>
      </c>
      <c r="I125" s="127">
        <v>9.65</v>
      </c>
      <c r="J125" s="127">
        <v>9.68</v>
      </c>
      <c r="K125" s="127">
        <v>11.8</v>
      </c>
    </row>
    <row r="126" spans="1:11">
      <c r="A126" s="127" t="s">
        <v>251</v>
      </c>
      <c r="B126" s="127">
        <v>2.29</v>
      </c>
      <c r="C126" s="127">
        <v>2.25</v>
      </c>
      <c r="D126" s="127">
        <v>3.13</v>
      </c>
      <c r="E126" s="127">
        <v>3.89</v>
      </c>
      <c r="F126" s="127">
        <v>5.08</v>
      </c>
      <c r="G126" s="127">
        <v>5.8</v>
      </c>
      <c r="H126" s="127">
        <v>8.0500000000000007</v>
      </c>
      <c r="I126" s="127">
        <v>9.66</v>
      </c>
      <c r="J126" s="127">
        <v>9.81</v>
      </c>
      <c r="K126" s="127">
        <v>11.82</v>
      </c>
    </row>
    <row r="127" spans="1:11">
      <c r="A127" s="127" t="s">
        <v>252</v>
      </c>
      <c r="B127" s="127">
        <v>8254000</v>
      </c>
      <c r="C127" s="127">
        <v>8013000</v>
      </c>
      <c r="D127" s="127">
        <v>7832000</v>
      </c>
      <c r="E127" s="127">
        <v>7794000</v>
      </c>
      <c r="F127" s="127">
        <v>7753000</v>
      </c>
      <c r="G127" s="127">
        <v>7683000</v>
      </c>
      <c r="H127" s="127">
        <v>7608000</v>
      </c>
      <c r="I127" s="127">
        <v>7540000</v>
      </c>
      <c r="J127" s="127">
        <v>7472000</v>
      </c>
      <c r="K127" s="127">
        <v>7469000</v>
      </c>
    </row>
    <row r="128" spans="1:11">
      <c r="A128" s="127" t="s">
        <v>253</v>
      </c>
      <c r="B128" s="127">
        <v>1.21</v>
      </c>
      <c r="C128" s="127">
        <v>1.39</v>
      </c>
      <c r="D128" s="127">
        <v>1.53</v>
      </c>
      <c r="E128" s="127">
        <v>1.65</v>
      </c>
      <c r="F128" s="127">
        <v>1.8</v>
      </c>
      <c r="G128" s="127">
        <v>1.99</v>
      </c>
      <c r="H128" s="127">
        <v>2.2400000000000002</v>
      </c>
      <c r="I128" s="127">
        <v>2.48</v>
      </c>
      <c r="J128" s="127">
        <v>2.72</v>
      </c>
      <c r="K128" s="127">
        <v>2.93</v>
      </c>
    </row>
    <row r="129" spans="1:23">
      <c r="A129" s="127" t="s">
        <v>254</v>
      </c>
      <c r="B129" s="127">
        <v>5957</v>
      </c>
      <c r="C129" s="127">
        <v>6622</v>
      </c>
      <c r="D129" s="127">
        <v>8778</v>
      </c>
      <c r="E129" s="127">
        <v>10261</v>
      </c>
      <c r="F129" s="127">
        <v>11682</v>
      </c>
      <c r="G129" s="127">
        <v>12796</v>
      </c>
      <c r="H129" s="127">
        <v>11686</v>
      </c>
      <c r="I129" s="127">
        <v>14460</v>
      </c>
      <c r="J129" s="127">
        <v>13861</v>
      </c>
      <c r="K129" s="127">
        <v>22287</v>
      </c>
    </row>
    <row r="130" spans="1:23">
      <c r="A130" s="127" t="s">
        <v>255</v>
      </c>
      <c r="B130" s="127">
        <v>118000</v>
      </c>
      <c r="C130" s="127">
        <v>114000</v>
      </c>
      <c r="D130" s="127">
        <v>124000</v>
      </c>
      <c r="E130" s="127">
        <v>131000</v>
      </c>
      <c r="F130" s="127">
        <v>144000</v>
      </c>
      <c r="G130" s="127">
        <v>163000</v>
      </c>
      <c r="H130" s="127">
        <v>181000</v>
      </c>
      <c r="I130" s="127">
        <v>221000</v>
      </c>
      <c r="J130" s="127">
        <v>221000</v>
      </c>
      <c r="K130" s="127">
        <v>228000</v>
      </c>
    </row>
    <row r="133" spans="1:23" ht="21">
      <c r="A133" s="189" t="s">
        <v>258</v>
      </c>
    </row>
    <row r="134" spans="1:23">
      <c r="A134" s="127" t="s">
        <v>211</v>
      </c>
    </row>
    <row r="135" spans="1:23">
      <c r="A135" s="127" t="s">
        <v>212</v>
      </c>
      <c r="B135" s="129">
        <v>42004</v>
      </c>
      <c r="C135" s="129">
        <v>42369</v>
      </c>
      <c r="D135" s="129">
        <v>42735</v>
      </c>
      <c r="E135" s="129">
        <v>43100</v>
      </c>
      <c r="F135" s="129">
        <v>43465</v>
      </c>
      <c r="G135" s="129">
        <v>43830</v>
      </c>
      <c r="H135" s="129">
        <v>44196</v>
      </c>
      <c r="I135" s="129">
        <v>44561</v>
      </c>
      <c r="J135" s="129">
        <v>44926</v>
      </c>
      <c r="K135" s="129">
        <v>45291</v>
      </c>
      <c r="M135" s="131"/>
      <c r="N135" s="131">
        <v>2014</v>
      </c>
      <c r="O135" s="131">
        <v>2015</v>
      </c>
      <c r="P135" s="131">
        <v>2016</v>
      </c>
      <c r="Q135" s="131">
        <v>2017</v>
      </c>
      <c r="R135" s="131">
        <v>2018</v>
      </c>
      <c r="S135" s="131">
        <v>2019</v>
      </c>
      <c r="T135" s="131">
        <v>2020</v>
      </c>
      <c r="U135" s="131">
        <v>2021</v>
      </c>
      <c r="V135" s="131">
        <v>2022</v>
      </c>
      <c r="W135" s="131">
        <v>2023</v>
      </c>
    </row>
    <row r="136" spans="1:23">
      <c r="A136" s="127" t="s">
        <v>15</v>
      </c>
      <c r="B136" s="127" t="s">
        <v>16</v>
      </c>
      <c r="C136" s="127" t="s">
        <v>16</v>
      </c>
      <c r="D136" s="127" t="s">
        <v>16</v>
      </c>
      <c r="E136" s="127" t="s">
        <v>16</v>
      </c>
      <c r="F136" s="127" t="s">
        <v>16</v>
      </c>
      <c r="G136" s="127" t="s">
        <v>16</v>
      </c>
      <c r="H136" s="127" t="s">
        <v>16</v>
      </c>
      <c r="I136" s="127" t="s">
        <v>16</v>
      </c>
      <c r="J136" s="127" t="s">
        <v>16</v>
      </c>
      <c r="K136" s="127" t="s">
        <v>16</v>
      </c>
      <c r="M136" s="131"/>
      <c r="N136" s="131"/>
      <c r="O136" s="131"/>
      <c r="P136" s="131"/>
      <c r="Q136" s="131"/>
      <c r="R136" s="131"/>
      <c r="S136" s="131"/>
      <c r="T136"/>
      <c r="U136"/>
      <c r="V136"/>
    </row>
    <row r="137" spans="1:23">
      <c r="A137" s="127" t="s">
        <v>21</v>
      </c>
      <c r="M137" s="131"/>
      <c r="N137" s="131"/>
      <c r="O137" s="131"/>
      <c r="P137" s="131"/>
      <c r="Q137" s="131"/>
      <c r="R137" s="131"/>
      <c r="S137" s="131"/>
      <c r="T137"/>
      <c r="U137"/>
      <c r="V137"/>
    </row>
    <row r="138" spans="1:23">
      <c r="A138" s="127" t="s">
        <v>213</v>
      </c>
      <c r="B138" s="127">
        <v>8484</v>
      </c>
      <c r="C138" s="127">
        <v>9169</v>
      </c>
      <c r="D138" s="127">
        <v>5840</v>
      </c>
      <c r="E138" s="127">
        <v>3557</v>
      </c>
      <c r="F138" s="127">
        <v>16701</v>
      </c>
      <c r="G138" s="127">
        <v>18498</v>
      </c>
      <c r="H138" s="127">
        <v>26465</v>
      </c>
      <c r="I138" s="127">
        <v>20945</v>
      </c>
      <c r="J138" s="127">
        <v>21879</v>
      </c>
      <c r="K138" s="127">
        <v>24048</v>
      </c>
      <c r="M138" s="131"/>
      <c r="N138" s="131"/>
      <c r="O138" s="131"/>
      <c r="P138" s="131"/>
      <c r="Q138" s="131"/>
      <c r="R138" s="131"/>
      <c r="S138" s="131"/>
      <c r="T138"/>
      <c r="U138"/>
      <c r="V138"/>
    </row>
    <row r="139" spans="1:23">
      <c r="A139" s="127" t="s">
        <v>214</v>
      </c>
      <c r="B139" s="127">
        <v>64395</v>
      </c>
      <c r="C139" s="127">
        <v>73066</v>
      </c>
      <c r="D139" s="127">
        <v>86333</v>
      </c>
      <c r="E139" s="127">
        <v>101871</v>
      </c>
      <c r="F139" s="127">
        <v>109140</v>
      </c>
      <c r="G139" s="127">
        <v>119675</v>
      </c>
      <c r="H139" s="127">
        <v>136694</v>
      </c>
      <c r="I139" s="127">
        <v>139649</v>
      </c>
      <c r="J139" s="127">
        <v>113762</v>
      </c>
      <c r="K139" s="127">
        <v>110916</v>
      </c>
      <c r="M139" s="131"/>
      <c r="N139" s="131"/>
      <c r="O139" s="131"/>
      <c r="P139" s="131"/>
      <c r="Q139" s="131"/>
      <c r="R139" s="131"/>
      <c r="S139" s="131"/>
      <c r="T139"/>
      <c r="U139"/>
      <c r="V139"/>
    </row>
    <row r="140" spans="1:23">
      <c r="A140" s="127" t="s">
        <v>215</v>
      </c>
      <c r="B140" s="127">
        <v>11556</v>
      </c>
      <c r="C140" s="127">
        <v>13909</v>
      </c>
      <c r="D140" s="127">
        <v>14232</v>
      </c>
      <c r="E140" s="127">
        <v>18705</v>
      </c>
      <c r="F140" s="127">
        <v>21193</v>
      </c>
      <c r="G140" s="127">
        <v>27492</v>
      </c>
      <c r="H140" s="127">
        <v>31384</v>
      </c>
      <c r="I140" s="127">
        <v>40270</v>
      </c>
      <c r="J140" s="127">
        <v>40258</v>
      </c>
      <c r="K140" s="127">
        <v>47964</v>
      </c>
      <c r="M140" s="132" t="s">
        <v>266</v>
      </c>
      <c r="N140" s="133">
        <f>B179/B150</f>
        <v>0.12579594762569299</v>
      </c>
      <c r="O140" s="133">
        <f t="shared" ref="O140" si="107">C179/C150</f>
        <v>0.13128895097686846</v>
      </c>
      <c r="P140" s="133">
        <f t="shared" ref="P140" si="108">D179/D150</f>
        <v>0.14159059565245943</v>
      </c>
      <c r="Q140" s="133">
        <f t="shared" ref="Q140" si="109">E179/E150</f>
        <v>0.13252236498644163</v>
      </c>
      <c r="R140" s="133">
        <f t="shared" ref="R140" si="110">F179/F150</f>
        <v>0.11306660022681192</v>
      </c>
      <c r="S140" s="133">
        <f t="shared" ref="S140" si="111">G179/G150</f>
        <v>0.12406626822611803</v>
      </c>
      <c r="T140" s="133">
        <f t="shared" ref="T140" si="112">H179/H150</f>
        <v>0.12897977573087704</v>
      </c>
      <c r="U140" s="133">
        <f t="shared" ref="U140" si="113">I179/I150</f>
        <v>0.21909549417148202</v>
      </c>
      <c r="V140" s="133">
        <f t="shared" ref="V140" si="114">J179/J150</f>
        <v>0.2048983748740637</v>
      </c>
      <c r="W140" s="133">
        <f t="shared" ref="W140" si="115">K179/K150</f>
        <v>0.2094798107318237</v>
      </c>
    </row>
    <row r="141" spans="1:23">
      <c r="A141" s="127" t="s">
        <v>216</v>
      </c>
      <c r="D141" s="127">
        <v>268</v>
      </c>
      <c r="E141" s="127">
        <v>749</v>
      </c>
      <c r="F141" s="127">
        <v>1107</v>
      </c>
      <c r="G141" s="127">
        <v>999</v>
      </c>
      <c r="H141" s="127">
        <v>728</v>
      </c>
      <c r="I141" s="127">
        <v>1170</v>
      </c>
      <c r="J141" s="127">
        <v>2670</v>
      </c>
      <c r="M141" s="132" t="s">
        <v>267</v>
      </c>
      <c r="N141" s="134">
        <f>B184/B150</f>
        <v>0.11014771262763759</v>
      </c>
      <c r="O141" s="134">
        <f t="shared" ref="O141" si="116">C184/C150</f>
        <v>0.11086321128976476</v>
      </c>
      <c r="P141" s="134">
        <f t="shared" ref="P141" si="117">D184/D150</f>
        <v>0.11628864994596919</v>
      </c>
      <c r="Q141" s="134">
        <f t="shared" ref="Q141" si="118">E184/E150</f>
        <v>6.417800755214273E-2</v>
      </c>
      <c r="R141" s="134">
        <f t="shared" ref="R141" si="119">F184/F150</f>
        <v>0.13203202859204782</v>
      </c>
      <c r="S141" s="134">
        <f t="shared" ref="S141" si="120">G184/G150</f>
        <v>0.1244721991671167</v>
      </c>
      <c r="T141" s="134">
        <f t="shared" ref="T141" si="121">H184/H150</f>
        <v>0.12599181517821387</v>
      </c>
      <c r="U141" s="134">
        <f t="shared" ref="U141" si="122">I184/I150</f>
        <v>0.21163309841121392</v>
      </c>
      <c r="V141" s="134">
        <f t="shared" ref="V141" si="123">J184/J150</f>
        <v>0.16418809409084936</v>
      </c>
      <c r="W141" s="134">
        <f t="shared" ref="W141" si="124">K184/K150</f>
        <v>0.18339082287918249</v>
      </c>
    </row>
    <row r="142" spans="1:23">
      <c r="A142" s="127" t="s">
        <v>80</v>
      </c>
      <c r="B142" s="127">
        <v>80685</v>
      </c>
      <c r="C142" s="127">
        <v>90114</v>
      </c>
      <c r="D142" s="127">
        <v>105408</v>
      </c>
      <c r="E142" s="127">
        <v>124308</v>
      </c>
      <c r="F142" s="127">
        <v>135676</v>
      </c>
      <c r="G142" s="127">
        <v>152578</v>
      </c>
      <c r="H142" s="127">
        <v>174296</v>
      </c>
      <c r="I142" s="127">
        <v>188143</v>
      </c>
      <c r="J142" s="127">
        <v>164795</v>
      </c>
      <c r="K142" s="127">
        <v>171530</v>
      </c>
      <c r="M142" s="132" t="s">
        <v>268</v>
      </c>
      <c r="N142" s="134">
        <f>B184/B164</f>
        <v>0.13822009569377991</v>
      </c>
      <c r="O142" s="134">
        <f t="shared" ref="O142" si="125">C184/C164</f>
        <v>0.13585859005576287</v>
      </c>
      <c r="P142" s="134">
        <f t="shared" ref="P142" si="126">D184/D164</f>
        <v>0.14009321326850599</v>
      </c>
      <c r="Q142" s="134">
        <f t="shared" ref="Q142" si="127">E184/E164</f>
        <v>8.3028419843860529E-2</v>
      </c>
      <c r="R142" s="134">
        <f t="shared" ref="R142" si="128">F184/F164</f>
        <v>0.17303578264687999</v>
      </c>
      <c r="S142" s="134">
        <f t="shared" ref="S142" si="129">G184/G164</f>
        <v>0.17048579740074066</v>
      </c>
      <c r="T142" s="134">
        <f t="shared" ref="T142" si="130">H184/H164</f>
        <v>0.18094848577832481</v>
      </c>
      <c r="U142" s="134">
        <f t="shared" ref="U142" si="131">I184/I164</f>
        <v>0.30215589921053948</v>
      </c>
      <c r="V142" s="134">
        <f t="shared" ref="V142" si="132">J184/J164</f>
        <v>0.23413392466737459</v>
      </c>
      <c r="W142" s="134">
        <f t="shared" ref="W142" si="133">K184/K164</f>
        <v>0.26041096905557576</v>
      </c>
    </row>
    <row r="143" spans="1:23">
      <c r="A143" s="127" t="s">
        <v>217</v>
      </c>
      <c r="B143" s="127">
        <v>32746</v>
      </c>
      <c r="C143" s="127">
        <v>40146</v>
      </c>
      <c r="D143" s="127">
        <v>47527</v>
      </c>
      <c r="E143" s="127">
        <v>59647</v>
      </c>
      <c r="F143" s="127">
        <v>82507</v>
      </c>
      <c r="G143" s="127">
        <v>115148</v>
      </c>
      <c r="H143" s="127">
        <v>138673</v>
      </c>
      <c r="I143" s="127">
        <v>159971</v>
      </c>
      <c r="J143" s="127">
        <v>186091</v>
      </c>
      <c r="K143" s="127">
        <v>215894</v>
      </c>
      <c r="M143" s="132" t="s">
        <v>269</v>
      </c>
      <c r="N143" s="134">
        <f>B176/B174</f>
        <v>0.61647550794684924</v>
      </c>
      <c r="O143" s="134">
        <f t="shared" ref="O143" si="134">C176/C174</f>
        <v>0.62442491565429592</v>
      </c>
      <c r="P143" s="134">
        <f t="shared" ref="P143" si="135">D176/D174</f>
        <v>0.61075416518964909</v>
      </c>
      <c r="Q143" s="134">
        <f t="shared" ref="Q143" si="136">E176/E174</f>
        <v>0.58880519597672631</v>
      </c>
      <c r="R143" s="134">
        <f t="shared" ref="R143" si="137">F176/F174</f>
        <v>0.5647607422945643</v>
      </c>
      <c r="S143" s="134">
        <f t="shared" ref="S143" si="138">G176/G174</f>
        <v>0.5558054331910266</v>
      </c>
      <c r="T143" s="134">
        <f t="shared" ref="T143" si="139">H176/H174</f>
        <v>0.53578374706207854</v>
      </c>
      <c r="U143" s="134">
        <f t="shared" ref="U143" si="140">I176/I174</f>
        <v>0.5693980290098084</v>
      </c>
      <c r="V143" s="134">
        <f t="shared" ref="V143" si="141">J176/J174</f>
        <v>0.55379442503783116</v>
      </c>
      <c r="W143" s="134">
        <f t="shared" ref="W143" si="142">K176/K174</f>
        <v>0.56937350761563332</v>
      </c>
    </row>
    <row r="144" spans="1:23">
      <c r="A144" s="127" t="s">
        <v>218</v>
      </c>
      <c r="B144" s="127">
        <v>-8863</v>
      </c>
      <c r="C144" s="127">
        <v>-11130</v>
      </c>
      <c r="D144" s="127">
        <v>-13293</v>
      </c>
      <c r="E144" s="127">
        <v>-17264</v>
      </c>
      <c r="F144" s="127">
        <v>-22788</v>
      </c>
      <c r="G144" s="127">
        <v>-30561</v>
      </c>
      <c r="H144" s="127">
        <v>-41713</v>
      </c>
      <c r="I144" s="127">
        <v>-49414</v>
      </c>
      <c r="J144" s="127">
        <v>-59042</v>
      </c>
      <c r="K144" s="127">
        <v>-67458</v>
      </c>
      <c r="M144" s="132" t="s">
        <v>198</v>
      </c>
      <c r="N144" s="135">
        <f>B178/B174</f>
        <v>0.14896743988727443</v>
      </c>
      <c r="O144" s="135">
        <f t="shared" ref="O144" si="143">C178/C174</f>
        <v>0.16378402165650963</v>
      </c>
      <c r="P144" s="135">
        <f t="shared" ref="P144" si="144">D178/D174</f>
        <v>0.15451081176887629</v>
      </c>
      <c r="Q144" s="135">
        <f t="shared" ref="Q144" si="145">E178/E174</f>
        <v>0.14997068242298497</v>
      </c>
      <c r="R144" s="135">
        <f t="shared" ref="R144" si="146">F178/F174</f>
        <v>0.15654989438601363</v>
      </c>
      <c r="S144" s="135">
        <f t="shared" ref="S144" si="147">G178/G174</f>
        <v>0.16074683208016954</v>
      </c>
      <c r="T144" s="135">
        <f t="shared" ref="T144" si="148">H178/H174</f>
        <v>0.15106258252203783</v>
      </c>
      <c r="U144" s="135">
        <f t="shared" ref="U144" si="149">I178/I174</f>
        <v>0.12250569599863374</v>
      </c>
      <c r="V144" s="135">
        <f t="shared" ref="V144" si="150">J178/J174</f>
        <v>0.13965690364734334</v>
      </c>
      <c r="W144" s="135">
        <f t="shared" ref="W144" si="151">K178/K174</f>
        <v>0.14219210524603604</v>
      </c>
    </row>
    <row r="145" spans="1:23">
      <c r="A145" s="127" t="s">
        <v>219</v>
      </c>
      <c r="B145" s="127">
        <v>23883</v>
      </c>
      <c r="C145" s="127">
        <v>29016</v>
      </c>
      <c r="D145" s="127">
        <v>34234</v>
      </c>
      <c r="E145" s="127">
        <v>42383</v>
      </c>
      <c r="F145" s="127">
        <v>59719</v>
      </c>
      <c r="G145" s="127">
        <v>84587</v>
      </c>
      <c r="H145" s="127">
        <v>96960</v>
      </c>
      <c r="I145" s="127">
        <v>110558</v>
      </c>
      <c r="J145" s="127">
        <v>127049</v>
      </c>
      <c r="K145" s="127">
        <v>148436</v>
      </c>
      <c r="M145" s="132" t="s">
        <v>270</v>
      </c>
      <c r="N145" s="134">
        <f>B184/B174</f>
        <v>0.21884516901259071</v>
      </c>
      <c r="O145" s="134">
        <f t="shared" ref="O145" si="152">C184/C174</f>
        <v>0.21800530744509194</v>
      </c>
      <c r="P145" s="134">
        <f t="shared" ref="P145" si="153">D184/D174</f>
        <v>0.2157701169797944</v>
      </c>
      <c r="Q145" s="134">
        <f t="shared" ref="Q145" si="154">E184/E174</f>
        <v>0.11422128005051645</v>
      </c>
      <c r="R145" s="134">
        <f t="shared" ref="R145" si="155">F184/F174</f>
        <v>0.22464716157843576</v>
      </c>
      <c r="S145" s="134">
        <f t="shared" ref="S145" si="156">G184/G174</f>
        <v>0.21218112284300339</v>
      </c>
      <c r="T145" s="134">
        <f t="shared" ref="T145" si="157">H184/H174</f>
        <v>0.22061941520980458</v>
      </c>
      <c r="U145" s="134">
        <f t="shared" ref="U145" si="158">I184/I174</f>
        <v>0.29511677282377918</v>
      </c>
      <c r="V145" s="134">
        <f t="shared" ref="V145" si="159">J184/J174</f>
        <v>0.21203807153261961</v>
      </c>
      <c r="W145" s="134">
        <f t="shared" ref="W145" si="160">K184/K174</f>
        <v>0.24006649446638517</v>
      </c>
    </row>
    <row r="146" spans="1:23">
      <c r="A146" s="127" t="s">
        <v>220</v>
      </c>
      <c r="B146" s="127">
        <v>15599</v>
      </c>
      <c r="C146" s="127">
        <v>15869</v>
      </c>
      <c r="D146" s="127">
        <v>16468</v>
      </c>
      <c r="E146" s="127">
        <v>16747</v>
      </c>
      <c r="F146" s="127">
        <v>17888</v>
      </c>
      <c r="G146" s="127">
        <v>20624</v>
      </c>
      <c r="H146" s="127">
        <v>21175</v>
      </c>
      <c r="I146" s="127">
        <v>22956</v>
      </c>
      <c r="J146" s="127">
        <v>28960</v>
      </c>
      <c r="K146" s="127">
        <v>29198</v>
      </c>
      <c r="M146" s="132" t="s">
        <v>176</v>
      </c>
      <c r="N146" s="133">
        <f>B175/B174</f>
        <v>0.3835244920531507</v>
      </c>
      <c r="O146" s="133">
        <f t="shared" ref="O146" si="161">C175/C174</f>
        <v>0.37557508434570402</v>
      </c>
      <c r="P146" s="133">
        <f t="shared" ref="P146" si="162">D175/D174</f>
        <v>0.38924583481035097</v>
      </c>
      <c r="Q146" s="133">
        <f t="shared" ref="Q146" si="163">E175/E174</f>
        <v>0.41119480402327363</v>
      </c>
      <c r="R146" s="133">
        <f t="shared" ref="R146" si="164">F175/F174</f>
        <v>0.43523925770543564</v>
      </c>
      <c r="S146" s="133">
        <f t="shared" ref="S146" si="165">G175/G174</f>
        <v>0.44419456680897335</v>
      </c>
      <c r="T146" s="133">
        <f t="shared" ref="T146" si="166">H175/H174</f>
        <v>0.46421625293792151</v>
      </c>
      <c r="U146" s="133">
        <f t="shared" ref="U146" si="167">I175/I174</f>
        <v>0.43060197099019165</v>
      </c>
      <c r="V146" s="133">
        <f>J175/J174</f>
        <v>0.44620557496216889</v>
      </c>
      <c r="W146" s="133">
        <f>K175/K174</f>
        <v>0.43062649238436662</v>
      </c>
    </row>
    <row r="147" spans="1:23">
      <c r="A147" s="127" t="s">
        <v>221</v>
      </c>
      <c r="B147" s="127">
        <v>4607</v>
      </c>
      <c r="C147" s="127">
        <v>3847</v>
      </c>
      <c r="D147" s="127">
        <v>3307</v>
      </c>
      <c r="E147" s="127">
        <v>2692</v>
      </c>
      <c r="F147" s="127">
        <v>2220</v>
      </c>
      <c r="G147" s="127">
        <v>1979</v>
      </c>
      <c r="H147" s="127">
        <v>1445</v>
      </c>
      <c r="I147" s="127">
        <v>1417</v>
      </c>
      <c r="J147" s="127">
        <v>2084</v>
      </c>
      <c r="M147" s="132" t="s">
        <v>177</v>
      </c>
      <c r="N147" s="134">
        <f>B177/B174</f>
        <v>0.21184527507158982</v>
      </c>
      <c r="O147" s="134">
        <f t="shared" ref="O147" si="168">C177/C174</f>
        <v>0.20246969555534811</v>
      </c>
      <c r="P147" s="134">
        <f t="shared" ref="P147" si="169">D177/D174</f>
        <v>0.19352623183268344</v>
      </c>
      <c r="Q147" s="134">
        <f t="shared" ref="Q147" si="170">E177/E174</f>
        <v>0.17829597221595778</v>
      </c>
      <c r="R147" s="134">
        <f t="shared" ref="R147" si="171">F177/F174</f>
        <v>0.17876903061709265</v>
      </c>
      <c r="S147" s="134">
        <f t="shared" ref="S147" si="172">G177/G174</f>
        <v>0.17308488357006493</v>
      </c>
      <c r="T147" s="134">
        <f t="shared" ref="T147" si="173">H177/H174</f>
        <v>0.15886964668240863</v>
      </c>
      <c r="U147" s="134">
        <f t="shared" ref="U147" si="174">I177/I174</f>
        <v>0.14136944615874272</v>
      </c>
      <c r="V147" s="134">
        <f t="shared" ref="V147" si="175">J177/J174</f>
        <v>0.14952481296581766</v>
      </c>
      <c r="W147" s="134">
        <f t="shared" ref="W147" si="176">K177/K174</f>
        <v>0.14016864349987312</v>
      </c>
    </row>
    <row r="148" spans="1:23">
      <c r="A148" s="127" t="s">
        <v>222</v>
      </c>
      <c r="B148" s="127">
        <v>3280</v>
      </c>
      <c r="C148" s="127">
        <v>3181</v>
      </c>
      <c r="D148" s="127">
        <v>1819</v>
      </c>
      <c r="M148" s="7" t="s">
        <v>271</v>
      </c>
      <c r="N148" s="134">
        <f>B140/B174</f>
        <v>0.17508825623854185</v>
      </c>
      <c r="O148" s="134">
        <f t="shared" ref="O148" si="177">C140/C174</f>
        <v>0.18548053714544799</v>
      </c>
      <c r="P148" s="134">
        <f t="shared" ref="P148" si="178">D140/D174</f>
        <v>0.1576568592697625</v>
      </c>
      <c r="Q148" s="134">
        <f t="shared" ref="Q148" si="179">E140/E174</f>
        <v>0.16873393171259754</v>
      </c>
      <c r="R148" s="134">
        <f t="shared" ref="R148" si="180">F140/F174</f>
        <v>0.15489807702146632</v>
      </c>
      <c r="S148" s="134">
        <f t="shared" ref="S148" si="181">G140/G174</f>
        <v>0.16985363623445388</v>
      </c>
      <c r="T148" s="134">
        <f t="shared" ref="T148" si="182">H140/H174</f>
        <v>0.17194168533970317</v>
      </c>
      <c r="U148" s="134">
        <f t="shared" ref="U148" si="183">I140/I174</f>
        <v>0.15630518908386606</v>
      </c>
      <c r="V148" s="134">
        <f t="shared" ref="V148" si="184">J140/J174</f>
        <v>0.14233690195024679</v>
      </c>
      <c r="W148" s="134">
        <f t="shared" ref="W148" si="185">K140/K174</f>
        <v>0.15603427522983532</v>
      </c>
    </row>
    <row r="149" spans="1:23">
      <c r="A149" s="127" t="s">
        <v>223</v>
      </c>
    </row>
    <row r="150" spans="1:23">
      <c r="A150" s="127" t="s">
        <v>74</v>
      </c>
      <c r="B150" s="127">
        <v>131133</v>
      </c>
      <c r="C150" s="127">
        <v>147461</v>
      </c>
      <c r="D150" s="127">
        <v>167497</v>
      </c>
      <c r="E150" s="127">
        <v>197295</v>
      </c>
      <c r="F150" s="127">
        <v>232792</v>
      </c>
      <c r="G150" s="127">
        <v>275909</v>
      </c>
      <c r="H150" s="127">
        <v>319616</v>
      </c>
      <c r="I150" s="127">
        <v>359268</v>
      </c>
      <c r="J150" s="127">
        <v>365264</v>
      </c>
      <c r="K150" s="127">
        <v>402392</v>
      </c>
    </row>
    <row r="151" spans="1:23">
      <c r="A151" s="127" t="s">
        <v>72</v>
      </c>
      <c r="B151" s="127">
        <v>1715</v>
      </c>
      <c r="C151" s="127">
        <v>1931</v>
      </c>
      <c r="D151" s="127">
        <v>2041</v>
      </c>
      <c r="E151" s="127">
        <v>3137</v>
      </c>
      <c r="F151" s="127">
        <v>4378</v>
      </c>
      <c r="G151" s="127">
        <v>5561</v>
      </c>
      <c r="H151" s="127">
        <v>5589</v>
      </c>
      <c r="I151" s="127">
        <v>6037</v>
      </c>
      <c r="J151" s="127">
        <v>5128</v>
      </c>
      <c r="K151" s="127">
        <v>7493</v>
      </c>
    </row>
    <row r="152" spans="1:23">
      <c r="A152" s="127" t="s">
        <v>224</v>
      </c>
      <c r="B152" s="127">
        <v>2000</v>
      </c>
      <c r="C152" s="127">
        <v>2000</v>
      </c>
      <c r="D152" s="127">
        <v>0</v>
      </c>
      <c r="E152" s="127">
        <v>0</v>
      </c>
      <c r="F152" s="127">
        <v>0</v>
      </c>
      <c r="G152" s="127">
        <v>0</v>
      </c>
      <c r="H152" s="127">
        <v>0</v>
      </c>
      <c r="I152" s="127">
        <v>0</v>
      </c>
      <c r="J152" s="127">
        <v>0</v>
      </c>
      <c r="K152" s="127">
        <v>0</v>
      </c>
      <c r="M152" s="127" t="s">
        <v>272</v>
      </c>
      <c r="O152" s="136">
        <f>(C174-B174)/B174</f>
        <v>0.13617975485219921</v>
      </c>
      <c r="P152" s="136">
        <f t="shared" ref="P152" si="186">(D174-C174)/C174</f>
        <v>0.20380322447292271</v>
      </c>
      <c r="Q152" s="136">
        <f t="shared" ref="Q152" si="187">(E174-D174)/D174</f>
        <v>0.22801090038993266</v>
      </c>
      <c r="R152" s="136">
        <f t="shared" ref="R152" si="188">(F174-E174)/E174</f>
        <v>0.23421586757475982</v>
      </c>
      <c r="S152" s="136">
        <f t="shared" ref="S152" si="189">(G174-F174)/F174</f>
        <v>0.18300089899794619</v>
      </c>
      <c r="T152" s="136">
        <f t="shared" ref="T152" si="190">(H174-G174)/G174</f>
        <v>0.12770532012826136</v>
      </c>
      <c r="U152" s="136">
        <f t="shared" ref="U152" si="191">(I174-H174)/H174</f>
        <v>0.41150076427049148</v>
      </c>
      <c r="V152" s="136">
        <f t="shared" ref="V152" si="192">(J174-I174)/I174</f>
        <v>9.7808156437157706E-2</v>
      </c>
      <c r="W152" s="136">
        <f t="shared" ref="W152" si="193">(K174-J174)/J174</f>
        <v>8.6827702272695137E-2</v>
      </c>
    </row>
    <row r="153" spans="1:23">
      <c r="A153" s="127" t="s">
        <v>225</v>
      </c>
      <c r="B153" s="127">
        <v>9</v>
      </c>
      <c r="C153" s="127">
        <v>1225</v>
      </c>
      <c r="D153" s="127">
        <v>0</v>
      </c>
      <c r="E153" s="127">
        <v>0</v>
      </c>
      <c r="F153" s="127">
        <v>0</v>
      </c>
      <c r="G153" s="127">
        <v>0</v>
      </c>
      <c r="H153" s="127">
        <v>1100</v>
      </c>
      <c r="I153" s="127">
        <v>113</v>
      </c>
      <c r="J153" s="127">
        <v>298</v>
      </c>
      <c r="K153" s="127">
        <v>1363</v>
      </c>
      <c r="M153" s="127" t="s">
        <v>273</v>
      </c>
      <c r="O153" s="136">
        <f>(C178-B178)/B178</f>
        <v>0.24918633034987794</v>
      </c>
      <c r="P153" s="136">
        <f t="shared" ref="P153" si="194">(D178-C178)/C178</f>
        <v>0.13564566031590947</v>
      </c>
      <c r="Q153" s="136">
        <f t="shared" ref="Q153" si="195">(E178-D178)/D178</f>
        <v>0.1919271580154861</v>
      </c>
      <c r="R153" s="136">
        <f t="shared" ref="R153" si="196">(F178-E178)/E178</f>
        <v>0.2883609022556391</v>
      </c>
      <c r="S153" s="136">
        <f t="shared" ref="S153" si="197">(G178-F178)/F178</f>
        <v>0.21471590643820906</v>
      </c>
      <c r="T153" s="136">
        <f t="shared" ref="T153" si="198">(H178-G178)/G178</f>
        <v>5.9766315627642404E-2</v>
      </c>
      <c r="U153" s="136">
        <f t="shared" ref="U153" si="199">(I178-H178)/H178</f>
        <v>0.14467051100714468</v>
      </c>
      <c r="V153" s="136">
        <f t="shared" ref="V153" si="200">(J178-I178)/I178</f>
        <v>0.25150497433622709</v>
      </c>
      <c r="W153" s="136">
        <f t="shared" ref="W153" si="201">(K178-J178)/J178</f>
        <v>0.10655696202531646</v>
      </c>
    </row>
    <row r="154" spans="1:23">
      <c r="A154" s="127" t="s">
        <v>67</v>
      </c>
      <c r="B154" s="127">
        <v>16805</v>
      </c>
      <c r="C154" s="127">
        <v>19310</v>
      </c>
      <c r="D154" s="127">
        <v>16756</v>
      </c>
      <c r="E154" s="127">
        <v>24183</v>
      </c>
      <c r="F154" s="127">
        <v>34620</v>
      </c>
      <c r="G154" s="127">
        <v>45221</v>
      </c>
      <c r="H154" s="127">
        <v>56834</v>
      </c>
      <c r="I154" s="127">
        <v>64254</v>
      </c>
      <c r="J154" s="127">
        <v>69300</v>
      </c>
      <c r="K154" s="127">
        <v>81814</v>
      </c>
      <c r="M154" s="127" t="s">
        <v>130</v>
      </c>
      <c r="P154" s="127">
        <f t="shared" ref="P154:W154" si="202">C175/((D141+C141)/2)</f>
        <v>210.17910447761193</v>
      </c>
      <c r="Q154" s="127">
        <f t="shared" si="202"/>
        <v>69.101278269419865</v>
      </c>
      <c r="R154" s="127">
        <f t="shared" si="202"/>
        <v>49.119612068965516</v>
      </c>
      <c r="S154" s="127">
        <f t="shared" si="202"/>
        <v>56.551756885090221</v>
      </c>
      <c r="T154" s="127">
        <f t="shared" si="202"/>
        <v>83.261146496815286</v>
      </c>
      <c r="U154" s="127">
        <f t="shared" si="202"/>
        <v>89.28556375131717</v>
      </c>
      <c r="V154" s="127">
        <f t="shared" si="202"/>
        <v>57.780729166666667</v>
      </c>
      <c r="W154" s="127">
        <f t="shared" si="202"/>
        <v>94.534082397003743</v>
      </c>
    </row>
    <row r="155" spans="1:23">
      <c r="A155" s="127" t="s">
        <v>226</v>
      </c>
      <c r="B155" s="127">
        <v>3228</v>
      </c>
      <c r="C155" s="127">
        <v>1995</v>
      </c>
      <c r="D155" s="127">
        <v>3935</v>
      </c>
      <c r="E155" s="127">
        <v>3969</v>
      </c>
      <c r="F155" s="127">
        <v>4012</v>
      </c>
      <c r="G155" s="127">
        <v>4554</v>
      </c>
      <c r="H155" s="127">
        <v>13932</v>
      </c>
      <c r="I155" s="127">
        <v>14817</v>
      </c>
      <c r="J155" s="127">
        <v>14701</v>
      </c>
      <c r="K155" s="127">
        <v>13253</v>
      </c>
    </row>
    <row r="156" spans="1:23">
      <c r="A156" s="127" t="s">
        <v>227</v>
      </c>
      <c r="B156" s="127">
        <v>1971</v>
      </c>
      <c r="C156" s="127">
        <v>189</v>
      </c>
      <c r="D156" s="127">
        <v>226</v>
      </c>
      <c r="E156" s="127">
        <v>430</v>
      </c>
      <c r="F156" s="127">
        <v>1264</v>
      </c>
      <c r="G156" s="127">
        <v>1701</v>
      </c>
      <c r="H156" s="127">
        <v>3561</v>
      </c>
      <c r="I156" s="127">
        <v>5257</v>
      </c>
      <c r="J156" s="127">
        <v>514</v>
      </c>
      <c r="K156" s="127">
        <v>485</v>
      </c>
    </row>
    <row r="157" spans="1:23">
      <c r="A157" s="127" t="s">
        <v>228</v>
      </c>
    </row>
    <row r="158" spans="1:23">
      <c r="A158" s="127" t="s">
        <v>62</v>
      </c>
      <c r="B158" s="127">
        <v>26633</v>
      </c>
      <c r="C158" s="127">
        <v>27130</v>
      </c>
      <c r="D158" s="127">
        <v>28461</v>
      </c>
      <c r="E158" s="127">
        <v>44793</v>
      </c>
      <c r="F158" s="127">
        <v>55164</v>
      </c>
      <c r="G158" s="127">
        <v>74467</v>
      </c>
      <c r="H158" s="127">
        <v>97072</v>
      </c>
      <c r="I158" s="127">
        <v>107633</v>
      </c>
      <c r="J158" s="127">
        <v>109120</v>
      </c>
      <c r="K158" s="127">
        <v>119013</v>
      </c>
    </row>
    <row r="159" spans="1:23">
      <c r="A159" s="127" t="s">
        <v>229</v>
      </c>
      <c r="B159" s="127">
        <v>104500</v>
      </c>
      <c r="C159" s="127">
        <v>120331</v>
      </c>
      <c r="D159" s="127">
        <v>139036</v>
      </c>
      <c r="E159" s="127">
        <v>152501.99900000001</v>
      </c>
      <c r="F159" s="127">
        <v>177628</v>
      </c>
      <c r="G159" s="127">
        <v>201442</v>
      </c>
      <c r="H159" s="127">
        <v>222544.00099999999</v>
      </c>
      <c r="I159" s="127">
        <v>251635.00099999999</v>
      </c>
      <c r="J159" s="127">
        <v>256144</v>
      </c>
      <c r="K159" s="127">
        <v>283379</v>
      </c>
    </row>
    <row r="160" spans="1:23">
      <c r="A160" s="127" t="s">
        <v>230</v>
      </c>
      <c r="B160" s="127">
        <v>0</v>
      </c>
      <c r="D160" s="127">
        <v>0</v>
      </c>
      <c r="E160" s="127">
        <v>0</v>
      </c>
      <c r="F160" s="127">
        <v>0</v>
      </c>
      <c r="G160" s="127">
        <v>0</v>
      </c>
      <c r="H160" s="127">
        <v>0</v>
      </c>
      <c r="I160" s="127">
        <v>0</v>
      </c>
      <c r="J160" s="127">
        <v>0</v>
      </c>
      <c r="K160" s="127">
        <v>0</v>
      </c>
    </row>
    <row r="161" spans="1:11">
      <c r="A161" s="127" t="s">
        <v>231</v>
      </c>
      <c r="B161" s="127">
        <v>28766.32</v>
      </c>
      <c r="C161" s="127">
        <v>32981.313000000002</v>
      </c>
      <c r="D161" s="127">
        <v>36306.309000000001</v>
      </c>
      <c r="E161" s="127">
        <v>40246.305</v>
      </c>
      <c r="F161" s="127">
        <v>45048.303999999996</v>
      </c>
      <c r="G161" s="127">
        <v>50551.311999999998</v>
      </c>
      <c r="H161" s="127">
        <v>58509.324999999997</v>
      </c>
      <c r="I161" s="127">
        <v>61773.338000000003</v>
      </c>
      <c r="J161" s="127">
        <v>68171.150999999998</v>
      </c>
      <c r="K161" s="127">
        <v>76521.546000000002</v>
      </c>
    </row>
    <row r="162" spans="1:11">
      <c r="A162" s="127" t="s">
        <v>232</v>
      </c>
      <c r="B162" s="127">
        <v>75706</v>
      </c>
      <c r="C162" s="127">
        <v>89223</v>
      </c>
      <c r="D162" s="127">
        <v>105131</v>
      </c>
      <c r="E162" s="127">
        <v>113247</v>
      </c>
      <c r="F162" s="127">
        <v>134885</v>
      </c>
      <c r="G162" s="127">
        <v>152122</v>
      </c>
      <c r="H162" s="127">
        <v>163401</v>
      </c>
      <c r="I162" s="127">
        <v>191484</v>
      </c>
      <c r="J162" s="127">
        <v>195563</v>
      </c>
      <c r="K162" s="127">
        <v>211247</v>
      </c>
    </row>
    <row r="163" spans="1:11">
      <c r="A163" s="127" t="s">
        <v>233</v>
      </c>
    </row>
    <row r="164" spans="1:11">
      <c r="A164" s="127" t="s">
        <v>54</v>
      </c>
      <c r="B164" s="127">
        <v>104500</v>
      </c>
      <c r="C164" s="127">
        <v>120331</v>
      </c>
      <c r="D164" s="127">
        <v>139036</v>
      </c>
      <c r="E164" s="127">
        <v>152501.99900000001</v>
      </c>
      <c r="F164" s="127">
        <v>177628</v>
      </c>
      <c r="G164" s="127">
        <v>201442</v>
      </c>
      <c r="H164" s="127">
        <v>222544.00099999999</v>
      </c>
      <c r="I164" s="127">
        <v>251635.00099999999</v>
      </c>
      <c r="J164" s="127">
        <v>256144</v>
      </c>
      <c r="K164" s="127">
        <v>283379</v>
      </c>
    </row>
    <row r="165" spans="1:11">
      <c r="A165" s="127" t="s">
        <v>234</v>
      </c>
      <c r="B165" s="127">
        <v>131133</v>
      </c>
      <c r="C165" s="127">
        <v>147461</v>
      </c>
      <c r="D165" s="127">
        <v>167497</v>
      </c>
      <c r="E165" s="127">
        <v>197294.99900000001</v>
      </c>
      <c r="F165" s="127">
        <v>232792</v>
      </c>
      <c r="G165" s="127">
        <v>275909</v>
      </c>
      <c r="H165" s="127">
        <v>319616.00099999999</v>
      </c>
      <c r="I165" s="127">
        <v>359268.00099999999</v>
      </c>
      <c r="J165" s="127">
        <v>365264</v>
      </c>
      <c r="K165" s="127">
        <v>402392</v>
      </c>
    </row>
    <row r="166" spans="1:11">
      <c r="A166" s="127" t="s">
        <v>235</v>
      </c>
      <c r="B166" s="127">
        <v>13622145</v>
      </c>
      <c r="C166" s="127">
        <v>13746960</v>
      </c>
      <c r="D166" s="127">
        <v>13825860</v>
      </c>
      <c r="E166" s="127">
        <v>13895660</v>
      </c>
      <c r="F166" s="127">
        <v>13911120</v>
      </c>
      <c r="G166" s="127">
        <v>13766700</v>
      </c>
      <c r="H166" s="127">
        <v>13504440</v>
      </c>
      <c r="I166" s="127">
        <v>13242420</v>
      </c>
      <c r="J166" s="127">
        <v>12849000</v>
      </c>
      <c r="K166" s="127">
        <v>12460000</v>
      </c>
    </row>
    <row r="169" spans="1:11" ht="18">
      <c r="A169" s="188" t="s">
        <v>258</v>
      </c>
    </row>
    <row r="170" spans="1:11">
      <c r="A170" s="127" t="s">
        <v>236</v>
      </c>
    </row>
    <row r="171" spans="1:11">
      <c r="A171" s="127" t="s">
        <v>212</v>
      </c>
      <c r="B171" s="129">
        <v>42004</v>
      </c>
      <c r="C171" s="129">
        <v>42369</v>
      </c>
      <c r="D171" s="129">
        <v>42735</v>
      </c>
      <c r="E171" s="129">
        <v>43100</v>
      </c>
      <c r="F171" s="129">
        <v>43465</v>
      </c>
      <c r="G171" s="129">
        <v>43830</v>
      </c>
      <c r="H171" s="129">
        <v>44196</v>
      </c>
      <c r="I171" s="129">
        <v>44561</v>
      </c>
      <c r="J171" s="129">
        <v>44926</v>
      </c>
      <c r="K171" s="129">
        <v>45291</v>
      </c>
    </row>
    <row r="172" spans="1:11">
      <c r="A172" s="127" t="s">
        <v>15</v>
      </c>
      <c r="B172" s="127" t="s">
        <v>16</v>
      </c>
      <c r="C172" s="127" t="s">
        <v>16</v>
      </c>
      <c r="D172" s="127" t="s">
        <v>16</v>
      </c>
      <c r="E172" s="127" t="s">
        <v>16</v>
      </c>
      <c r="F172" s="127" t="s">
        <v>16</v>
      </c>
      <c r="G172" s="127" t="s">
        <v>16</v>
      </c>
      <c r="H172" s="127" t="s">
        <v>16</v>
      </c>
      <c r="I172" s="127" t="s">
        <v>16</v>
      </c>
      <c r="J172" s="127" t="s">
        <v>16</v>
      </c>
      <c r="K172" s="127" t="s">
        <v>16</v>
      </c>
    </row>
    <row r="173" spans="1:11">
      <c r="A173" s="127" t="s">
        <v>21</v>
      </c>
    </row>
    <row r="174" spans="1:11">
      <c r="A174" s="127" t="s">
        <v>24</v>
      </c>
      <c r="B174" s="127">
        <v>66001</v>
      </c>
      <c r="C174" s="127">
        <v>74989</v>
      </c>
      <c r="D174" s="127">
        <v>90272</v>
      </c>
      <c r="E174" s="127">
        <v>110855</v>
      </c>
      <c r="F174" s="127">
        <v>136819</v>
      </c>
      <c r="G174" s="127">
        <v>161857</v>
      </c>
      <c r="H174" s="127">
        <v>182527</v>
      </c>
      <c r="I174" s="127">
        <v>257637</v>
      </c>
      <c r="J174" s="127">
        <v>282836</v>
      </c>
      <c r="K174" s="127">
        <v>307394</v>
      </c>
    </row>
    <row r="175" spans="1:11">
      <c r="A175" s="127" t="s">
        <v>237</v>
      </c>
      <c r="B175" s="127">
        <v>25313</v>
      </c>
      <c r="C175" s="127">
        <v>28164</v>
      </c>
      <c r="D175" s="127">
        <v>35138</v>
      </c>
      <c r="E175" s="127">
        <v>45583</v>
      </c>
      <c r="F175" s="127">
        <v>59549</v>
      </c>
      <c r="G175" s="127">
        <v>71896</v>
      </c>
      <c r="H175" s="127">
        <v>84732</v>
      </c>
      <c r="I175" s="127">
        <v>110939</v>
      </c>
      <c r="J175" s="127">
        <v>126203</v>
      </c>
      <c r="K175" s="127">
        <v>132372</v>
      </c>
    </row>
    <row r="176" spans="1:11">
      <c r="A176" s="127" t="s">
        <v>26</v>
      </c>
      <c r="B176" s="127">
        <v>40688</v>
      </c>
      <c r="C176" s="127">
        <v>46825</v>
      </c>
      <c r="D176" s="127">
        <v>55134</v>
      </c>
      <c r="E176" s="127">
        <v>65272</v>
      </c>
      <c r="F176" s="127">
        <v>77270</v>
      </c>
      <c r="G176" s="127">
        <v>89961</v>
      </c>
      <c r="H176" s="127">
        <v>97795</v>
      </c>
      <c r="I176" s="127">
        <v>146698</v>
      </c>
      <c r="J176" s="127">
        <v>156633</v>
      </c>
      <c r="K176" s="127">
        <v>175022</v>
      </c>
    </row>
    <row r="177" spans="1:11">
      <c r="A177" s="127" t="s">
        <v>238</v>
      </c>
      <c r="B177" s="127">
        <v>13982</v>
      </c>
      <c r="C177" s="127">
        <v>15183</v>
      </c>
      <c r="D177" s="127">
        <v>17470</v>
      </c>
      <c r="E177" s="127">
        <v>19765</v>
      </c>
      <c r="F177" s="127">
        <v>24459</v>
      </c>
      <c r="G177" s="127">
        <v>28015</v>
      </c>
      <c r="H177" s="127">
        <v>28998</v>
      </c>
      <c r="I177" s="127">
        <v>36422</v>
      </c>
      <c r="J177" s="127">
        <v>42291</v>
      </c>
      <c r="K177" s="127">
        <v>43087</v>
      </c>
    </row>
    <row r="178" spans="1:11">
      <c r="A178" s="127" t="s">
        <v>239</v>
      </c>
      <c r="B178" s="127">
        <v>9832</v>
      </c>
      <c r="C178" s="127">
        <v>12282</v>
      </c>
      <c r="D178" s="127">
        <v>13948</v>
      </c>
      <c r="E178" s="127">
        <v>16625</v>
      </c>
      <c r="F178" s="127">
        <v>21419</v>
      </c>
      <c r="G178" s="127">
        <v>26018</v>
      </c>
      <c r="H178" s="127">
        <v>27573</v>
      </c>
      <c r="I178" s="127">
        <v>31562</v>
      </c>
      <c r="J178" s="127">
        <v>39500</v>
      </c>
      <c r="K178" s="127">
        <v>43709</v>
      </c>
    </row>
    <row r="179" spans="1:11">
      <c r="A179" s="127" t="s">
        <v>31</v>
      </c>
      <c r="B179" s="127">
        <v>16496</v>
      </c>
      <c r="C179" s="127">
        <v>19360</v>
      </c>
      <c r="D179" s="127">
        <v>23716</v>
      </c>
      <c r="E179" s="127">
        <v>26146</v>
      </c>
      <c r="F179" s="127">
        <v>26321</v>
      </c>
      <c r="G179" s="127">
        <v>34231</v>
      </c>
      <c r="H179" s="127">
        <v>41224</v>
      </c>
      <c r="I179" s="127">
        <v>78714</v>
      </c>
      <c r="J179" s="127">
        <v>74842</v>
      </c>
      <c r="K179" s="127">
        <v>84293</v>
      </c>
    </row>
    <row r="180" spans="1:11">
      <c r="A180" s="127" t="s">
        <v>240</v>
      </c>
      <c r="B180" s="127">
        <v>-629</v>
      </c>
      <c r="C180" s="127">
        <v>825</v>
      </c>
      <c r="D180" s="127">
        <v>916</v>
      </c>
      <c r="E180" s="127">
        <v>-325</v>
      </c>
      <c r="F180" s="127">
        <v>-15002</v>
      </c>
      <c r="G180" s="127">
        <v>-8619</v>
      </c>
      <c r="H180" s="127">
        <v>-14478</v>
      </c>
      <c r="I180" s="127">
        <v>-25881</v>
      </c>
      <c r="J180" s="127">
        <v>11203</v>
      </c>
      <c r="K180" s="127">
        <v>1821</v>
      </c>
    </row>
    <row r="181" spans="1:11">
      <c r="A181" s="127" t="s">
        <v>241</v>
      </c>
      <c r="B181" s="127">
        <v>0</v>
      </c>
      <c r="C181" s="127">
        <v>0</v>
      </c>
    </row>
    <row r="182" spans="1:11">
      <c r="A182" s="127" t="s">
        <v>242</v>
      </c>
      <c r="B182" s="127">
        <v>17259</v>
      </c>
      <c r="C182" s="127">
        <v>19651</v>
      </c>
      <c r="D182" s="127">
        <v>24150</v>
      </c>
      <c r="E182" s="127">
        <v>27193</v>
      </c>
      <c r="F182" s="127">
        <v>34913</v>
      </c>
      <c r="G182" s="127">
        <v>39625</v>
      </c>
      <c r="H182" s="127">
        <v>48082</v>
      </c>
      <c r="I182" s="127">
        <v>90734</v>
      </c>
      <c r="J182" s="127">
        <v>71328</v>
      </c>
      <c r="K182" s="127">
        <v>85717</v>
      </c>
    </row>
    <row r="183" spans="1:11">
      <c r="A183" s="127" t="s">
        <v>243</v>
      </c>
      <c r="B183" s="127">
        <v>3331</v>
      </c>
      <c r="C183" s="127">
        <v>3303</v>
      </c>
      <c r="D183" s="127">
        <v>4672</v>
      </c>
      <c r="E183" s="127">
        <v>4707</v>
      </c>
      <c r="F183" s="127">
        <v>4177</v>
      </c>
      <c r="G183" s="127">
        <v>5282</v>
      </c>
      <c r="H183" s="127">
        <v>7813</v>
      </c>
      <c r="I183" s="127">
        <v>14701</v>
      </c>
      <c r="J183" s="127">
        <v>9756</v>
      </c>
      <c r="K183" s="127">
        <v>9822</v>
      </c>
    </row>
    <row r="184" spans="1:11">
      <c r="A184" s="127" t="s">
        <v>43</v>
      </c>
      <c r="B184" s="127">
        <v>14444</v>
      </c>
      <c r="C184" s="127">
        <v>16348</v>
      </c>
      <c r="D184" s="127">
        <v>19478</v>
      </c>
      <c r="E184" s="127">
        <v>12662</v>
      </c>
      <c r="F184" s="127">
        <v>30736</v>
      </c>
      <c r="G184" s="127">
        <v>34343</v>
      </c>
      <c r="H184" s="127">
        <v>40269</v>
      </c>
      <c r="I184" s="127">
        <v>76033</v>
      </c>
      <c r="J184" s="127">
        <v>59972</v>
      </c>
      <c r="K184" s="127">
        <v>73795</v>
      </c>
    </row>
    <row r="185" spans="1:11">
      <c r="A185" s="127" t="s">
        <v>244</v>
      </c>
    </row>
    <row r="186" spans="1:11">
      <c r="A186" s="127" t="s">
        <v>245</v>
      </c>
      <c r="B186" s="127">
        <v>1.03</v>
      </c>
      <c r="C186" s="127">
        <v>1.1599999999999999</v>
      </c>
      <c r="D186" s="127">
        <v>1.42</v>
      </c>
      <c r="E186" s="127">
        <v>1.62</v>
      </c>
      <c r="F186" s="127">
        <v>2.21</v>
      </c>
      <c r="G186" s="127">
        <v>2.48</v>
      </c>
      <c r="H186" s="127">
        <v>2.96</v>
      </c>
      <c r="I186" s="127">
        <v>5.69</v>
      </c>
      <c r="J186" s="127">
        <v>4.71</v>
      </c>
      <c r="K186" s="127">
        <v>6.01</v>
      </c>
    </row>
    <row r="187" spans="1:11">
      <c r="A187" s="127" t="s">
        <v>246</v>
      </c>
      <c r="B187" s="127">
        <v>1.07</v>
      </c>
      <c r="C187" s="127">
        <v>1.1599999999999999</v>
      </c>
      <c r="D187" s="127">
        <v>1.42</v>
      </c>
      <c r="E187" s="127">
        <v>0.91</v>
      </c>
      <c r="F187" s="127">
        <v>2.21</v>
      </c>
      <c r="G187" s="127">
        <v>2.48</v>
      </c>
      <c r="H187" s="127">
        <v>2.96</v>
      </c>
      <c r="I187" s="127">
        <v>5.69</v>
      </c>
      <c r="J187" s="127">
        <v>4.59</v>
      </c>
      <c r="K187" s="127">
        <v>5.84</v>
      </c>
    </row>
    <row r="188" spans="1:11">
      <c r="A188" s="127" t="s">
        <v>247</v>
      </c>
      <c r="B188" s="127">
        <v>1.05</v>
      </c>
      <c r="C188" s="127">
        <v>1.1599999999999999</v>
      </c>
      <c r="D188" s="127">
        <v>1.42</v>
      </c>
      <c r="E188" s="127">
        <v>1.79</v>
      </c>
      <c r="F188" s="127">
        <v>2.5299999999999998</v>
      </c>
      <c r="G188" s="127">
        <v>2.59</v>
      </c>
      <c r="H188" s="127">
        <v>2.96</v>
      </c>
      <c r="I188" s="127">
        <v>5.69</v>
      </c>
      <c r="J188" s="127">
        <v>4.71</v>
      </c>
      <c r="K188" s="127">
        <v>6.28</v>
      </c>
    </row>
    <row r="189" spans="1:11">
      <c r="A189" s="127" t="s">
        <v>248</v>
      </c>
      <c r="B189" s="127">
        <v>13518700</v>
      </c>
      <c r="C189" s="127">
        <v>13692520</v>
      </c>
      <c r="D189" s="127">
        <v>13755560</v>
      </c>
      <c r="E189" s="127">
        <v>13858020</v>
      </c>
      <c r="F189" s="127">
        <v>13902800</v>
      </c>
      <c r="G189" s="127">
        <v>13851920</v>
      </c>
      <c r="H189" s="127">
        <v>13616320</v>
      </c>
      <c r="I189" s="127">
        <v>13353000</v>
      </c>
      <c r="J189" s="127">
        <v>13063000</v>
      </c>
      <c r="K189" s="127">
        <v>12630000</v>
      </c>
    </row>
    <row r="190" spans="1:11">
      <c r="A190" s="127" t="s">
        <v>249</v>
      </c>
      <c r="B190" s="127">
        <v>1.01</v>
      </c>
      <c r="C190" s="127">
        <v>1.1399999999999999</v>
      </c>
      <c r="D190" s="127">
        <v>1.39</v>
      </c>
      <c r="E190" s="127">
        <v>1.6</v>
      </c>
      <c r="F190" s="127">
        <v>2.19</v>
      </c>
      <c r="G190" s="127">
        <v>2.46</v>
      </c>
      <c r="H190" s="127">
        <v>2.93</v>
      </c>
      <c r="I190" s="127">
        <v>5.61</v>
      </c>
      <c r="J190" s="127">
        <v>4.68</v>
      </c>
      <c r="K190" s="127">
        <v>5.97</v>
      </c>
    </row>
    <row r="191" spans="1:11">
      <c r="A191" s="127" t="s">
        <v>250</v>
      </c>
      <c r="B191" s="127">
        <v>1.05</v>
      </c>
      <c r="C191" s="127">
        <v>1.1399999999999999</v>
      </c>
      <c r="D191" s="127">
        <v>1.39</v>
      </c>
      <c r="E191" s="127">
        <v>0.9</v>
      </c>
      <c r="F191" s="127">
        <v>2.19</v>
      </c>
      <c r="G191" s="127">
        <v>2.46</v>
      </c>
      <c r="H191" s="127">
        <v>2.93</v>
      </c>
      <c r="I191" s="127">
        <v>5.61</v>
      </c>
      <c r="J191" s="127">
        <v>4.5599999999999996</v>
      </c>
      <c r="K191" s="127">
        <v>5.8</v>
      </c>
    </row>
    <row r="192" spans="1:11">
      <c r="A192" s="127" t="s">
        <v>251</v>
      </c>
      <c r="B192" s="127">
        <v>1.04</v>
      </c>
      <c r="C192" s="127">
        <v>1.1399999999999999</v>
      </c>
      <c r="D192" s="127">
        <v>1.39</v>
      </c>
      <c r="E192" s="127">
        <v>1.76</v>
      </c>
      <c r="F192" s="127">
        <v>2.5</v>
      </c>
      <c r="G192" s="127">
        <v>2.56</v>
      </c>
      <c r="H192" s="127">
        <v>2.93</v>
      </c>
      <c r="I192" s="127">
        <v>5.61</v>
      </c>
      <c r="J192" s="127">
        <v>4.68</v>
      </c>
      <c r="K192" s="127">
        <v>6.24</v>
      </c>
    </row>
    <row r="193" spans="1:23">
      <c r="A193" s="127" t="s">
        <v>252</v>
      </c>
      <c r="B193" s="127">
        <v>13741400</v>
      </c>
      <c r="C193" s="127">
        <v>13858600</v>
      </c>
      <c r="D193" s="127">
        <v>13974120</v>
      </c>
      <c r="E193" s="127">
        <v>14071680</v>
      </c>
      <c r="F193" s="127">
        <v>14065700</v>
      </c>
      <c r="G193" s="127">
        <v>13971120</v>
      </c>
      <c r="H193" s="127">
        <v>13740560</v>
      </c>
      <c r="I193" s="127">
        <v>13553480</v>
      </c>
      <c r="J193" s="127">
        <v>13159000</v>
      </c>
      <c r="K193" s="127">
        <v>12722000</v>
      </c>
    </row>
    <row r="194" spans="1:23">
      <c r="A194" s="127" t="s">
        <v>253</v>
      </c>
      <c r="B194" s="127">
        <v>0</v>
      </c>
      <c r="C194" s="127">
        <v>0</v>
      </c>
      <c r="D194" s="127">
        <v>0</v>
      </c>
    </row>
    <row r="195" spans="1:23">
      <c r="A195" s="127" t="s">
        <v>254</v>
      </c>
      <c r="B195" s="127">
        <v>4979</v>
      </c>
      <c r="C195" s="127">
        <v>5063</v>
      </c>
      <c r="D195" s="127">
        <v>6144</v>
      </c>
      <c r="E195" s="127">
        <v>6915</v>
      </c>
      <c r="F195" s="127">
        <v>9035</v>
      </c>
      <c r="G195" s="127">
        <v>11781</v>
      </c>
      <c r="H195" s="127">
        <v>13697</v>
      </c>
      <c r="I195" s="127">
        <v>12441</v>
      </c>
      <c r="J195" s="127">
        <v>15928</v>
      </c>
      <c r="K195" s="127">
        <v>11946</v>
      </c>
    </row>
    <row r="196" spans="1:23">
      <c r="A196" s="127" t="s">
        <v>255</v>
      </c>
      <c r="B196" s="127">
        <v>53600</v>
      </c>
      <c r="C196" s="127">
        <v>61814</v>
      </c>
      <c r="D196" s="127">
        <v>72053</v>
      </c>
      <c r="E196" s="127">
        <v>80110</v>
      </c>
      <c r="F196" s="127">
        <v>98771</v>
      </c>
      <c r="G196" s="127">
        <v>118899</v>
      </c>
      <c r="H196" s="127">
        <v>135301</v>
      </c>
      <c r="I196" s="127">
        <v>156500</v>
      </c>
      <c r="J196" s="127">
        <v>190234</v>
      </c>
      <c r="K196" s="127">
        <v>182502</v>
      </c>
    </row>
    <row r="199" spans="1:23" ht="18">
      <c r="A199" s="188" t="s">
        <v>259</v>
      </c>
    </row>
    <row r="200" spans="1:23">
      <c r="A200" s="127" t="s">
        <v>211</v>
      </c>
    </row>
    <row r="201" spans="1:23">
      <c r="A201" s="127" t="s">
        <v>260</v>
      </c>
      <c r="B201" s="129">
        <v>42246</v>
      </c>
      <c r="C201" s="129">
        <v>42610</v>
      </c>
      <c r="D201" s="129">
        <v>42981</v>
      </c>
      <c r="E201" s="129">
        <v>43345</v>
      </c>
      <c r="F201" s="129">
        <v>43709</v>
      </c>
      <c r="G201" s="129">
        <v>44073</v>
      </c>
      <c r="H201" s="129">
        <v>44437</v>
      </c>
      <c r="I201" s="129">
        <v>44801</v>
      </c>
      <c r="J201" s="129">
        <v>45172</v>
      </c>
      <c r="K201" s="129">
        <v>45536</v>
      </c>
      <c r="M201" s="131"/>
      <c r="N201" s="131">
        <v>2014</v>
      </c>
      <c r="O201" s="131">
        <v>2015</v>
      </c>
      <c r="P201" s="131">
        <v>2016</v>
      </c>
      <c r="Q201" s="131">
        <v>2017</v>
      </c>
      <c r="R201" s="131">
        <v>2018</v>
      </c>
      <c r="S201" s="131">
        <v>2019</v>
      </c>
      <c r="T201" s="131">
        <v>2020</v>
      </c>
      <c r="U201" s="131">
        <v>2021</v>
      </c>
      <c r="V201" s="131">
        <v>2022</v>
      </c>
      <c r="W201" s="131">
        <v>2023</v>
      </c>
    </row>
    <row r="202" spans="1:23">
      <c r="A202" s="127" t="s">
        <v>15</v>
      </c>
      <c r="B202" s="127" t="s">
        <v>16</v>
      </c>
      <c r="C202" s="127" t="s">
        <v>16</v>
      </c>
      <c r="D202" s="127" t="s">
        <v>16</v>
      </c>
      <c r="E202" s="127" t="s">
        <v>16</v>
      </c>
      <c r="F202" s="127" t="s">
        <v>16</v>
      </c>
      <c r="G202" s="127" t="s">
        <v>16</v>
      </c>
      <c r="H202" s="127" t="s">
        <v>16</v>
      </c>
      <c r="I202" s="127" t="s">
        <v>16</v>
      </c>
      <c r="J202" s="127" t="s">
        <v>16</v>
      </c>
      <c r="K202" s="127" t="s">
        <v>16</v>
      </c>
      <c r="M202" s="131"/>
      <c r="N202" s="131"/>
      <c r="O202" s="131"/>
      <c r="P202" s="131"/>
      <c r="Q202" s="131"/>
      <c r="R202" s="131"/>
      <c r="S202" s="131"/>
      <c r="T202"/>
      <c r="U202"/>
      <c r="V202"/>
    </row>
    <row r="203" spans="1:23">
      <c r="A203" s="127" t="s">
        <v>21</v>
      </c>
      <c r="M203" s="131"/>
      <c r="N203" s="131"/>
      <c r="O203" s="131"/>
      <c r="P203" s="131"/>
      <c r="Q203" s="131"/>
      <c r="R203" s="131"/>
      <c r="S203" s="131"/>
      <c r="T203"/>
      <c r="U203"/>
      <c r="V203"/>
    </row>
    <row r="204" spans="1:23">
      <c r="A204" s="127" t="s">
        <v>213</v>
      </c>
      <c r="B204" s="127">
        <v>4801</v>
      </c>
      <c r="C204" s="127">
        <v>3379</v>
      </c>
      <c r="D204" s="127">
        <v>4546</v>
      </c>
      <c r="E204" s="127">
        <v>6055</v>
      </c>
      <c r="F204" s="127">
        <v>8384</v>
      </c>
      <c r="G204" s="127">
        <v>12277</v>
      </c>
      <c r="H204" s="127">
        <v>11258</v>
      </c>
      <c r="I204" s="127">
        <v>10203</v>
      </c>
      <c r="J204" s="127">
        <v>13700</v>
      </c>
      <c r="K204" s="127">
        <v>9906</v>
      </c>
      <c r="M204" s="131"/>
      <c r="N204" s="131"/>
      <c r="O204" s="131"/>
      <c r="P204" s="131"/>
      <c r="Q204" s="131"/>
      <c r="R204" s="131"/>
      <c r="S204" s="131"/>
      <c r="T204"/>
      <c r="U204"/>
      <c r="V204"/>
    </row>
    <row r="205" spans="1:23">
      <c r="A205" s="127" t="s">
        <v>214</v>
      </c>
      <c r="B205" s="127">
        <v>6419</v>
      </c>
      <c r="C205" s="127">
        <v>4729</v>
      </c>
      <c r="D205" s="127">
        <v>5779</v>
      </c>
      <c r="E205" s="127">
        <v>7259</v>
      </c>
      <c r="F205" s="127">
        <v>9444</v>
      </c>
      <c r="G205" s="127">
        <v>13305</v>
      </c>
      <c r="H205" s="127">
        <v>12175</v>
      </c>
      <c r="I205" s="127">
        <v>11049</v>
      </c>
      <c r="J205" s="127">
        <v>15234</v>
      </c>
      <c r="K205" s="127">
        <v>11144</v>
      </c>
      <c r="M205" s="131"/>
      <c r="N205" s="131"/>
      <c r="O205" s="131"/>
      <c r="P205" s="131"/>
      <c r="Q205" s="131"/>
      <c r="R205" s="131"/>
      <c r="S205" s="131"/>
      <c r="T205"/>
      <c r="U205"/>
      <c r="V205"/>
    </row>
    <row r="206" spans="1:23">
      <c r="A206" s="127" t="s">
        <v>215</v>
      </c>
      <c r="B206" s="127">
        <v>1224</v>
      </c>
      <c r="C206" s="127">
        <v>1252</v>
      </c>
      <c r="D206" s="127">
        <v>1432</v>
      </c>
      <c r="E206" s="127">
        <v>1669</v>
      </c>
      <c r="F206" s="127">
        <v>1535</v>
      </c>
      <c r="G206" s="127">
        <v>1550</v>
      </c>
      <c r="H206" s="127">
        <v>1803</v>
      </c>
      <c r="I206" s="127">
        <v>2241</v>
      </c>
      <c r="J206" s="127">
        <v>2285</v>
      </c>
      <c r="K206" s="127">
        <v>2721</v>
      </c>
      <c r="M206" s="132" t="s">
        <v>266</v>
      </c>
      <c r="N206" s="133">
        <f>B245/B216</f>
        <v>0.10837320574162679</v>
      </c>
      <c r="O206" s="133">
        <f t="shared" ref="O206" si="203">C245/C216</f>
        <v>0.11072580888339414</v>
      </c>
      <c r="P206" s="133">
        <f t="shared" ref="P206" si="204">D245/D216</f>
        <v>0.11310424519217542</v>
      </c>
      <c r="Q206" s="133">
        <f t="shared" ref="Q206" si="205">E245/E216</f>
        <v>0.10972324271369091</v>
      </c>
      <c r="R206" s="133">
        <f t="shared" ref="R206" si="206">F245/F216</f>
        <v>0.10433920704845814</v>
      </c>
      <c r="S206" s="133">
        <f t="shared" ref="S206" si="207">G245/G216</f>
        <v>9.7829217366261073E-2</v>
      </c>
      <c r="T206" s="133">
        <f t="shared" ref="T206" si="208">H245/H216</f>
        <v>0.1131808058311399</v>
      </c>
      <c r="U206" s="133">
        <f t="shared" ref="U206" si="209">I245/I216</f>
        <v>0.12145061247389584</v>
      </c>
      <c r="V206" s="133">
        <f t="shared" ref="V206" si="210">J245/J216</f>
        <v>0.11760442937066991</v>
      </c>
      <c r="W206" s="133">
        <f t="shared" ref="W206" si="211">K245/K216</f>
        <v>0.13296386991450787</v>
      </c>
    </row>
    <row r="207" spans="1:23">
      <c r="A207" s="127" t="s">
        <v>216</v>
      </c>
      <c r="B207" s="127">
        <v>8908</v>
      </c>
      <c r="C207" s="127">
        <v>8969</v>
      </c>
      <c r="D207" s="127">
        <v>9834</v>
      </c>
      <c r="E207" s="127">
        <v>11040</v>
      </c>
      <c r="F207" s="127">
        <v>11395</v>
      </c>
      <c r="G207" s="127">
        <v>12242</v>
      </c>
      <c r="H207" s="127">
        <v>14215</v>
      </c>
      <c r="I207" s="127">
        <v>17907</v>
      </c>
      <c r="J207" s="127">
        <v>16651</v>
      </c>
      <c r="K207" s="127">
        <v>18647</v>
      </c>
      <c r="M207" s="132" t="s">
        <v>267</v>
      </c>
      <c r="N207" s="134">
        <f>B250/B216</f>
        <v>7.1082535885167469E-2</v>
      </c>
      <c r="O207" s="134">
        <f t="shared" ref="O207" si="212">C250/C216</f>
        <v>7.0862105358381333E-2</v>
      </c>
      <c r="P207" s="134">
        <f t="shared" ref="P207" si="213">D250/D216</f>
        <v>7.3706220595922634E-2</v>
      </c>
      <c r="Q207" s="134">
        <f t="shared" ref="Q207" si="214">E250/E216</f>
        <v>7.6757286309086459E-2</v>
      </c>
      <c r="R207" s="134">
        <f t="shared" ref="R207" si="215">F250/F216</f>
        <v>8.0594713656387665E-2</v>
      </c>
      <c r="S207" s="134">
        <f t="shared" ref="S207" si="216">G250/G216</f>
        <v>7.2035423716610272E-2</v>
      </c>
      <c r="T207" s="134">
        <f t="shared" ref="T207" si="217">H250/H216</f>
        <v>8.4480664102044953E-2</v>
      </c>
      <c r="U207" s="134">
        <f t="shared" ref="U207" si="218">I250/I216</f>
        <v>9.1076270922295297E-2</v>
      </c>
      <c r="V207" s="134">
        <f t="shared" ref="V207" si="219">J250/J216</f>
        <v>9.1196335913267826E-2</v>
      </c>
      <c r="W207" s="134">
        <f t="shared" ref="W207" si="220">K250/K216</f>
        <v>0.1054975583909725</v>
      </c>
    </row>
    <row r="208" spans="1:23">
      <c r="A208" s="127" t="s">
        <v>80</v>
      </c>
      <c r="B208" s="127">
        <v>17299</v>
      </c>
      <c r="C208" s="127">
        <v>15218</v>
      </c>
      <c r="D208" s="127">
        <v>17317</v>
      </c>
      <c r="E208" s="127">
        <v>20289</v>
      </c>
      <c r="F208" s="127">
        <v>23485</v>
      </c>
      <c r="G208" s="127">
        <v>28120</v>
      </c>
      <c r="H208" s="127">
        <v>29505</v>
      </c>
      <c r="I208" s="127">
        <v>32696</v>
      </c>
      <c r="J208" s="127">
        <v>35879</v>
      </c>
      <c r="K208" s="127">
        <v>34246</v>
      </c>
      <c r="M208" s="132" t="s">
        <v>268</v>
      </c>
      <c r="N208" s="134">
        <f>B250/B230</f>
        <v>0.22388622021286617</v>
      </c>
      <c r="O208" s="134">
        <f t="shared" ref="O208" si="221">C250/C230</f>
        <v>0.19455252918287938</v>
      </c>
      <c r="P208" s="134">
        <f t="shared" ref="P208" si="222">D250/D230</f>
        <v>0.24856188532195211</v>
      </c>
      <c r="Q208" s="134">
        <f t="shared" ref="Q208" si="223">E250/E230</f>
        <v>0.24486287991249317</v>
      </c>
      <c r="R208" s="134">
        <f t="shared" ref="R208" si="224">F250/F230</f>
        <v>0.24004461064094995</v>
      </c>
      <c r="S208" s="134">
        <f t="shared" ref="S208" si="225">G250/G230</f>
        <v>0.21887989499015534</v>
      </c>
      <c r="T208" s="134">
        <f t="shared" ref="T208" si="226">H250/H230</f>
        <v>0.28507173764518334</v>
      </c>
      <c r="U208" s="134">
        <f t="shared" ref="U208" si="227">I250/I230</f>
        <v>0.28311210154054839</v>
      </c>
      <c r="V208" s="134">
        <f t="shared" ref="V208" si="228">J250/J230</f>
        <v>0.25109745390693589</v>
      </c>
      <c r="W208" s="134">
        <f t="shared" ref="W208" si="229">K250/K230</f>
        <v>0.31187029040724751</v>
      </c>
    </row>
    <row r="209" spans="1:23">
      <c r="A209" s="127" t="s">
        <v>217</v>
      </c>
      <c r="B209" s="127">
        <v>23664</v>
      </c>
      <c r="C209" s="127">
        <v>26167</v>
      </c>
      <c r="D209" s="127">
        <v>28341</v>
      </c>
      <c r="E209" s="127">
        <v>30714</v>
      </c>
      <c r="F209" s="127">
        <v>32626</v>
      </c>
      <c r="G209" s="127">
        <v>38083</v>
      </c>
      <c r="H209" s="127">
        <v>41548</v>
      </c>
      <c r="I209" s="127">
        <v>44326</v>
      </c>
      <c r="J209" s="127">
        <v>47407</v>
      </c>
      <c r="M209" s="132" t="s">
        <v>269</v>
      </c>
      <c r="N209" s="134">
        <f>B242/B240</f>
        <v>0.13024208469952409</v>
      </c>
      <c r="O209" s="134">
        <f t="shared" ref="O209" si="230">C242/C240</f>
        <v>0.13323899291604546</v>
      </c>
      <c r="P209" s="134">
        <f t="shared" ref="P209" si="231">D242/D240</f>
        <v>0.13286572369695795</v>
      </c>
      <c r="Q209" s="134">
        <f t="shared" ref="Q209" si="232">E242/E240</f>
        <v>0.13013505113861107</v>
      </c>
      <c r="R209" s="134">
        <f t="shared" ref="R209" si="233">F242/F240</f>
        <v>0.12977479158890134</v>
      </c>
      <c r="S209" s="134">
        <f t="shared" ref="S209" si="234">G242/G240</f>
        <v>0.13150556784859768</v>
      </c>
      <c r="T209" s="134">
        <f t="shared" ref="T209" si="235">H242/H240</f>
        <v>0.12884769482822858</v>
      </c>
      <c r="U209" s="134">
        <f t="shared" ref="U209" si="236">I242/I240</f>
        <v>0.12148717361227385</v>
      </c>
      <c r="V209" s="134">
        <f t="shared" ref="V209" si="237">J242/J240</f>
        <v>0.12259688802674482</v>
      </c>
      <c r="W209" s="134">
        <f t="shared" ref="W209" si="238">K242/K240</f>
        <v>0.1261333134213391</v>
      </c>
    </row>
    <row r="210" spans="1:23">
      <c r="A210" s="127" t="s">
        <v>218</v>
      </c>
      <c r="B210" s="127">
        <v>-8263</v>
      </c>
      <c r="C210" s="127">
        <v>-9124</v>
      </c>
      <c r="D210" s="127">
        <v>-10180</v>
      </c>
      <c r="E210" s="127">
        <v>-11033</v>
      </c>
      <c r="F210" s="127">
        <v>-11736</v>
      </c>
      <c r="G210" s="127">
        <v>-12896</v>
      </c>
      <c r="H210" s="127">
        <v>-14166</v>
      </c>
      <c r="I210" s="127">
        <v>-15286</v>
      </c>
      <c r="J210" s="127">
        <v>-16685</v>
      </c>
      <c r="M210" s="132" t="s">
        <v>198</v>
      </c>
      <c r="N210" s="135">
        <f>B244/B240</f>
        <v>0</v>
      </c>
      <c r="O210" s="135">
        <f t="shared" ref="O210" si="239">C244/C240</f>
        <v>0</v>
      </c>
      <c r="P210" s="135">
        <f t="shared" ref="P210" si="240">D244/D240</f>
        <v>0</v>
      </c>
      <c r="Q210" s="135">
        <f t="shared" ref="Q210" si="241">E244/E240</f>
        <v>0</v>
      </c>
      <c r="R210" s="135">
        <f t="shared" ref="R210" si="242">F244/F240</f>
        <v>0</v>
      </c>
      <c r="S210" s="135">
        <f t="shared" ref="S210" si="243">G244/G240</f>
        <v>0</v>
      </c>
      <c r="T210" s="135">
        <f t="shared" ref="T210" si="244">H244/H240</f>
        <v>0</v>
      </c>
      <c r="U210" s="135">
        <f t="shared" ref="U210" si="245">I244/I240</f>
        <v>0</v>
      </c>
      <c r="V210" s="135">
        <f t="shared" ref="V210" si="246">J244/J240</f>
        <v>0</v>
      </c>
      <c r="W210" s="135">
        <f t="shared" ref="W210" si="247">K244/K240</f>
        <v>0</v>
      </c>
    </row>
    <row r="211" spans="1:23">
      <c r="A211" s="127" t="s">
        <v>219</v>
      </c>
      <c r="B211" s="127">
        <v>15401</v>
      </c>
      <c r="C211" s="127">
        <v>17043</v>
      </c>
      <c r="D211" s="127">
        <v>18161</v>
      </c>
      <c r="E211" s="127">
        <v>19681</v>
      </c>
      <c r="F211" s="127">
        <v>20890</v>
      </c>
      <c r="G211" s="127">
        <v>25187</v>
      </c>
      <c r="H211" s="127">
        <v>27382</v>
      </c>
      <c r="I211" s="127">
        <v>29040</v>
      </c>
      <c r="J211" s="127">
        <v>30722</v>
      </c>
      <c r="K211" s="127">
        <v>31649</v>
      </c>
      <c r="M211" s="132" t="s">
        <v>270</v>
      </c>
      <c r="N211" s="134">
        <f>B250/B240</f>
        <v>2.0456286198676409E-2</v>
      </c>
      <c r="O211" s="134">
        <f t="shared" ref="O211" si="248">C250/C240</f>
        <v>1.9794641127367986E-2</v>
      </c>
      <c r="P211" s="134">
        <f t="shared" ref="P211" si="249">D250/D240</f>
        <v>2.0763417942259253E-2</v>
      </c>
      <c r="Q211" s="134">
        <f t="shared" ref="Q211" si="250">E250/E240</f>
        <v>2.2136520314177545E-2</v>
      </c>
      <c r="R211" s="134">
        <f t="shared" ref="R211" si="251">F250/F240</f>
        <v>2.3961546269555937E-2</v>
      </c>
      <c r="S211" s="134">
        <f t="shared" ref="S211" si="252">G250/G240</f>
        <v>2.3998416896036844E-2</v>
      </c>
      <c r="T211" s="134">
        <f t="shared" ref="T211" si="253">H250/H240</f>
        <v>2.5555175599324246E-2</v>
      </c>
      <c r="U211" s="134">
        <f t="shared" ref="U211" si="254">I250/I240</f>
        <v>2.5749711395260715E-2</v>
      </c>
      <c r="V211" s="134">
        <f t="shared" ref="V211" si="255">J250/J240</f>
        <v>2.5968880267448098E-2</v>
      </c>
      <c r="W211" s="134">
        <f t="shared" ref="W211" si="256">K250/K240</f>
        <v>2.8952301603832536E-2</v>
      </c>
    </row>
    <row r="212" spans="1:23">
      <c r="A212" s="127" t="s">
        <v>220</v>
      </c>
      <c r="G212" s="127">
        <v>988</v>
      </c>
      <c r="H212" s="127">
        <v>996</v>
      </c>
      <c r="I212" s="127">
        <v>993</v>
      </c>
      <c r="J212" s="127">
        <v>994</v>
      </c>
      <c r="M212" s="132" t="s">
        <v>176</v>
      </c>
      <c r="N212" s="133">
        <f>B241/B240</f>
        <v>0.86975791530047586</v>
      </c>
      <c r="O212" s="133">
        <f t="shared" ref="O212" si="257">C241/C240</f>
        <v>0.86676100708395454</v>
      </c>
      <c r="P212" s="133">
        <f t="shared" ref="P212" si="258">D241/D240</f>
        <v>0.86713427630304207</v>
      </c>
      <c r="Q212" s="133">
        <f t="shared" ref="Q212" si="259">E241/E240</f>
        <v>0.86986494886138899</v>
      </c>
      <c r="R212" s="133">
        <f t="shared" ref="R212" si="260">F241/F240</f>
        <v>0.87022520841109863</v>
      </c>
      <c r="S212" s="133">
        <f t="shared" ref="S212" si="261">G241/G240</f>
        <v>0.86849443215140232</v>
      </c>
      <c r="T212" s="133">
        <f t="shared" ref="T212" si="262">H241/H240</f>
        <v>0.87115230517177145</v>
      </c>
      <c r="U212" s="133">
        <f t="shared" ref="U212" si="263">I241/I240</f>
        <v>0.8785128263877261</v>
      </c>
      <c r="V212" s="133">
        <f>J241/J240</f>
        <v>0.87740311197325516</v>
      </c>
      <c r="W212" s="133">
        <f>K241/K240</f>
        <v>0.87386668657866085</v>
      </c>
    </row>
    <row r="213" spans="1:23">
      <c r="A213" s="127" t="s">
        <v>221</v>
      </c>
      <c r="G213" s="127">
        <v>283</v>
      </c>
      <c r="H213" s="127">
        <v>294</v>
      </c>
      <c r="M213" s="132" t="s">
        <v>177</v>
      </c>
      <c r="N213" s="134">
        <f>B243/B240</f>
        <v>9.9054208728130186E-2</v>
      </c>
      <c r="O213" s="134">
        <f t="shared" ref="O213" si="264">C243/C240</f>
        <v>0.10230881324809003</v>
      </c>
      <c r="P213" s="134">
        <f t="shared" ref="P213" si="265">D243/D240</f>
        <v>0.10100368145708197</v>
      </c>
      <c r="Q213" s="134">
        <f t="shared" ref="Q213" si="266">E243/E240</f>
        <v>9.8491269706729959E-2</v>
      </c>
      <c r="R213" s="134">
        <f t="shared" ref="R213" si="267">F243/F240</f>
        <v>9.875379003686896E-2</v>
      </c>
      <c r="S213" s="134">
        <f t="shared" ref="S213" si="268">G243/G240</f>
        <v>9.4698400705200858E-2</v>
      </c>
      <c r="T213" s="134">
        <f t="shared" ref="T213" si="269">H243/H240</f>
        <v>9.1553572977966513E-2</v>
      </c>
      <c r="U213" s="134">
        <f t="shared" ref="U213" si="270">I243/I240</f>
        <v>8.6629889757395773E-2</v>
      </c>
      <c r="V213" s="134">
        <f t="shared" ref="V213" si="271">J243/J240</f>
        <v>8.910809360683479E-2</v>
      </c>
      <c r="W213" s="134">
        <f t="shared" ref="W213" si="272">K243/K240</f>
        <v>8.964327400345054E-2</v>
      </c>
    </row>
    <row r="214" spans="1:23">
      <c r="A214" s="127" t="s">
        <v>222</v>
      </c>
      <c r="M214" s="7" t="s">
        <v>271</v>
      </c>
      <c r="N214" s="134">
        <f>B206/B240</f>
        <v>1.0533653473782047E-2</v>
      </c>
      <c r="O214" s="134">
        <f t="shared" ref="O214" si="273">C206/C240</f>
        <v>1.0545910932538179E-2</v>
      </c>
      <c r="P214" s="134">
        <f t="shared" ref="P214" si="274">D206/D240</f>
        <v>1.1098624297616742E-2</v>
      </c>
      <c r="Q214" s="134">
        <f t="shared" ref="Q214" si="275">E206/E240</f>
        <v>1.1788721252189637E-2</v>
      </c>
      <c r="R214" s="134">
        <f t="shared" ref="R214" si="276">F206/F240</f>
        <v>1.0052192818739645E-2</v>
      </c>
      <c r="S214" s="134">
        <f t="shared" ref="S214" si="277">G206/G240</f>
        <v>9.2947391776254645E-3</v>
      </c>
      <c r="T214" s="134">
        <f t="shared" ref="T214" si="278">H206/H240</f>
        <v>9.2023130828004021E-3</v>
      </c>
      <c r="U214" s="134">
        <f t="shared" ref="U214" si="279">I206/I240</f>
        <v>9.8742476448972043E-3</v>
      </c>
      <c r="V214" s="134">
        <f t="shared" ref="V214" si="280">J206/J240</f>
        <v>9.4308473317099347E-3</v>
      </c>
      <c r="W214" s="134">
        <f t="shared" ref="W214" si="281">K206/K240</f>
        <v>1.06935268988772E-2</v>
      </c>
    </row>
    <row r="215" spans="1:23">
      <c r="A215" s="127" t="s">
        <v>223</v>
      </c>
    </row>
    <row r="216" spans="1:23">
      <c r="A216" s="127" t="s">
        <v>74</v>
      </c>
      <c r="B216" s="127">
        <v>33440</v>
      </c>
      <c r="C216" s="127">
        <v>33163</v>
      </c>
      <c r="D216" s="127">
        <v>36347</v>
      </c>
      <c r="E216" s="127">
        <v>40830</v>
      </c>
      <c r="F216" s="127">
        <v>45400</v>
      </c>
      <c r="G216" s="127">
        <v>55556</v>
      </c>
      <c r="H216" s="127">
        <v>59268</v>
      </c>
      <c r="I216" s="127">
        <v>64166</v>
      </c>
      <c r="J216" s="127">
        <v>68994</v>
      </c>
      <c r="K216" s="127">
        <v>69831</v>
      </c>
    </row>
    <row r="217" spans="1:23">
      <c r="A217" s="127" t="s">
        <v>72</v>
      </c>
      <c r="B217" s="127">
        <v>9011</v>
      </c>
      <c r="C217" s="127">
        <v>7612</v>
      </c>
      <c r="D217" s="127">
        <v>9608</v>
      </c>
      <c r="E217" s="127">
        <v>11237</v>
      </c>
      <c r="F217" s="127">
        <v>11679</v>
      </c>
      <c r="G217" s="127">
        <v>14172</v>
      </c>
      <c r="H217" s="127">
        <v>16278</v>
      </c>
      <c r="I217" s="127">
        <v>17848</v>
      </c>
      <c r="J217" s="127">
        <v>17483</v>
      </c>
      <c r="K217" s="127">
        <v>19421</v>
      </c>
    </row>
    <row r="218" spans="1:23">
      <c r="A218" s="127" t="s">
        <v>224</v>
      </c>
      <c r="B218" s="127">
        <v>0</v>
      </c>
      <c r="C218" s="127">
        <v>0</v>
      </c>
      <c r="D218" s="127">
        <v>0</v>
      </c>
      <c r="E218" s="127">
        <v>0</v>
      </c>
      <c r="F218" s="127">
        <v>0</v>
      </c>
      <c r="G218" s="127">
        <v>0</v>
      </c>
      <c r="H218" s="127">
        <v>0</v>
      </c>
      <c r="I218" s="127">
        <v>0</v>
      </c>
      <c r="J218" s="127">
        <v>0</v>
      </c>
      <c r="K218" s="127">
        <v>0</v>
      </c>
      <c r="M218" s="127" t="s">
        <v>272</v>
      </c>
      <c r="O218" s="136">
        <f>(C240-B240)/B240</f>
        <v>2.1686933622492448E-2</v>
      </c>
      <c r="P218" s="136">
        <f t="shared" ref="P218" si="282">(D240-C240)/C240</f>
        <v>8.6810030407938069E-2</v>
      </c>
      <c r="Q218" s="136">
        <f t="shared" ref="Q218" si="283">(E240-D240)/D240</f>
        <v>9.7275721759348968E-2</v>
      </c>
      <c r="R218" s="136">
        <f t="shared" ref="R218" si="284">(F240-E240)/E240</f>
        <v>7.8593829462620779E-2</v>
      </c>
      <c r="S218" s="136">
        <f t="shared" ref="S218" si="285">(G240-F240)/F240</f>
        <v>9.2061059704131545E-2</v>
      </c>
      <c r="T218" s="136">
        <f t="shared" ref="T218" si="286">(H240-G240)/G240</f>
        <v>0.1749090015051481</v>
      </c>
      <c r="U218" s="136">
        <f t="shared" ref="U218" si="287">(I240-H240)/H240</f>
        <v>0.15834817714580282</v>
      </c>
      <c r="V218" s="136">
        <f t="shared" ref="V218" si="288">(J240-I240)/I240</f>
        <v>6.7573164606043512E-2</v>
      </c>
      <c r="W218" s="136">
        <f t="shared" ref="W218" si="289">(K240-J240)/J240</f>
        <v>5.0200173345990341E-2</v>
      </c>
    </row>
    <row r="219" spans="1:23">
      <c r="A219" s="127" t="s">
        <v>225</v>
      </c>
      <c r="B219" s="127">
        <v>1293</v>
      </c>
      <c r="C219" s="127">
        <v>1110</v>
      </c>
      <c r="D219" s="127">
        <v>86</v>
      </c>
      <c r="E219" s="127">
        <v>97</v>
      </c>
      <c r="F219" s="127">
        <v>1725</v>
      </c>
      <c r="G219" s="127">
        <v>126</v>
      </c>
      <c r="H219" s="127">
        <v>871</v>
      </c>
      <c r="I219" s="127">
        <v>318</v>
      </c>
      <c r="J219" s="127">
        <v>1210</v>
      </c>
      <c r="K219" s="127">
        <v>103</v>
      </c>
      <c r="M219" s="127" t="s">
        <v>273</v>
      </c>
      <c r="O219" s="136"/>
      <c r="P219" s="136"/>
      <c r="Q219" s="136"/>
      <c r="R219" s="136"/>
      <c r="S219" s="136"/>
      <c r="T219" s="136"/>
      <c r="U219" s="136"/>
      <c r="V219" s="136"/>
      <c r="W219" s="136"/>
    </row>
    <row r="220" spans="1:23">
      <c r="A220" s="127" t="s">
        <v>67</v>
      </c>
      <c r="B220" s="127">
        <v>16540</v>
      </c>
      <c r="C220" s="127">
        <v>15575</v>
      </c>
      <c r="D220" s="127">
        <v>17495</v>
      </c>
      <c r="E220" s="127">
        <v>19926</v>
      </c>
      <c r="F220" s="127">
        <v>23237</v>
      </c>
      <c r="G220" s="127">
        <v>24844</v>
      </c>
      <c r="H220" s="127">
        <v>29441</v>
      </c>
      <c r="I220" s="127">
        <v>31998</v>
      </c>
      <c r="J220" s="127">
        <v>33583</v>
      </c>
      <c r="K220" s="127">
        <v>35464</v>
      </c>
      <c r="M220" s="127" t="s">
        <v>130</v>
      </c>
      <c r="O220" s="127">
        <f>B241/((C207+B207)/2)</f>
        <v>11.306706941880629</v>
      </c>
      <c r="P220" s="127">
        <f t="shared" ref="P220:W220" si="290">C241/((D207+C207)/2)</f>
        <v>10.945168324203584</v>
      </c>
      <c r="Q220" s="127">
        <f t="shared" si="290"/>
        <v>10.719747053751078</v>
      </c>
      <c r="R220" s="127">
        <f t="shared" si="290"/>
        <v>10.978560285268554</v>
      </c>
      <c r="S220" s="127">
        <f t="shared" si="290"/>
        <v>11.243897279688623</v>
      </c>
      <c r="T220" s="127">
        <f t="shared" si="290"/>
        <v>10.948406848849077</v>
      </c>
      <c r="U220" s="127">
        <f t="shared" si="290"/>
        <v>10.627233671626922</v>
      </c>
      <c r="V220" s="127">
        <f t="shared" si="290"/>
        <v>11.538977950112853</v>
      </c>
      <c r="W220" s="127">
        <f t="shared" si="290"/>
        <v>12.045215026347101</v>
      </c>
    </row>
    <row r="221" spans="1:23">
      <c r="A221" s="127" t="s">
        <v>226</v>
      </c>
      <c r="B221" s="127">
        <v>4864</v>
      </c>
      <c r="C221" s="127">
        <v>4425</v>
      </c>
      <c r="D221" s="127">
        <v>6573</v>
      </c>
      <c r="E221" s="127">
        <v>6877</v>
      </c>
      <c r="F221" s="127">
        <v>5519</v>
      </c>
      <c r="G221" s="127">
        <v>8171</v>
      </c>
      <c r="H221" s="127">
        <v>7672</v>
      </c>
      <c r="I221" s="127">
        <v>7867</v>
      </c>
      <c r="J221" s="127">
        <v>6680</v>
      </c>
      <c r="K221" s="127">
        <v>5794</v>
      </c>
    </row>
    <row r="222" spans="1:23">
      <c r="A222" s="127" t="s">
        <v>227</v>
      </c>
      <c r="B222" s="127">
        <v>1193</v>
      </c>
      <c r="F222" s="127">
        <v>543</v>
      </c>
      <c r="G222" s="127">
        <v>665</v>
      </c>
      <c r="H222" s="127">
        <v>754</v>
      </c>
      <c r="I222" s="127">
        <v>724</v>
      </c>
      <c r="J222" s="127">
        <v>795</v>
      </c>
    </row>
    <row r="223" spans="1:23">
      <c r="A223" s="127" t="s">
        <v>228</v>
      </c>
      <c r="B223" s="127">
        <v>226</v>
      </c>
      <c r="C223" s="127">
        <v>253</v>
      </c>
      <c r="D223" s="127">
        <v>301</v>
      </c>
      <c r="E223" s="127">
        <v>304</v>
      </c>
      <c r="F223" s="127">
        <v>341</v>
      </c>
      <c r="G223" s="127">
        <v>421</v>
      </c>
      <c r="H223" s="127">
        <v>514</v>
      </c>
      <c r="I223" s="127">
        <v>5</v>
      </c>
      <c r="J223" s="127">
        <v>0</v>
      </c>
    </row>
    <row r="224" spans="1:23">
      <c r="A224" s="127" t="s">
        <v>62</v>
      </c>
      <c r="B224" s="127">
        <v>22823</v>
      </c>
      <c r="C224" s="127">
        <v>21084</v>
      </c>
      <c r="D224" s="127">
        <v>25569</v>
      </c>
      <c r="E224" s="127">
        <v>28031</v>
      </c>
      <c r="F224" s="127">
        <v>30157</v>
      </c>
      <c r="G224" s="127">
        <v>37272</v>
      </c>
      <c r="H224" s="127">
        <v>41704</v>
      </c>
      <c r="I224" s="127">
        <v>43524</v>
      </c>
      <c r="J224" s="127">
        <v>43936</v>
      </c>
      <c r="K224" s="127">
        <v>46209</v>
      </c>
    </row>
    <row r="225" spans="1:11">
      <c r="A225" s="127" t="s">
        <v>229</v>
      </c>
      <c r="B225" s="127">
        <v>10617</v>
      </c>
      <c r="C225" s="127">
        <v>12079</v>
      </c>
      <c r="D225" s="127">
        <v>10778</v>
      </c>
      <c r="E225" s="127">
        <v>12799</v>
      </c>
      <c r="F225" s="127">
        <v>15243</v>
      </c>
      <c r="G225" s="127">
        <v>18284</v>
      </c>
      <c r="H225" s="127">
        <v>17564</v>
      </c>
      <c r="I225" s="127">
        <v>20642</v>
      </c>
      <c r="J225" s="127">
        <v>25058</v>
      </c>
      <c r="K225" s="127">
        <v>23622</v>
      </c>
    </row>
    <row r="226" spans="1:11">
      <c r="A226" s="127" t="s">
        <v>230</v>
      </c>
    </row>
    <row r="227" spans="1:11">
      <c r="A227" s="127" t="s">
        <v>231</v>
      </c>
      <c r="B227" s="127">
        <v>5218</v>
      </c>
      <c r="C227" s="127">
        <v>5490</v>
      </c>
      <c r="D227" s="127">
        <v>5800</v>
      </c>
      <c r="E227" s="127">
        <v>6107</v>
      </c>
      <c r="F227" s="127">
        <v>6417</v>
      </c>
      <c r="G227" s="127">
        <v>6698</v>
      </c>
      <c r="H227" s="127">
        <v>7031</v>
      </c>
      <c r="I227" s="127">
        <v>6884</v>
      </c>
      <c r="J227" s="127">
        <v>7340</v>
      </c>
      <c r="K227" s="127">
        <v>7829</v>
      </c>
    </row>
    <row r="228" spans="1:11">
      <c r="A228" s="127" t="s">
        <v>232</v>
      </c>
      <c r="B228" s="127">
        <v>6518</v>
      </c>
      <c r="C228" s="127">
        <v>7686</v>
      </c>
      <c r="D228" s="127">
        <v>5988</v>
      </c>
      <c r="E228" s="127">
        <v>7887</v>
      </c>
      <c r="F228" s="127">
        <v>10258</v>
      </c>
      <c r="G228" s="127">
        <v>12879</v>
      </c>
      <c r="H228" s="127">
        <v>11666</v>
      </c>
      <c r="I228" s="127">
        <v>15585</v>
      </c>
      <c r="J228" s="127">
        <v>19521</v>
      </c>
      <c r="K228" s="127">
        <v>17619</v>
      </c>
    </row>
    <row r="229" spans="1:11">
      <c r="A229" s="127" t="s">
        <v>233</v>
      </c>
    </row>
    <row r="230" spans="1:11">
      <c r="A230" s="127" t="s">
        <v>54</v>
      </c>
      <c r="B230" s="127">
        <v>10617</v>
      </c>
      <c r="C230" s="127">
        <v>12079</v>
      </c>
      <c r="D230" s="127">
        <v>10778</v>
      </c>
      <c r="E230" s="127">
        <v>12799</v>
      </c>
      <c r="F230" s="127">
        <v>15243</v>
      </c>
      <c r="G230" s="127">
        <v>18284</v>
      </c>
      <c r="H230" s="127">
        <v>17564</v>
      </c>
      <c r="I230" s="127">
        <v>20642</v>
      </c>
      <c r="J230" s="127">
        <v>25058</v>
      </c>
      <c r="K230" s="127">
        <v>23622</v>
      </c>
    </row>
    <row r="231" spans="1:11">
      <c r="A231" s="127" t="s">
        <v>234</v>
      </c>
      <c r="B231" s="127">
        <v>33440</v>
      </c>
      <c r="C231" s="127">
        <v>33163</v>
      </c>
      <c r="D231" s="127">
        <v>36347</v>
      </c>
      <c r="E231" s="127">
        <v>40830</v>
      </c>
      <c r="F231" s="127">
        <v>45400</v>
      </c>
      <c r="G231" s="127">
        <v>55556</v>
      </c>
      <c r="H231" s="127">
        <v>59268</v>
      </c>
      <c r="I231" s="127">
        <v>64166</v>
      </c>
      <c r="J231" s="127">
        <v>68994</v>
      </c>
      <c r="K231" s="127">
        <v>69831</v>
      </c>
    </row>
    <row r="232" spans="1:11">
      <c r="A232" s="127" t="s">
        <v>235</v>
      </c>
      <c r="B232" s="127">
        <v>437952</v>
      </c>
      <c r="C232" s="127">
        <v>437524</v>
      </c>
      <c r="D232" s="127">
        <v>437204</v>
      </c>
      <c r="E232" s="127">
        <v>438189</v>
      </c>
      <c r="F232" s="127">
        <v>439625</v>
      </c>
      <c r="G232" s="127">
        <v>441255</v>
      </c>
      <c r="H232" s="127">
        <v>441825</v>
      </c>
      <c r="I232" s="127">
        <v>442664</v>
      </c>
      <c r="J232" s="127">
        <v>442793</v>
      </c>
      <c r="K232" s="127">
        <v>443126</v>
      </c>
    </row>
    <row r="235" spans="1:11" ht="18">
      <c r="A235" s="188" t="s">
        <v>259</v>
      </c>
    </row>
    <row r="236" spans="1:11">
      <c r="A236" s="127" t="s">
        <v>236</v>
      </c>
    </row>
    <row r="237" spans="1:11">
      <c r="A237" s="127" t="s">
        <v>260</v>
      </c>
      <c r="B237" s="129">
        <v>42246</v>
      </c>
      <c r="C237" s="129">
        <v>42610</v>
      </c>
      <c r="D237" s="129">
        <v>42981</v>
      </c>
      <c r="E237" s="129">
        <v>43345</v>
      </c>
      <c r="F237" s="129">
        <v>43709</v>
      </c>
      <c r="G237" s="129">
        <v>44073</v>
      </c>
      <c r="H237" s="129">
        <v>44437</v>
      </c>
      <c r="I237" s="129">
        <v>44801</v>
      </c>
      <c r="J237" s="129">
        <v>45172</v>
      </c>
      <c r="K237" s="129">
        <v>45536</v>
      </c>
    </row>
    <row r="238" spans="1:11">
      <c r="A238" s="127" t="s">
        <v>15</v>
      </c>
      <c r="B238" s="127" t="s">
        <v>16</v>
      </c>
      <c r="C238" s="127" t="s">
        <v>16</v>
      </c>
      <c r="D238" s="127" t="s">
        <v>16</v>
      </c>
      <c r="E238" s="127" t="s">
        <v>16</v>
      </c>
      <c r="F238" s="127" t="s">
        <v>16</v>
      </c>
      <c r="G238" s="127" t="s">
        <v>16</v>
      </c>
      <c r="H238" s="127" t="s">
        <v>16</v>
      </c>
      <c r="I238" s="127" t="s">
        <v>16</v>
      </c>
      <c r="J238" s="127" t="s">
        <v>16</v>
      </c>
      <c r="K238" s="127" t="s">
        <v>16</v>
      </c>
    </row>
    <row r="239" spans="1:11">
      <c r="A239" s="127" t="s">
        <v>21</v>
      </c>
    </row>
    <row r="240" spans="1:11">
      <c r="A240" s="127" t="s">
        <v>24</v>
      </c>
      <c r="B240" s="127">
        <v>116199</v>
      </c>
      <c r="C240" s="127">
        <v>118719</v>
      </c>
      <c r="D240" s="127">
        <v>129025</v>
      </c>
      <c r="E240" s="127">
        <v>141576</v>
      </c>
      <c r="F240" s="127">
        <v>152703</v>
      </c>
      <c r="G240" s="127">
        <v>166761</v>
      </c>
      <c r="H240" s="127">
        <v>195929</v>
      </c>
      <c r="I240" s="127">
        <v>226954</v>
      </c>
      <c r="J240" s="127">
        <v>242290</v>
      </c>
      <c r="K240" s="127">
        <v>254453</v>
      </c>
    </row>
    <row r="241" spans="1:11">
      <c r="A241" s="127" t="s">
        <v>237</v>
      </c>
      <c r="B241" s="127">
        <v>101065</v>
      </c>
      <c r="C241" s="127">
        <v>102901</v>
      </c>
      <c r="D241" s="127">
        <v>111882</v>
      </c>
      <c r="E241" s="127">
        <v>123152</v>
      </c>
      <c r="F241" s="127">
        <v>132886</v>
      </c>
      <c r="G241" s="127">
        <v>144831</v>
      </c>
      <c r="H241" s="127">
        <v>170684</v>
      </c>
      <c r="I241" s="127">
        <v>199382</v>
      </c>
      <c r="J241" s="127">
        <v>212586</v>
      </c>
      <c r="K241" s="127">
        <v>222358</v>
      </c>
    </row>
    <row r="242" spans="1:11">
      <c r="A242" s="127" t="s">
        <v>26</v>
      </c>
      <c r="B242" s="127">
        <v>15134</v>
      </c>
      <c r="C242" s="127">
        <v>15818</v>
      </c>
      <c r="D242" s="127">
        <v>17143</v>
      </c>
      <c r="E242" s="127">
        <v>18424</v>
      </c>
      <c r="F242" s="127">
        <v>19817</v>
      </c>
      <c r="G242" s="127">
        <v>21930</v>
      </c>
      <c r="H242" s="127">
        <v>25245</v>
      </c>
      <c r="I242" s="127">
        <v>27572</v>
      </c>
      <c r="J242" s="127">
        <v>29704</v>
      </c>
      <c r="K242" s="127">
        <v>32095</v>
      </c>
    </row>
    <row r="243" spans="1:11">
      <c r="A243" s="127" t="s">
        <v>238</v>
      </c>
      <c r="B243" s="127">
        <v>11510</v>
      </c>
      <c r="C243" s="127">
        <v>12146</v>
      </c>
      <c r="D243" s="127">
        <v>13032</v>
      </c>
      <c r="E243" s="127">
        <v>13944</v>
      </c>
      <c r="F243" s="127">
        <v>15080</v>
      </c>
      <c r="G243" s="127">
        <v>15792</v>
      </c>
      <c r="H243" s="127">
        <v>17938</v>
      </c>
      <c r="I243" s="127">
        <v>19661</v>
      </c>
      <c r="J243" s="127">
        <v>21590</v>
      </c>
      <c r="K243" s="127">
        <v>22810</v>
      </c>
    </row>
    <row r="244" spans="1:11">
      <c r="A244" s="127" t="s">
        <v>239</v>
      </c>
    </row>
    <row r="245" spans="1:11">
      <c r="A245" s="127" t="s">
        <v>31</v>
      </c>
      <c r="B245" s="127">
        <v>3624</v>
      </c>
      <c r="C245" s="127">
        <v>3672</v>
      </c>
      <c r="D245" s="127">
        <v>4111</v>
      </c>
      <c r="E245" s="127">
        <v>4480</v>
      </c>
      <c r="F245" s="127">
        <v>4737</v>
      </c>
      <c r="G245" s="127">
        <v>5435</v>
      </c>
      <c r="H245" s="127">
        <v>6708</v>
      </c>
      <c r="I245" s="127">
        <v>7793</v>
      </c>
      <c r="J245" s="127">
        <v>8114</v>
      </c>
      <c r="K245" s="127">
        <v>9285</v>
      </c>
    </row>
    <row r="246" spans="1:11">
      <c r="A246" s="127" t="s">
        <v>240</v>
      </c>
      <c r="B246" s="127">
        <v>-20</v>
      </c>
      <c r="C246" s="127">
        <v>36</v>
      </c>
      <c r="D246" s="127">
        <v>94</v>
      </c>
      <c r="E246" s="127">
        <v>38</v>
      </c>
      <c r="F246" s="127">
        <v>-30</v>
      </c>
      <c r="G246" s="127">
        <v>57</v>
      </c>
      <c r="H246" s="127">
        <v>18</v>
      </c>
      <c r="I246" s="127">
        <v>-115</v>
      </c>
      <c r="J246" s="127">
        <v>-368</v>
      </c>
      <c r="K246" s="127">
        <v>-455</v>
      </c>
    </row>
    <row r="247" spans="1:11">
      <c r="A247" s="127" t="s">
        <v>241</v>
      </c>
    </row>
    <row r="248" spans="1:11">
      <c r="A248" s="127" t="s">
        <v>242</v>
      </c>
      <c r="B248" s="127">
        <v>3604</v>
      </c>
      <c r="C248" s="127">
        <v>3619</v>
      </c>
      <c r="D248" s="127">
        <v>4039</v>
      </c>
      <c r="E248" s="127">
        <v>4442</v>
      </c>
      <c r="F248" s="127">
        <v>4765</v>
      </c>
      <c r="G248" s="127">
        <v>5367</v>
      </c>
      <c r="H248" s="127">
        <v>6680</v>
      </c>
      <c r="I248" s="127">
        <v>7840</v>
      </c>
      <c r="J248" s="127">
        <v>8487</v>
      </c>
      <c r="K248" s="127">
        <v>9740</v>
      </c>
    </row>
    <row r="249" spans="1:11">
      <c r="A249" s="127" t="s">
        <v>243</v>
      </c>
      <c r="B249" s="127">
        <v>1195</v>
      </c>
      <c r="C249" s="127">
        <v>1243</v>
      </c>
      <c r="D249" s="127">
        <v>1325</v>
      </c>
      <c r="E249" s="127">
        <v>1244</v>
      </c>
      <c r="F249" s="127">
        <v>1184</v>
      </c>
      <c r="G249" s="127">
        <v>1308</v>
      </c>
      <c r="H249" s="127">
        <v>1601</v>
      </c>
      <c r="I249" s="127">
        <v>1925</v>
      </c>
      <c r="J249" s="127">
        <v>2195</v>
      </c>
      <c r="K249" s="127">
        <v>2373</v>
      </c>
    </row>
    <row r="250" spans="1:11">
      <c r="A250" s="127" t="s">
        <v>43</v>
      </c>
      <c r="B250" s="127">
        <v>2377</v>
      </c>
      <c r="C250" s="127">
        <v>2350</v>
      </c>
      <c r="D250" s="127">
        <v>2679</v>
      </c>
      <c r="E250" s="127">
        <v>3134</v>
      </c>
      <c r="F250" s="127">
        <v>3659</v>
      </c>
      <c r="G250" s="127">
        <v>4002</v>
      </c>
      <c r="H250" s="127">
        <v>5007</v>
      </c>
      <c r="I250" s="127">
        <v>5844</v>
      </c>
      <c r="J250" s="127">
        <v>6292</v>
      </c>
      <c r="K250" s="127">
        <v>7367</v>
      </c>
    </row>
    <row r="251" spans="1:11">
      <c r="A251" s="127" t="s">
        <v>244</v>
      </c>
    </row>
    <row r="252" spans="1:11">
      <c r="A252" s="127" t="s">
        <v>245</v>
      </c>
      <c r="B252" s="127">
        <v>5.41</v>
      </c>
      <c r="C252" s="127">
        <v>5.36</v>
      </c>
      <c r="D252" s="127">
        <v>6.11</v>
      </c>
      <c r="E252" s="127">
        <v>7.19</v>
      </c>
      <c r="F252" s="127">
        <v>8.0399999999999991</v>
      </c>
      <c r="G252" s="127">
        <v>9.0500000000000007</v>
      </c>
      <c r="H252" s="127">
        <v>11.3</v>
      </c>
      <c r="I252" s="127">
        <v>13.17</v>
      </c>
      <c r="J252" s="127">
        <v>14.18</v>
      </c>
      <c r="K252" s="127">
        <v>16.600000000000001</v>
      </c>
    </row>
    <row r="253" spans="1:11">
      <c r="A253" s="127" t="s">
        <v>246</v>
      </c>
      <c r="B253" s="127">
        <v>5.41</v>
      </c>
      <c r="C253" s="127">
        <v>5.36</v>
      </c>
      <c r="D253" s="127">
        <v>6.11</v>
      </c>
      <c r="E253" s="127">
        <v>7.15</v>
      </c>
      <c r="F253" s="127">
        <v>8.32</v>
      </c>
      <c r="G253" s="127">
        <v>9.0500000000000007</v>
      </c>
      <c r="H253" s="127">
        <v>11.3</v>
      </c>
      <c r="I253" s="127">
        <v>13.17</v>
      </c>
      <c r="J253" s="127">
        <v>14.18</v>
      </c>
      <c r="K253" s="127">
        <v>16.600000000000001</v>
      </c>
    </row>
    <row r="254" spans="1:11">
      <c r="A254" s="127" t="s">
        <v>247</v>
      </c>
      <c r="B254" s="127">
        <v>5.41</v>
      </c>
      <c r="C254" s="127">
        <v>5.36</v>
      </c>
      <c r="D254" s="127">
        <v>6.11</v>
      </c>
      <c r="E254" s="127">
        <v>7.19</v>
      </c>
      <c r="F254" s="127">
        <v>8.0399999999999991</v>
      </c>
      <c r="G254" s="127">
        <v>10.199999999999999</v>
      </c>
      <c r="H254" s="127">
        <v>12.33</v>
      </c>
      <c r="I254" s="127">
        <v>13.37</v>
      </c>
      <c r="J254" s="127">
        <v>14.18</v>
      </c>
      <c r="K254" s="127">
        <v>16.600000000000001</v>
      </c>
    </row>
    <row r="255" spans="1:11">
      <c r="A255" s="127" t="s">
        <v>248</v>
      </c>
      <c r="B255" s="127">
        <v>439455</v>
      </c>
      <c r="C255" s="127">
        <v>438585</v>
      </c>
      <c r="D255" s="127">
        <v>438437</v>
      </c>
      <c r="E255" s="127">
        <v>438515</v>
      </c>
      <c r="F255" s="127">
        <v>439755</v>
      </c>
      <c r="G255" s="127">
        <v>442297</v>
      </c>
      <c r="H255" s="127">
        <v>443089</v>
      </c>
      <c r="I255" s="127">
        <v>443651</v>
      </c>
      <c r="J255" s="127">
        <v>443854</v>
      </c>
      <c r="K255" s="127">
        <v>443914</v>
      </c>
    </row>
    <row r="256" spans="1:11">
      <c r="A256" s="127" t="s">
        <v>249</v>
      </c>
      <c r="B256" s="127">
        <v>5.37</v>
      </c>
      <c r="C256" s="127">
        <v>5.33</v>
      </c>
      <c r="D256" s="127">
        <v>6.08</v>
      </c>
      <c r="E256" s="127">
        <v>7.14</v>
      </c>
      <c r="F256" s="127">
        <v>7.98</v>
      </c>
      <c r="G256" s="127">
        <v>9.02</v>
      </c>
      <c r="H256" s="127">
        <v>11.27</v>
      </c>
      <c r="I256" s="127">
        <v>13.14</v>
      </c>
      <c r="J256" s="127">
        <v>14.16</v>
      </c>
      <c r="K256" s="127">
        <v>16.559999999999999</v>
      </c>
    </row>
    <row r="257" spans="1:23">
      <c r="A257" s="127" t="s">
        <v>250</v>
      </c>
      <c r="B257" s="127">
        <v>5.37</v>
      </c>
      <c r="C257" s="127">
        <v>5.33</v>
      </c>
      <c r="D257" s="127">
        <v>6.08</v>
      </c>
      <c r="E257" s="127">
        <v>7.09</v>
      </c>
      <c r="F257" s="127">
        <v>8.26</v>
      </c>
      <c r="G257" s="127">
        <v>9.02</v>
      </c>
      <c r="H257" s="127">
        <v>11.27</v>
      </c>
      <c r="I257" s="127">
        <v>13.14</v>
      </c>
      <c r="J257" s="127">
        <v>14.16</v>
      </c>
      <c r="K257" s="127">
        <v>16.559999999999999</v>
      </c>
    </row>
    <row r="258" spans="1:23">
      <c r="A258" s="127" t="s">
        <v>251</v>
      </c>
      <c r="B258" s="127">
        <v>5.37</v>
      </c>
      <c r="C258" s="127">
        <v>5.33</v>
      </c>
      <c r="D258" s="127">
        <v>6.08</v>
      </c>
      <c r="E258" s="127">
        <v>7.14</v>
      </c>
      <c r="F258" s="127">
        <v>7.98</v>
      </c>
      <c r="G258" s="127">
        <v>10.16</v>
      </c>
      <c r="H258" s="127">
        <v>12.29</v>
      </c>
      <c r="I258" s="127">
        <v>13.34</v>
      </c>
      <c r="J258" s="127">
        <v>14.16</v>
      </c>
      <c r="K258" s="127">
        <v>16.559999999999999</v>
      </c>
    </row>
    <row r="259" spans="1:23">
      <c r="A259" s="127" t="s">
        <v>252</v>
      </c>
      <c r="B259" s="127">
        <v>442716</v>
      </c>
      <c r="C259" s="127">
        <v>441263</v>
      </c>
      <c r="D259" s="127">
        <v>440937</v>
      </c>
      <c r="E259" s="127">
        <v>441834</v>
      </c>
      <c r="F259" s="127">
        <v>442923</v>
      </c>
      <c r="G259" s="127">
        <v>443901</v>
      </c>
      <c r="H259" s="127">
        <v>444346</v>
      </c>
      <c r="I259" s="127">
        <v>444757</v>
      </c>
      <c r="J259" s="127">
        <v>444452</v>
      </c>
      <c r="K259" s="127">
        <v>444759</v>
      </c>
    </row>
    <row r="260" spans="1:23">
      <c r="A260" s="127" t="s">
        <v>253</v>
      </c>
      <c r="B260" s="127">
        <v>1.4650000000000001</v>
      </c>
      <c r="C260" s="127">
        <v>1.65</v>
      </c>
      <c r="D260" s="127">
        <v>1.85</v>
      </c>
      <c r="E260" s="127">
        <v>2.0699999999999998</v>
      </c>
      <c r="F260" s="127">
        <v>2.36</v>
      </c>
      <c r="G260" s="127">
        <v>2.65</v>
      </c>
      <c r="H260" s="127">
        <v>2.89</v>
      </c>
      <c r="I260" s="127">
        <v>3.27</v>
      </c>
      <c r="J260" s="127">
        <v>3.72</v>
      </c>
      <c r="K260" s="127">
        <v>4.22</v>
      </c>
    </row>
    <row r="261" spans="1:23">
      <c r="A261" s="127" t="s">
        <v>254</v>
      </c>
      <c r="B261" s="127">
        <v>1127</v>
      </c>
      <c r="C261" s="127">
        <v>1255</v>
      </c>
      <c r="D261" s="127">
        <v>1370</v>
      </c>
      <c r="E261" s="127">
        <v>1437</v>
      </c>
      <c r="F261" s="127">
        <v>1492</v>
      </c>
      <c r="G261" s="127">
        <v>1645</v>
      </c>
      <c r="H261" s="127">
        <v>1781</v>
      </c>
      <c r="I261" s="127">
        <v>1900</v>
      </c>
      <c r="J261" s="127">
        <v>2077</v>
      </c>
      <c r="K261" s="127">
        <v>2237</v>
      </c>
    </row>
    <row r="262" spans="1:23">
      <c r="A262" s="127" t="s">
        <v>255</v>
      </c>
      <c r="B262" s="127">
        <v>117000</v>
      </c>
      <c r="C262" s="127">
        <v>126000</v>
      </c>
      <c r="D262" s="127">
        <v>133000</v>
      </c>
      <c r="E262" s="127">
        <v>143000</v>
      </c>
      <c r="F262" s="127">
        <v>149000</v>
      </c>
      <c r="G262" s="127">
        <v>156000</v>
      </c>
      <c r="H262" s="127">
        <v>288000</v>
      </c>
      <c r="I262" s="127">
        <v>304000</v>
      </c>
      <c r="J262" s="127">
        <v>316000</v>
      </c>
    </row>
    <row r="265" spans="1:23" ht="18">
      <c r="A265" s="188" t="s">
        <v>261</v>
      </c>
    </row>
    <row r="266" spans="1:23">
      <c r="A266" s="127" t="s">
        <v>211</v>
      </c>
    </row>
    <row r="267" spans="1:23">
      <c r="A267" s="127" t="s">
        <v>262</v>
      </c>
      <c r="B267" s="129">
        <v>42035</v>
      </c>
      <c r="C267" s="129">
        <v>42400</v>
      </c>
      <c r="D267" s="129">
        <v>42766</v>
      </c>
      <c r="E267" s="129">
        <v>43131</v>
      </c>
      <c r="F267" s="129">
        <v>43496</v>
      </c>
      <c r="G267" s="129">
        <v>43861</v>
      </c>
      <c r="H267" s="129">
        <v>44227</v>
      </c>
      <c r="I267" s="129">
        <v>44592</v>
      </c>
      <c r="J267" s="129">
        <v>44957</v>
      </c>
      <c r="K267" s="129">
        <v>45322</v>
      </c>
      <c r="M267" s="131"/>
      <c r="N267" s="131">
        <v>2014</v>
      </c>
      <c r="O267" s="131">
        <v>2015</v>
      </c>
      <c r="P267" s="131">
        <v>2016</v>
      </c>
      <c r="Q267" s="131">
        <v>2017</v>
      </c>
      <c r="R267" s="131">
        <v>2018</v>
      </c>
      <c r="S267" s="131">
        <v>2019</v>
      </c>
      <c r="T267" s="131">
        <v>2020</v>
      </c>
      <c r="U267" s="131">
        <v>2021</v>
      </c>
      <c r="V267" s="131">
        <v>2022</v>
      </c>
      <c r="W267" s="131">
        <v>2023</v>
      </c>
    </row>
    <row r="268" spans="1:23">
      <c r="A268" s="127" t="s">
        <v>15</v>
      </c>
      <c r="B268" s="127" t="s">
        <v>16</v>
      </c>
      <c r="C268" s="127" t="s">
        <v>16</v>
      </c>
      <c r="D268" s="127" t="s">
        <v>16</v>
      </c>
      <c r="E268" s="127" t="s">
        <v>16</v>
      </c>
      <c r="F268" s="127" t="s">
        <v>16</v>
      </c>
      <c r="G268" s="127" t="s">
        <v>16</v>
      </c>
      <c r="H268" s="127" t="s">
        <v>16</v>
      </c>
      <c r="I268" s="127" t="s">
        <v>16</v>
      </c>
      <c r="J268" s="127" t="s">
        <v>16</v>
      </c>
      <c r="K268" s="127" t="s">
        <v>16</v>
      </c>
      <c r="M268" s="131"/>
      <c r="N268" s="131"/>
      <c r="O268" s="131"/>
      <c r="P268" s="131"/>
      <c r="Q268" s="131"/>
      <c r="R268" s="131"/>
      <c r="S268" s="131"/>
      <c r="T268"/>
      <c r="U268"/>
      <c r="V268"/>
    </row>
    <row r="269" spans="1:23">
      <c r="A269" s="127" t="s">
        <v>21</v>
      </c>
      <c r="M269" s="131"/>
      <c r="N269" s="131"/>
      <c r="O269" s="131"/>
      <c r="P269" s="131"/>
      <c r="Q269" s="131"/>
      <c r="R269" s="131"/>
      <c r="S269" s="131"/>
      <c r="T269"/>
      <c r="U269"/>
      <c r="V269"/>
    </row>
    <row r="270" spans="1:23">
      <c r="A270" s="127" t="s">
        <v>213</v>
      </c>
      <c r="B270" s="127">
        <v>8790</v>
      </c>
      <c r="C270" s="127">
        <v>8343</v>
      </c>
      <c r="D270" s="127">
        <v>6602</v>
      </c>
      <c r="E270" s="127">
        <v>6456</v>
      </c>
      <c r="F270" s="127">
        <v>7722</v>
      </c>
      <c r="G270" s="127">
        <v>9465</v>
      </c>
      <c r="H270" s="127">
        <v>17741</v>
      </c>
      <c r="I270" s="127">
        <v>14760</v>
      </c>
      <c r="J270" s="127">
        <v>8625</v>
      </c>
      <c r="K270" s="127">
        <v>9867</v>
      </c>
      <c r="M270" s="131"/>
      <c r="N270" s="131"/>
      <c r="O270" s="131"/>
      <c r="P270" s="131"/>
      <c r="Q270" s="131"/>
      <c r="R270" s="131"/>
      <c r="S270" s="131"/>
      <c r="T270"/>
      <c r="U270"/>
      <c r="V270"/>
    </row>
    <row r="271" spans="1:23">
      <c r="A271" s="127" t="s">
        <v>214</v>
      </c>
      <c r="B271" s="127">
        <v>8790</v>
      </c>
      <c r="C271" s="127">
        <v>8343</v>
      </c>
      <c r="D271" s="127">
        <v>6602</v>
      </c>
      <c r="E271" s="127">
        <v>6456</v>
      </c>
      <c r="F271" s="127">
        <v>7722</v>
      </c>
      <c r="G271" s="127">
        <v>9465</v>
      </c>
      <c r="H271" s="127">
        <v>17741</v>
      </c>
      <c r="I271" s="127">
        <v>14760</v>
      </c>
      <c r="J271" s="127">
        <v>8625</v>
      </c>
      <c r="K271" s="127">
        <v>9867</v>
      </c>
      <c r="M271" s="131"/>
      <c r="N271" s="131"/>
      <c r="O271" s="131"/>
      <c r="P271" s="131"/>
      <c r="Q271" s="131"/>
      <c r="R271" s="131"/>
      <c r="S271" s="131"/>
      <c r="T271"/>
      <c r="U271"/>
      <c r="V271"/>
    </row>
    <row r="272" spans="1:23">
      <c r="A272" s="127" t="s">
        <v>215</v>
      </c>
      <c r="B272" s="127">
        <v>6778</v>
      </c>
      <c r="C272" s="127">
        <v>5624</v>
      </c>
      <c r="D272" s="127">
        <v>5835</v>
      </c>
      <c r="E272" s="127">
        <v>5614</v>
      </c>
      <c r="F272" s="127">
        <v>6283</v>
      </c>
      <c r="G272" s="127">
        <v>6284</v>
      </c>
      <c r="H272" s="127">
        <v>6516</v>
      </c>
      <c r="I272" s="127">
        <v>8280</v>
      </c>
      <c r="J272" s="127">
        <v>7933</v>
      </c>
      <c r="K272" s="127">
        <v>8796</v>
      </c>
      <c r="M272" s="132" t="s">
        <v>266</v>
      </c>
      <c r="N272" s="133">
        <f>B311/B282</f>
        <v>0.1332655886424553</v>
      </c>
      <c r="O272" s="133">
        <f t="shared" ref="O272" si="291">C311/C282</f>
        <v>0.12077802997279301</v>
      </c>
      <c r="P272" s="133">
        <f t="shared" ref="P272" si="292">D311/D282</f>
        <v>0.1144926442851754</v>
      </c>
      <c r="Q272" s="133">
        <f t="shared" ref="Q272" si="293">E311/E282</f>
        <v>8.459236659136915E-2</v>
      </c>
      <c r="R272" s="133">
        <f t="shared" ref="R272" si="294">F311/F282</f>
        <v>7.8237077908753047E-2</v>
      </c>
      <c r="S272" s="133">
        <f t="shared" ref="S272" si="295">G311/G282</f>
        <v>8.6970126218313279E-2</v>
      </c>
      <c r="T272" s="133">
        <f t="shared" ref="T272" si="296">H311/H282</f>
        <v>5.6032570813002981E-2</v>
      </c>
      <c r="U272" s="133">
        <f t="shared" ref="U272" si="297">I311/I282</f>
        <v>9.2836723025402274E-2</v>
      </c>
      <c r="V272" s="133">
        <f t="shared" ref="V272" si="298">J311/J282</f>
        <v>8.3997746682730468E-2</v>
      </c>
      <c r="W272" s="133">
        <f t="shared" ref="W272" si="299">K311/K282</f>
        <v>0.10702102623227509</v>
      </c>
    </row>
    <row r="273" spans="1:23">
      <c r="A273" s="127" t="s">
        <v>216</v>
      </c>
      <c r="B273" s="127">
        <v>45141</v>
      </c>
      <c r="C273" s="127">
        <v>44469</v>
      </c>
      <c r="D273" s="127">
        <v>43046</v>
      </c>
      <c r="E273" s="127">
        <v>43783</v>
      </c>
      <c r="F273" s="127">
        <v>44269</v>
      </c>
      <c r="G273" s="127">
        <v>44435</v>
      </c>
      <c r="H273" s="127">
        <v>44949</v>
      </c>
      <c r="I273" s="127">
        <v>56511</v>
      </c>
      <c r="J273" s="127">
        <v>56576</v>
      </c>
      <c r="K273" s="127">
        <v>54892</v>
      </c>
      <c r="M273" s="132" t="s">
        <v>267</v>
      </c>
      <c r="N273" s="134">
        <f>B316/B282</f>
        <v>8.0326549046174395E-2</v>
      </c>
      <c r="O273" s="134">
        <f t="shared" ref="O273" si="300">C316/C282</f>
        <v>7.36242427886422E-2</v>
      </c>
      <c r="P273" s="134">
        <f t="shared" ref="P273" si="301">D316/D282</f>
        <v>6.8618131522695844E-2</v>
      </c>
      <c r="Q273" s="134">
        <f t="shared" ref="Q273" si="302">E316/E282</f>
        <v>4.8219751420385093E-2</v>
      </c>
      <c r="R273" s="134">
        <f t="shared" ref="R273" si="303">F316/F282</f>
        <v>3.0415650151622245E-2</v>
      </c>
      <c r="S273" s="134">
        <f t="shared" ref="S273" si="304">G316/G282</f>
        <v>6.2923106196748346E-2</v>
      </c>
      <c r="T273" s="134">
        <f t="shared" ref="T273" si="305">H316/H282</f>
        <v>5.3505798111653256E-2</v>
      </c>
      <c r="U273" s="134">
        <f t="shared" ref="U273" si="306">I316/I282</f>
        <v>5.5840071877807727E-2</v>
      </c>
      <c r="V273" s="134">
        <f t="shared" ref="V273" si="307">J316/J282</f>
        <v>4.8026908226663979E-2</v>
      </c>
      <c r="W273" s="134">
        <f t="shared" ref="W273" si="308">K316/K282</f>
        <v>6.1454284684170697E-2</v>
      </c>
    </row>
    <row r="274" spans="1:23">
      <c r="A274" s="127" t="s">
        <v>80</v>
      </c>
      <c r="B274" s="127">
        <v>63278</v>
      </c>
      <c r="C274" s="127">
        <v>60239</v>
      </c>
      <c r="D274" s="127">
        <v>57689</v>
      </c>
      <c r="E274" s="127">
        <v>59664</v>
      </c>
      <c r="F274" s="127">
        <v>61897</v>
      </c>
      <c r="G274" s="127">
        <v>61806</v>
      </c>
      <c r="H274" s="127">
        <v>90067</v>
      </c>
      <c r="I274" s="127">
        <v>81070</v>
      </c>
      <c r="J274" s="127">
        <v>75655</v>
      </c>
      <c r="K274" s="127">
        <v>76877</v>
      </c>
      <c r="M274" s="132" t="s">
        <v>268</v>
      </c>
      <c r="N274" s="134">
        <f>B316/B296</f>
        <v>0.20103447428557389</v>
      </c>
      <c r="O274" s="134">
        <f t="shared" ref="O274" si="309">C316/C296</f>
        <v>0.1824299158244978</v>
      </c>
      <c r="P274" s="134">
        <f t="shared" ref="P274" si="310">D316/D296</f>
        <v>0.17536440525463379</v>
      </c>
      <c r="Q274" s="134">
        <f t="shared" ref="Q274" si="311">E316/E296</f>
        <v>0.1266486021394907</v>
      </c>
      <c r="R274" s="134">
        <f t="shared" ref="R274" si="312">F316/F296</f>
        <v>9.2005076142131978E-2</v>
      </c>
      <c r="S274" s="134">
        <f t="shared" ref="S274" si="313">G316/G296</f>
        <v>0.19929287924038089</v>
      </c>
      <c r="T274" s="134">
        <f t="shared" ref="T274" si="314">H316/H296</f>
        <v>0.16694470188446092</v>
      </c>
      <c r="U274" s="134">
        <f t="shared" ref="U274" si="315">I316/I296</f>
        <v>0.16423432188629838</v>
      </c>
      <c r="V274" s="134">
        <f t="shared" ref="V274" si="316">J316/J296</f>
        <v>0.15229551588802107</v>
      </c>
      <c r="W274" s="134">
        <f t="shared" ref="W274" si="317">K316/K296</f>
        <v>0.18496082803687053</v>
      </c>
    </row>
    <row r="275" spans="1:23">
      <c r="A275" s="127" t="s">
        <v>217</v>
      </c>
      <c r="B275" s="127">
        <v>182634</v>
      </c>
      <c r="C275" s="127">
        <v>188054</v>
      </c>
      <c r="D275" s="127">
        <v>191129</v>
      </c>
      <c r="E275" s="127">
        <v>197857</v>
      </c>
      <c r="F275" s="127">
        <v>198570</v>
      </c>
      <c r="G275" s="127">
        <v>216869</v>
      </c>
      <c r="H275" s="127">
        <v>198218</v>
      </c>
      <c r="I275" s="127">
        <v>207433</v>
      </c>
      <c r="J275" s="127">
        <v>220844</v>
      </c>
      <c r="K275" s="127">
        <v>239387</v>
      </c>
      <c r="M275" s="132" t="s">
        <v>269</v>
      </c>
      <c r="N275" s="134">
        <f>B308/B306</f>
        <v>0.24825440491216944</v>
      </c>
      <c r="O275" s="134">
        <f t="shared" ref="O275" si="318">C308/C306</f>
        <v>0.25127247837720118</v>
      </c>
      <c r="P275" s="134">
        <f t="shared" ref="P275" si="319">D308/D306</f>
        <v>0.25648060295591646</v>
      </c>
      <c r="Q275" s="134">
        <f t="shared" ref="Q275" si="320">E308/E306</f>
        <v>0.25371994811559273</v>
      </c>
      <c r="R275" s="134">
        <f t="shared" ref="R275" si="321">F308/F306</f>
        <v>0.25097734275522204</v>
      </c>
      <c r="S275" s="134">
        <f t="shared" ref="S275" si="322">G308/G306</f>
        <v>0.24688528219495995</v>
      </c>
      <c r="T275" s="134">
        <f t="shared" ref="T275" si="323">H308/H306</f>
        <v>0.24829786587165184</v>
      </c>
      <c r="U275" s="134">
        <f t="shared" ref="U275" si="324">I308/I306</f>
        <v>0.25098733487675334</v>
      </c>
      <c r="V275" s="134">
        <f t="shared" ref="V275" si="325">J308/J306</f>
        <v>0.24140463839525986</v>
      </c>
      <c r="W275" s="134">
        <f t="shared" ref="W275" si="326">K308/K306</f>
        <v>0.24375390549662487</v>
      </c>
    </row>
    <row r="276" spans="1:23">
      <c r="A276" s="127" t="s">
        <v>218</v>
      </c>
      <c r="B276" s="127">
        <v>-65979</v>
      </c>
      <c r="C276" s="127">
        <v>-71538</v>
      </c>
      <c r="D276" s="127">
        <v>-76951</v>
      </c>
      <c r="E276" s="127">
        <v>-83039</v>
      </c>
      <c r="F276" s="127">
        <v>-87175</v>
      </c>
      <c r="G276" s="127">
        <v>-89820</v>
      </c>
      <c r="H276" s="127">
        <v>-88370</v>
      </c>
      <c r="I276" s="127">
        <v>-94809</v>
      </c>
      <c r="J276" s="127">
        <v>-101610</v>
      </c>
      <c r="K276" s="127">
        <v>-109049</v>
      </c>
      <c r="M276" s="132" t="s">
        <v>198</v>
      </c>
      <c r="N276" s="135">
        <f>B310/B306</f>
        <v>0</v>
      </c>
      <c r="O276" s="135">
        <f t="shared" ref="O276" si="327">C310/C306</f>
        <v>0</v>
      </c>
      <c r="P276" s="135">
        <f t="shared" ref="P276" si="328">D310/D306</f>
        <v>0</v>
      </c>
      <c r="Q276" s="135">
        <f t="shared" ref="Q276" si="329">E310/E306</f>
        <v>0</v>
      </c>
      <c r="R276" s="135">
        <f t="shared" ref="R276" si="330">F310/F306</f>
        <v>0</v>
      </c>
      <c r="S276" s="135">
        <f t="shared" ref="S276" si="331">G310/G306</f>
        <v>0</v>
      </c>
      <c r="T276" s="135">
        <f t="shared" ref="T276" si="332">H310/H306</f>
        <v>0</v>
      </c>
      <c r="U276" s="135">
        <f t="shared" ref="U276" si="333">I310/I306</f>
        <v>0</v>
      </c>
      <c r="V276" s="135">
        <f t="shared" ref="V276" si="334">J310/J306</f>
        <v>0</v>
      </c>
      <c r="W276" s="135">
        <f t="shared" ref="W276" si="335">K310/K306</f>
        <v>0</v>
      </c>
    </row>
    <row r="277" spans="1:23">
      <c r="A277" s="127" t="s">
        <v>219</v>
      </c>
      <c r="B277" s="127">
        <v>116655</v>
      </c>
      <c r="C277" s="127">
        <v>116516</v>
      </c>
      <c r="D277" s="127">
        <v>114178</v>
      </c>
      <c r="E277" s="127">
        <v>114818</v>
      </c>
      <c r="F277" s="127">
        <v>111395</v>
      </c>
      <c r="G277" s="127">
        <v>127049</v>
      </c>
      <c r="H277" s="127">
        <v>109848</v>
      </c>
      <c r="I277" s="127">
        <v>112624</v>
      </c>
      <c r="J277" s="127">
        <v>119234</v>
      </c>
      <c r="K277" s="127">
        <v>130338</v>
      </c>
      <c r="M277" s="132" t="s">
        <v>270</v>
      </c>
      <c r="N277" s="134">
        <f>B316/B306</f>
        <v>3.369291940096901E-2</v>
      </c>
      <c r="O277" s="134">
        <f t="shared" ref="O277" si="336">C316/C306</f>
        <v>3.0477257171302344E-2</v>
      </c>
      <c r="P277" s="134">
        <f t="shared" ref="P277" si="337">D316/D306</f>
        <v>2.8079354069890691E-2</v>
      </c>
      <c r="Q277" s="134">
        <f t="shared" ref="Q277" si="338">E316/E306</f>
        <v>1.9710478611672393E-2</v>
      </c>
      <c r="R277" s="134">
        <f t="shared" ref="R277" si="339">F316/F306</f>
        <v>1.2966436951429322E-2</v>
      </c>
      <c r="S277" s="134">
        <f t="shared" ref="S277" si="340">G316/G306</f>
        <v>2.8400806162255422E-2</v>
      </c>
      <c r="T277" s="134">
        <f t="shared" ref="T277" si="341">H316/H306</f>
        <v>2.4161630758059986E-2</v>
      </c>
      <c r="U277" s="134">
        <f t="shared" ref="U277" si="342">I316/I306</f>
        <v>2.3872378019184501E-2</v>
      </c>
      <c r="V277" s="134">
        <f t="shared" ref="V277" si="343">J316/J306</f>
        <v>1.9107165350595218E-2</v>
      </c>
      <c r="W277" s="134">
        <f t="shared" ref="W277" si="344">K316/K306</f>
        <v>2.3932111861137896E-2</v>
      </c>
    </row>
    <row r="278" spans="1:23">
      <c r="A278" s="127" t="s">
        <v>220</v>
      </c>
      <c r="B278" s="127">
        <v>18102</v>
      </c>
      <c r="C278" s="127">
        <v>16695</v>
      </c>
      <c r="D278" s="127">
        <v>17037</v>
      </c>
      <c r="E278" s="127">
        <v>18242</v>
      </c>
      <c r="F278" s="127">
        <v>31181</v>
      </c>
      <c r="G278" s="127">
        <v>31073</v>
      </c>
      <c r="H278" s="127">
        <v>28983</v>
      </c>
      <c r="I278" s="127">
        <v>29014</v>
      </c>
      <c r="J278" s="127">
        <v>28174</v>
      </c>
      <c r="K278" s="127">
        <v>28113</v>
      </c>
      <c r="M278" s="132" t="s">
        <v>176</v>
      </c>
      <c r="N278" s="133">
        <f>B307/B306</f>
        <v>0.75174559508783056</v>
      </c>
      <c r="O278" s="133">
        <f t="shared" ref="O278" si="345">C307/C306</f>
        <v>0.74872752162279888</v>
      </c>
      <c r="P278" s="133">
        <f t="shared" ref="P278" si="346">D307/D306</f>
        <v>0.74351939704408354</v>
      </c>
      <c r="Q278" s="133">
        <f t="shared" ref="Q278" si="347">E307/E306</f>
        <v>0.74628005188440727</v>
      </c>
      <c r="R278" s="133">
        <f t="shared" ref="R278" si="348">F307/F306</f>
        <v>0.7490226572447779</v>
      </c>
      <c r="S278" s="133">
        <f t="shared" ref="S278" si="349">G307/G306</f>
        <v>0.75311471780504002</v>
      </c>
      <c r="T278" s="133">
        <f t="shared" ref="T278" si="350">H307/H306</f>
        <v>0.75170213412834819</v>
      </c>
      <c r="U278" s="133">
        <f t="shared" ref="U278" si="351">I307/I306</f>
        <v>0.7490126651232466</v>
      </c>
      <c r="V278" s="133">
        <f>J307/J306</f>
        <v>0.75859536160474017</v>
      </c>
      <c r="W278" s="133">
        <f>K307/K306</f>
        <v>0.7562460945033751</v>
      </c>
    </row>
    <row r="279" spans="1:23">
      <c r="A279" s="127" t="s">
        <v>221</v>
      </c>
      <c r="M279" s="132" t="s">
        <v>177</v>
      </c>
      <c r="N279" s="134">
        <f>B309/B306</f>
        <v>0.19235623935706916</v>
      </c>
      <c r="O279" s="134">
        <f t="shared" ref="O279" si="352">C309/C306</f>
        <v>0.20127558957127745</v>
      </c>
      <c r="P279" s="134">
        <f t="shared" ref="P279" si="353">D309/D306</f>
        <v>0.20962885363047545</v>
      </c>
      <c r="Q279" s="134">
        <f t="shared" ref="Q279" si="354">E309/E306</f>
        <v>0.21047361510004137</v>
      </c>
      <c r="R279" s="134">
        <f t="shared" ref="R279" si="355">F309/F306</f>
        <v>0.20829307646698614</v>
      </c>
      <c r="S279" s="134">
        <f t="shared" ref="S279" si="356">G309/G306</f>
        <v>0.20591300165660237</v>
      </c>
      <c r="T279" s="134">
        <f t="shared" ref="T279" si="357">H309/H306</f>
        <v>0.20010337100353928</v>
      </c>
      <c r="U279" s="134">
        <f t="shared" ref="U279" si="358">I309/I306</f>
        <v>0.20132901734426997</v>
      </c>
      <c r="V279" s="134">
        <f t="shared" ref="V279" si="359">J309/J306</f>
        <v>0.2012795911590099</v>
      </c>
      <c r="W279" s="134">
        <f t="shared" ref="W279" si="360">K309/K306</f>
        <v>0.20207675988428159</v>
      </c>
    </row>
    <row r="280" spans="1:23">
      <c r="A280" s="127" t="s">
        <v>222</v>
      </c>
      <c r="M280" s="7" t="s">
        <v>271</v>
      </c>
      <c r="N280" s="134">
        <f>B272/B306</f>
        <v>1.3956524335376639E-2</v>
      </c>
      <c r="O280" s="134">
        <f t="shared" ref="O280" si="361">C272/C306</f>
        <v>1.1664903656690104E-2</v>
      </c>
      <c r="P280" s="134">
        <f t="shared" ref="P280" si="362">D272/D306</f>
        <v>1.2009311075116337E-2</v>
      </c>
      <c r="Q280" s="134">
        <f t="shared" ref="Q280" si="363">E272/E306</f>
        <v>1.1220302872229651E-2</v>
      </c>
      <c r="R280" s="134">
        <f t="shared" ref="R280" si="364">F272/F306</f>
        <v>1.2214111449149989E-2</v>
      </c>
      <c r="S280" s="134">
        <f t="shared" ref="S280" si="365">G272/G306</f>
        <v>1.1993190371857608E-2</v>
      </c>
      <c r="T280" s="134">
        <f t="shared" ref="T280" si="366">H272/H306</f>
        <v>1.1653381644672011E-2</v>
      </c>
      <c r="U280" s="134">
        <f t="shared" ref="U280" si="367">I272/I306</f>
        <v>1.4456468221959166E-2</v>
      </c>
      <c r="V280" s="134">
        <f t="shared" ref="V280" si="368">J272/J306</f>
        <v>1.2977495096427386E-2</v>
      </c>
      <c r="W280" s="134">
        <f t="shared" ref="W280" si="369">K272/K306</f>
        <v>1.357145612343298E-2</v>
      </c>
    </row>
    <row r="281" spans="1:23">
      <c r="A281" s="127" t="s">
        <v>223</v>
      </c>
    </row>
    <row r="282" spans="1:23">
      <c r="A282" s="127" t="s">
        <v>74</v>
      </c>
      <c r="B282" s="127">
        <v>203706</v>
      </c>
      <c r="C282" s="127">
        <v>199581</v>
      </c>
      <c r="D282" s="127">
        <v>198825</v>
      </c>
      <c r="E282" s="127">
        <v>204522</v>
      </c>
      <c r="F282" s="127">
        <v>219295</v>
      </c>
      <c r="G282" s="127">
        <v>236495</v>
      </c>
      <c r="H282" s="127">
        <v>252496</v>
      </c>
      <c r="I282" s="127">
        <v>244860</v>
      </c>
      <c r="J282" s="127">
        <v>243197</v>
      </c>
      <c r="K282" s="127">
        <v>252399</v>
      </c>
    </row>
    <row r="283" spans="1:23">
      <c r="A283" s="127" t="s">
        <v>72</v>
      </c>
      <c r="B283" s="127">
        <v>38410</v>
      </c>
      <c r="C283" s="127">
        <v>38487</v>
      </c>
      <c r="D283" s="127">
        <v>41433</v>
      </c>
      <c r="E283" s="127">
        <v>46092</v>
      </c>
      <c r="F283" s="127">
        <v>47060</v>
      </c>
      <c r="G283" s="127">
        <v>46973</v>
      </c>
      <c r="H283" s="127">
        <v>49141</v>
      </c>
      <c r="I283" s="127">
        <v>55261</v>
      </c>
      <c r="J283" s="127">
        <v>53742</v>
      </c>
      <c r="K283" s="127">
        <v>56812</v>
      </c>
    </row>
    <row r="284" spans="1:23">
      <c r="A284" s="127" t="s">
        <v>224</v>
      </c>
      <c r="B284" s="127">
        <v>1592</v>
      </c>
      <c r="C284" s="127">
        <v>2708</v>
      </c>
      <c r="D284" s="127">
        <v>1099</v>
      </c>
      <c r="E284" s="127">
        <v>5257</v>
      </c>
      <c r="F284" s="127">
        <v>5225</v>
      </c>
      <c r="G284" s="127">
        <v>575</v>
      </c>
      <c r="H284" s="127">
        <v>224</v>
      </c>
      <c r="I284" s="127">
        <v>410</v>
      </c>
      <c r="J284" s="127">
        <v>372</v>
      </c>
      <c r="K284" s="127">
        <v>878</v>
      </c>
      <c r="M284" s="127" t="s">
        <v>272</v>
      </c>
      <c r="O284" s="136">
        <f>(C306-B306)/B306</f>
        <v>-7.2500622875274635E-3</v>
      </c>
      <c r="P284" s="136">
        <f t="shared" ref="P284" si="370">(D306-C306)/C306</f>
        <v>7.7634662850268599E-3</v>
      </c>
      <c r="Q284" s="136">
        <f t="shared" ref="Q284" si="371">(E306-D306)/D306</f>
        <v>2.9781444945489871E-2</v>
      </c>
      <c r="R284" s="136">
        <f t="shared" ref="R284" si="372">(F306-E306)/E306</f>
        <v>2.8104720161968889E-2</v>
      </c>
      <c r="S284" s="136">
        <f t="shared" ref="S284" si="373">(G306-F306)/F306</f>
        <v>1.8582634305654107E-2</v>
      </c>
      <c r="T284" s="136">
        <f t="shared" ref="T284" si="374">(H306-G306)/G306</f>
        <v>6.7155377086975443E-2</v>
      </c>
      <c r="U284" s="136">
        <f t="shared" ref="U284" si="375">(I306-H306)/H306</f>
        <v>2.4327954345069579E-2</v>
      </c>
      <c r="V284" s="136">
        <f t="shared" ref="V284" si="376">(J306-I306)/I306</f>
        <v>6.7280193590965751E-2</v>
      </c>
      <c r="W284" s="136">
        <f t="shared" ref="W284" si="377">(K306-J306)/J306</f>
        <v>6.0259549901928548E-2</v>
      </c>
    </row>
    <row r="285" spans="1:23">
      <c r="A285" s="127" t="s">
        <v>225</v>
      </c>
      <c r="B285" s="127">
        <v>5097</v>
      </c>
      <c r="C285" s="127">
        <v>3296</v>
      </c>
      <c r="D285" s="127">
        <v>2821</v>
      </c>
      <c r="E285" s="127">
        <v>4405</v>
      </c>
      <c r="F285" s="127">
        <v>2605</v>
      </c>
      <c r="G285" s="127">
        <v>5873</v>
      </c>
      <c r="H285" s="127">
        <v>3606</v>
      </c>
      <c r="I285" s="127">
        <v>3314</v>
      </c>
      <c r="J285" s="127">
        <v>4758</v>
      </c>
      <c r="K285" s="127">
        <v>4172</v>
      </c>
      <c r="M285" s="127" t="s">
        <v>273</v>
      </c>
      <c r="O285" s="136"/>
      <c r="P285" s="136"/>
      <c r="Q285" s="136"/>
      <c r="R285" s="136"/>
      <c r="S285" s="136"/>
      <c r="T285" s="136"/>
      <c r="U285" s="136"/>
      <c r="V285" s="136"/>
      <c r="W285" s="136"/>
    </row>
    <row r="286" spans="1:23">
      <c r="A286" s="127" t="s">
        <v>67</v>
      </c>
      <c r="B286" s="127">
        <v>65272</v>
      </c>
      <c r="C286" s="127">
        <v>64619</v>
      </c>
      <c r="D286" s="127">
        <v>66928</v>
      </c>
      <c r="E286" s="127">
        <v>78521</v>
      </c>
      <c r="F286" s="127">
        <v>77477</v>
      </c>
      <c r="G286" s="127">
        <v>77790</v>
      </c>
      <c r="H286" s="127">
        <v>92645</v>
      </c>
      <c r="I286" s="127">
        <v>87379</v>
      </c>
      <c r="J286" s="127">
        <v>92198</v>
      </c>
      <c r="K286" s="127">
        <v>92415</v>
      </c>
      <c r="M286" s="127" t="s">
        <v>130</v>
      </c>
      <c r="O286" s="127">
        <f>B307/((C273+B273)/2)</f>
        <v>8.148331659413012</v>
      </c>
      <c r="P286" s="127">
        <f t="shared" ref="P286:W286" si="378">C307/((D273+C273)/2)</f>
        <v>8.2496486316631437</v>
      </c>
      <c r="Q286" s="127">
        <f t="shared" si="378"/>
        <v>8.3210908797751895</v>
      </c>
      <c r="R286" s="127">
        <f t="shared" si="378"/>
        <v>8.481261073002317</v>
      </c>
      <c r="S286" s="127">
        <f t="shared" si="378"/>
        <v>8.6873421717171713</v>
      </c>
      <c r="T286" s="127">
        <f t="shared" si="378"/>
        <v>8.829432560637251</v>
      </c>
      <c r="U286" s="127">
        <f t="shared" si="378"/>
        <v>8.2853341218214069</v>
      </c>
      <c r="V286" s="127">
        <f t="shared" si="378"/>
        <v>7.5870789745947809</v>
      </c>
      <c r="W286" s="127">
        <f t="shared" si="378"/>
        <v>8.3202533462518389</v>
      </c>
    </row>
    <row r="287" spans="1:23">
      <c r="A287" s="127" t="s">
        <v>226</v>
      </c>
      <c r="B287" s="127">
        <v>43692</v>
      </c>
      <c r="C287" s="127">
        <v>44030</v>
      </c>
      <c r="D287" s="127">
        <v>38809</v>
      </c>
      <c r="E287" s="127">
        <v>32784</v>
      </c>
      <c r="F287" s="127">
        <v>46340</v>
      </c>
      <c r="G287" s="127">
        <v>48021</v>
      </c>
      <c r="H287" s="127">
        <v>45041</v>
      </c>
      <c r="I287" s="127">
        <v>39107</v>
      </c>
      <c r="J287" s="127">
        <v>39492</v>
      </c>
      <c r="K287" s="127">
        <v>41841</v>
      </c>
    </row>
    <row r="288" spans="1:23">
      <c r="A288" s="127" t="s">
        <v>227</v>
      </c>
      <c r="B288" s="127">
        <v>8805</v>
      </c>
      <c r="C288" s="127">
        <v>7321</v>
      </c>
      <c r="D288" s="127">
        <v>8714</v>
      </c>
      <c r="E288" s="127">
        <v>8168</v>
      </c>
      <c r="F288" s="127">
        <v>11553</v>
      </c>
      <c r="G288" s="127">
        <v>12265</v>
      </c>
      <c r="H288" s="127">
        <v>14370</v>
      </c>
      <c r="I288" s="127">
        <v>13474</v>
      </c>
      <c r="J288" s="127">
        <v>14688</v>
      </c>
      <c r="K288" s="127">
        <v>14629</v>
      </c>
    </row>
    <row r="289" spans="1:11">
      <c r="A289" s="127" t="s">
        <v>228</v>
      </c>
      <c r="B289" s="127">
        <v>4543</v>
      </c>
      <c r="C289" s="127">
        <v>3065</v>
      </c>
      <c r="D289" s="127">
        <v>2737</v>
      </c>
      <c r="E289" s="127">
        <v>2953</v>
      </c>
      <c r="F289" s="127">
        <v>7138</v>
      </c>
      <c r="G289" s="127">
        <v>6883</v>
      </c>
      <c r="H289" s="127">
        <v>6606</v>
      </c>
      <c r="I289" s="127">
        <v>8638</v>
      </c>
      <c r="J289" s="127">
        <v>7298</v>
      </c>
      <c r="K289" s="127">
        <v>6710</v>
      </c>
    </row>
    <row r="290" spans="1:11">
      <c r="A290" s="127" t="s">
        <v>62</v>
      </c>
      <c r="B290" s="127">
        <v>122312</v>
      </c>
      <c r="C290" s="127">
        <v>119035</v>
      </c>
      <c r="D290" s="127">
        <v>121027</v>
      </c>
      <c r="E290" s="127">
        <v>126653</v>
      </c>
      <c r="F290" s="127">
        <v>146799</v>
      </c>
      <c r="G290" s="127">
        <v>161826</v>
      </c>
      <c r="H290" s="127">
        <v>171571</v>
      </c>
      <c r="I290" s="127">
        <v>161607</v>
      </c>
      <c r="J290" s="127">
        <v>166504</v>
      </c>
      <c r="K290" s="127">
        <v>168538</v>
      </c>
    </row>
    <row r="291" spans="1:11">
      <c r="A291" s="127" t="s">
        <v>229</v>
      </c>
      <c r="B291" s="127">
        <v>81394</v>
      </c>
      <c r="C291" s="127">
        <v>80546</v>
      </c>
      <c r="D291" s="127">
        <v>77798</v>
      </c>
      <c r="E291" s="127">
        <v>77869</v>
      </c>
      <c r="F291" s="127">
        <v>72496</v>
      </c>
      <c r="G291" s="127">
        <v>74669</v>
      </c>
      <c r="H291" s="127">
        <v>80925</v>
      </c>
      <c r="I291" s="127">
        <v>83253</v>
      </c>
      <c r="J291" s="127">
        <v>76693</v>
      </c>
      <c r="K291" s="127">
        <v>83861</v>
      </c>
    </row>
    <row r="292" spans="1:11">
      <c r="A292" s="127" t="s">
        <v>230</v>
      </c>
    </row>
    <row r="293" spans="1:11">
      <c r="A293" s="127" t="s">
        <v>231</v>
      </c>
      <c r="B293" s="127">
        <v>2462</v>
      </c>
      <c r="C293" s="127">
        <v>1805</v>
      </c>
      <c r="D293" s="127">
        <v>2371</v>
      </c>
      <c r="E293" s="127">
        <v>2648</v>
      </c>
      <c r="F293" s="127">
        <v>2965</v>
      </c>
      <c r="G293" s="127">
        <v>3247</v>
      </c>
      <c r="H293" s="127">
        <v>3646</v>
      </c>
      <c r="I293" s="127">
        <v>4839</v>
      </c>
      <c r="J293" s="127">
        <v>4969</v>
      </c>
      <c r="K293" s="127">
        <v>4544</v>
      </c>
    </row>
    <row r="294" spans="1:11">
      <c r="A294" s="127" t="s">
        <v>232</v>
      </c>
      <c r="B294" s="127">
        <v>85777</v>
      </c>
      <c r="C294" s="127">
        <v>90021</v>
      </c>
      <c r="D294" s="127">
        <v>89354</v>
      </c>
      <c r="E294" s="127">
        <v>85107</v>
      </c>
      <c r="F294" s="127">
        <v>80785</v>
      </c>
      <c r="G294" s="127">
        <v>83943</v>
      </c>
      <c r="H294" s="127">
        <v>88763</v>
      </c>
      <c r="I294" s="127">
        <v>86904</v>
      </c>
      <c r="J294" s="127">
        <v>83135</v>
      </c>
      <c r="K294" s="127">
        <v>89814</v>
      </c>
    </row>
    <row r="295" spans="1:11">
      <c r="A295" s="127" t="s">
        <v>233</v>
      </c>
    </row>
    <row r="296" spans="1:11">
      <c r="A296" s="127" t="s">
        <v>54</v>
      </c>
      <c r="B296" s="127">
        <v>81394</v>
      </c>
      <c r="C296" s="127">
        <v>80546</v>
      </c>
      <c r="D296" s="127">
        <v>77798</v>
      </c>
      <c r="E296" s="127">
        <v>77869</v>
      </c>
      <c r="F296" s="127">
        <v>72496</v>
      </c>
      <c r="G296" s="127">
        <v>74669</v>
      </c>
      <c r="H296" s="127">
        <v>80925</v>
      </c>
      <c r="I296" s="127">
        <v>83253</v>
      </c>
      <c r="J296" s="127">
        <v>76693</v>
      </c>
      <c r="K296" s="127">
        <v>83861</v>
      </c>
    </row>
    <row r="297" spans="1:11">
      <c r="A297" s="127" t="s">
        <v>234</v>
      </c>
      <c r="B297" s="127">
        <v>203706</v>
      </c>
      <c r="C297" s="127">
        <v>199581</v>
      </c>
      <c r="D297" s="127">
        <v>198825</v>
      </c>
      <c r="E297" s="127">
        <v>204522</v>
      </c>
      <c r="F297" s="127">
        <v>219295</v>
      </c>
      <c r="G297" s="127">
        <v>236495</v>
      </c>
      <c r="H297" s="127">
        <v>252496</v>
      </c>
      <c r="I297" s="127">
        <v>244860</v>
      </c>
      <c r="J297" s="127">
        <v>243197</v>
      </c>
      <c r="K297" s="127">
        <v>252399</v>
      </c>
    </row>
    <row r="298" spans="1:11">
      <c r="A298" s="127" t="s">
        <v>235</v>
      </c>
      <c r="B298" s="127">
        <v>9684097</v>
      </c>
      <c r="C298" s="127">
        <v>9486095</v>
      </c>
      <c r="D298" s="127">
        <v>9144091</v>
      </c>
      <c r="E298" s="127">
        <v>8856089</v>
      </c>
      <c r="F298" s="127">
        <v>8634086</v>
      </c>
      <c r="G298" s="127">
        <v>8496085</v>
      </c>
      <c r="H298" s="127">
        <v>8463085</v>
      </c>
      <c r="I298" s="127">
        <v>8283083</v>
      </c>
      <c r="J298" s="127">
        <v>8079081</v>
      </c>
      <c r="K298" s="127">
        <v>8054000</v>
      </c>
    </row>
    <row r="301" spans="1:11" ht="18">
      <c r="A301" s="188" t="s">
        <v>261</v>
      </c>
    </row>
    <row r="302" spans="1:11">
      <c r="A302" s="127" t="s">
        <v>236</v>
      </c>
    </row>
    <row r="303" spans="1:11">
      <c r="A303" s="127" t="s">
        <v>262</v>
      </c>
      <c r="B303" s="129">
        <v>42035</v>
      </c>
      <c r="C303" s="129">
        <v>42400</v>
      </c>
      <c r="D303" s="129">
        <v>42766</v>
      </c>
      <c r="E303" s="129">
        <v>43131</v>
      </c>
      <c r="F303" s="129">
        <v>43496</v>
      </c>
      <c r="G303" s="129">
        <v>43861</v>
      </c>
      <c r="H303" s="129">
        <v>44227</v>
      </c>
      <c r="I303" s="129">
        <v>44592</v>
      </c>
      <c r="J303" s="129">
        <v>44957</v>
      </c>
      <c r="K303" s="129">
        <v>45322</v>
      </c>
    </row>
    <row r="304" spans="1:11">
      <c r="A304" s="127" t="s">
        <v>15</v>
      </c>
      <c r="B304" s="127" t="s">
        <v>16</v>
      </c>
      <c r="C304" s="127" t="s">
        <v>16</v>
      </c>
      <c r="D304" s="127" t="s">
        <v>16</v>
      </c>
      <c r="E304" s="127" t="s">
        <v>16</v>
      </c>
      <c r="F304" s="127" t="s">
        <v>16</v>
      </c>
      <c r="G304" s="127" t="s">
        <v>16</v>
      </c>
      <c r="H304" s="127" t="s">
        <v>16</v>
      </c>
      <c r="I304" s="127" t="s">
        <v>16</v>
      </c>
      <c r="J304" s="127" t="s">
        <v>16</v>
      </c>
      <c r="K304" s="127" t="s">
        <v>16</v>
      </c>
    </row>
    <row r="305" spans="1:11">
      <c r="A305" s="127" t="s">
        <v>21</v>
      </c>
    </row>
    <row r="306" spans="1:11">
      <c r="A306" s="127" t="s">
        <v>24</v>
      </c>
      <c r="B306" s="127">
        <v>485651</v>
      </c>
      <c r="C306" s="127">
        <v>482130</v>
      </c>
      <c r="D306" s="127">
        <v>485873</v>
      </c>
      <c r="E306" s="127">
        <v>500343</v>
      </c>
      <c r="F306" s="127">
        <v>514405</v>
      </c>
      <c r="G306" s="127">
        <v>523964</v>
      </c>
      <c r="H306" s="127">
        <v>559151</v>
      </c>
      <c r="I306" s="127">
        <v>572754</v>
      </c>
      <c r="J306" s="127">
        <v>611289</v>
      </c>
      <c r="K306" s="127">
        <v>648125</v>
      </c>
    </row>
    <row r="307" spans="1:11">
      <c r="A307" s="127" t="s">
        <v>237</v>
      </c>
      <c r="B307" s="127">
        <v>365086</v>
      </c>
      <c r="C307" s="127">
        <v>360984</v>
      </c>
      <c r="D307" s="127">
        <v>361256</v>
      </c>
      <c r="E307" s="127">
        <v>373396</v>
      </c>
      <c r="F307" s="127">
        <v>385301</v>
      </c>
      <c r="G307" s="127">
        <v>394605</v>
      </c>
      <c r="H307" s="127">
        <v>420315</v>
      </c>
      <c r="I307" s="127">
        <v>429000</v>
      </c>
      <c r="J307" s="127">
        <v>463721</v>
      </c>
      <c r="K307" s="127">
        <v>490142</v>
      </c>
    </row>
    <row r="308" spans="1:11">
      <c r="A308" s="127" t="s">
        <v>26</v>
      </c>
      <c r="B308" s="127">
        <v>120565</v>
      </c>
      <c r="C308" s="127">
        <v>121146</v>
      </c>
      <c r="D308" s="127">
        <v>124617</v>
      </c>
      <c r="E308" s="127">
        <v>126947</v>
      </c>
      <c r="F308" s="127">
        <v>129104</v>
      </c>
      <c r="G308" s="127">
        <v>129359</v>
      </c>
      <c r="H308" s="127">
        <v>138836</v>
      </c>
      <c r="I308" s="127">
        <v>143754</v>
      </c>
      <c r="J308" s="127">
        <v>147568</v>
      </c>
      <c r="K308" s="127">
        <v>157983</v>
      </c>
    </row>
    <row r="309" spans="1:11">
      <c r="A309" s="127" t="s">
        <v>238</v>
      </c>
      <c r="B309" s="127">
        <v>93418</v>
      </c>
      <c r="C309" s="127">
        <v>97041</v>
      </c>
      <c r="D309" s="127">
        <v>101853</v>
      </c>
      <c r="E309" s="127">
        <v>105309</v>
      </c>
      <c r="F309" s="127">
        <v>107147</v>
      </c>
      <c r="G309" s="127">
        <v>107891</v>
      </c>
      <c r="H309" s="127">
        <v>111888</v>
      </c>
      <c r="I309" s="127">
        <v>115312</v>
      </c>
      <c r="J309" s="127">
        <v>123040</v>
      </c>
      <c r="K309" s="127">
        <v>130971</v>
      </c>
    </row>
    <row r="310" spans="1:11">
      <c r="A310" s="127" t="s">
        <v>239</v>
      </c>
    </row>
    <row r="311" spans="1:11">
      <c r="A311" s="127" t="s">
        <v>31</v>
      </c>
      <c r="B311" s="127">
        <v>27147</v>
      </c>
      <c r="C311" s="127">
        <v>24105</v>
      </c>
      <c r="D311" s="127">
        <v>22764</v>
      </c>
      <c r="E311" s="127">
        <v>17301</v>
      </c>
      <c r="F311" s="127">
        <v>17157</v>
      </c>
      <c r="G311" s="127">
        <v>20568</v>
      </c>
      <c r="H311" s="127">
        <v>14148</v>
      </c>
      <c r="I311" s="127">
        <v>22732</v>
      </c>
      <c r="J311" s="127">
        <v>20428</v>
      </c>
      <c r="K311" s="127">
        <v>27012</v>
      </c>
    </row>
    <row r="312" spans="1:11">
      <c r="A312" s="127" t="s">
        <v>240</v>
      </c>
      <c r="B312" s="127">
        <v>2348</v>
      </c>
      <c r="C312" s="127">
        <v>2467</v>
      </c>
      <c r="D312" s="127">
        <v>2267</v>
      </c>
      <c r="E312" s="127">
        <v>2178</v>
      </c>
      <c r="F312" s="127">
        <v>2129</v>
      </c>
      <c r="G312" s="127">
        <v>-1390</v>
      </c>
      <c r="H312" s="127">
        <v>-15206</v>
      </c>
      <c r="I312" s="127">
        <v>6636</v>
      </c>
      <c r="J312" s="127">
        <v>4074</v>
      </c>
      <c r="K312" s="127">
        <v>7337</v>
      </c>
    </row>
    <row r="313" spans="1:11">
      <c r="A313" s="127" t="s">
        <v>241</v>
      </c>
    </row>
    <row r="314" spans="1:11">
      <c r="A314" s="127" t="s">
        <v>242</v>
      </c>
      <c r="B314" s="127">
        <v>24799</v>
      </c>
      <c r="C314" s="127">
        <v>21638</v>
      </c>
      <c r="D314" s="127">
        <v>20497</v>
      </c>
      <c r="E314" s="127">
        <v>15123</v>
      </c>
      <c r="F314" s="127">
        <v>11460</v>
      </c>
      <c r="G314" s="127">
        <v>20116</v>
      </c>
      <c r="H314" s="127">
        <v>20564</v>
      </c>
      <c r="I314" s="127">
        <v>18696</v>
      </c>
      <c r="J314" s="127">
        <v>17016</v>
      </c>
      <c r="K314" s="127">
        <v>21848</v>
      </c>
    </row>
    <row r="315" spans="1:11">
      <c r="A315" s="127" t="s">
        <v>243</v>
      </c>
      <c r="B315" s="127">
        <v>7985</v>
      </c>
      <c r="C315" s="127">
        <v>6558</v>
      </c>
      <c r="D315" s="127">
        <v>6204</v>
      </c>
      <c r="E315" s="127">
        <v>4800</v>
      </c>
      <c r="F315" s="127">
        <v>3839</v>
      </c>
      <c r="G315" s="127">
        <v>4915</v>
      </c>
      <c r="H315" s="127">
        <v>6858</v>
      </c>
      <c r="I315" s="127">
        <v>4756</v>
      </c>
      <c r="J315" s="127">
        <v>5724</v>
      </c>
      <c r="K315" s="127">
        <v>5578</v>
      </c>
    </row>
    <row r="316" spans="1:11">
      <c r="A316" s="127" t="s">
        <v>43</v>
      </c>
      <c r="B316" s="127">
        <v>16363</v>
      </c>
      <c r="C316" s="127">
        <v>14694</v>
      </c>
      <c r="D316" s="127">
        <v>13643</v>
      </c>
      <c r="E316" s="127">
        <v>9862</v>
      </c>
      <c r="F316" s="127">
        <v>6670</v>
      </c>
      <c r="G316" s="127">
        <v>14881</v>
      </c>
      <c r="H316" s="127">
        <v>13510</v>
      </c>
      <c r="I316" s="127">
        <v>13673</v>
      </c>
      <c r="J316" s="127">
        <v>11680</v>
      </c>
      <c r="K316" s="127">
        <v>15511</v>
      </c>
    </row>
    <row r="317" spans="1:11">
      <c r="A317" s="127" t="s">
        <v>244</v>
      </c>
    </row>
    <row r="318" spans="1:11">
      <c r="A318" s="127" t="s">
        <v>245</v>
      </c>
      <c r="B318" s="127">
        <v>1.66</v>
      </c>
      <c r="C318" s="127">
        <v>1.53</v>
      </c>
      <c r="D318" s="127">
        <v>1.47</v>
      </c>
      <c r="E318" s="127">
        <v>1.08</v>
      </c>
      <c r="F318" s="127">
        <v>0.81</v>
      </c>
      <c r="G318" s="127">
        <v>1.74</v>
      </c>
      <c r="H318" s="127">
        <v>1.59</v>
      </c>
      <c r="I318" s="127">
        <v>1.63</v>
      </c>
      <c r="J318" s="127">
        <v>1.43</v>
      </c>
      <c r="K318" s="127">
        <v>1.92</v>
      </c>
    </row>
    <row r="319" spans="1:11">
      <c r="A319" s="127" t="s">
        <v>246</v>
      </c>
      <c r="B319" s="127">
        <v>1.69</v>
      </c>
      <c r="C319" s="127">
        <v>1.53</v>
      </c>
      <c r="D319" s="127">
        <v>1.47</v>
      </c>
      <c r="E319" s="127">
        <v>1.1000000000000001</v>
      </c>
      <c r="F319" s="127">
        <v>0.76</v>
      </c>
      <c r="G319" s="127">
        <v>1.74</v>
      </c>
      <c r="H319" s="127">
        <v>1.59</v>
      </c>
      <c r="I319" s="127">
        <v>1.63</v>
      </c>
      <c r="J319" s="127">
        <v>1.43</v>
      </c>
      <c r="K319" s="127">
        <v>1.92</v>
      </c>
    </row>
    <row r="320" spans="1:11">
      <c r="A320" s="127" t="s">
        <v>247</v>
      </c>
      <c r="B320" s="127">
        <v>1.66</v>
      </c>
      <c r="C320" s="127">
        <v>1.53</v>
      </c>
      <c r="D320" s="127">
        <v>1.47</v>
      </c>
      <c r="E320" s="127">
        <v>1.4</v>
      </c>
      <c r="F320" s="127">
        <v>1.17</v>
      </c>
      <c r="G320" s="127">
        <v>1.82</v>
      </c>
      <c r="H320" s="127">
        <v>2.6</v>
      </c>
      <c r="I320" s="127">
        <v>2.14</v>
      </c>
      <c r="J320" s="127">
        <v>1.76</v>
      </c>
      <c r="K320" s="127">
        <v>1.92</v>
      </c>
    </row>
    <row r="321" spans="1:23">
      <c r="A321" s="127" t="s">
        <v>248</v>
      </c>
      <c r="B321" s="127">
        <v>9690097</v>
      </c>
      <c r="C321" s="127">
        <v>9621096</v>
      </c>
      <c r="D321" s="127">
        <v>9303093</v>
      </c>
      <c r="E321" s="127">
        <v>8985090</v>
      </c>
      <c r="F321" s="127">
        <v>8787088</v>
      </c>
      <c r="G321" s="127">
        <v>8550085</v>
      </c>
      <c r="H321" s="127">
        <v>8493085</v>
      </c>
      <c r="I321" s="127">
        <v>8376084</v>
      </c>
      <c r="J321" s="127">
        <v>8172082</v>
      </c>
      <c r="K321" s="127">
        <v>8077000</v>
      </c>
    </row>
    <row r="322" spans="1:23">
      <c r="A322" s="127" t="s">
        <v>249</v>
      </c>
      <c r="B322" s="127">
        <v>1.65</v>
      </c>
      <c r="C322" s="127">
        <v>1.52</v>
      </c>
      <c r="D322" s="127">
        <v>1.46</v>
      </c>
      <c r="E322" s="127">
        <v>1.07</v>
      </c>
      <c r="F322" s="127">
        <v>0.8</v>
      </c>
      <c r="G322" s="127">
        <v>1.73</v>
      </c>
      <c r="H322" s="127">
        <v>1.58</v>
      </c>
      <c r="I322" s="127">
        <v>1.62</v>
      </c>
      <c r="J322" s="127">
        <v>1.42</v>
      </c>
      <c r="K322" s="127">
        <v>1.91</v>
      </c>
    </row>
    <row r="323" spans="1:23">
      <c r="A323" s="127" t="s">
        <v>250</v>
      </c>
      <c r="B323" s="127">
        <v>1.68</v>
      </c>
      <c r="C323" s="127">
        <v>1.52</v>
      </c>
      <c r="D323" s="127">
        <v>1.46</v>
      </c>
      <c r="E323" s="127">
        <v>1.0900000000000001</v>
      </c>
      <c r="F323" s="127">
        <v>0.75</v>
      </c>
      <c r="G323" s="127">
        <v>1.73</v>
      </c>
      <c r="H323" s="127">
        <v>1.58</v>
      </c>
      <c r="I323" s="127">
        <v>1.62</v>
      </c>
      <c r="J323" s="127">
        <v>1.42</v>
      </c>
      <c r="K323" s="127">
        <v>1.91</v>
      </c>
    </row>
    <row r="324" spans="1:23">
      <c r="A324" s="127" t="s">
        <v>251</v>
      </c>
      <c r="B324" s="127">
        <v>1.65</v>
      </c>
      <c r="C324" s="127">
        <v>1.52</v>
      </c>
      <c r="D324" s="127">
        <v>1.46</v>
      </c>
      <c r="E324" s="127">
        <v>1.4</v>
      </c>
      <c r="F324" s="127">
        <v>1.17</v>
      </c>
      <c r="G324" s="127">
        <v>1.81</v>
      </c>
      <c r="H324" s="127">
        <v>2.58</v>
      </c>
      <c r="I324" s="127">
        <v>2.13</v>
      </c>
      <c r="J324" s="127">
        <v>1.76</v>
      </c>
      <c r="K324" s="127">
        <v>1.91</v>
      </c>
    </row>
    <row r="325" spans="1:23">
      <c r="A325" s="127" t="s">
        <v>252</v>
      </c>
      <c r="B325" s="127">
        <v>9729097</v>
      </c>
      <c r="C325" s="127">
        <v>9651097</v>
      </c>
      <c r="D325" s="127">
        <v>9336093</v>
      </c>
      <c r="E325" s="127">
        <v>9030090</v>
      </c>
      <c r="F325" s="127">
        <v>8835088</v>
      </c>
      <c r="G325" s="127">
        <v>8604086</v>
      </c>
      <c r="H325" s="127">
        <v>8541085</v>
      </c>
      <c r="I325" s="127">
        <v>8415084</v>
      </c>
      <c r="J325" s="127">
        <v>8202082</v>
      </c>
      <c r="K325" s="127">
        <v>8108000</v>
      </c>
    </row>
    <row r="326" spans="1:23">
      <c r="A326" s="127" t="s">
        <v>253</v>
      </c>
      <c r="B326" s="127">
        <v>0.64</v>
      </c>
      <c r="C326" s="127">
        <v>0.65300000000000002</v>
      </c>
      <c r="D326" s="127">
        <v>0.66700000000000004</v>
      </c>
      <c r="E326" s="127">
        <v>0.68</v>
      </c>
      <c r="F326" s="127">
        <v>0.69299999999999995</v>
      </c>
      <c r="G326" s="127">
        <v>0.70699999999999996</v>
      </c>
      <c r="H326" s="127">
        <v>0.72</v>
      </c>
      <c r="I326" s="127">
        <v>0.73299999999999998</v>
      </c>
      <c r="J326" s="127">
        <v>0.747</v>
      </c>
      <c r="K326" s="127">
        <v>0.76</v>
      </c>
    </row>
    <row r="327" spans="1:23">
      <c r="A327" s="127" t="s">
        <v>254</v>
      </c>
      <c r="B327" s="127">
        <v>9173</v>
      </c>
      <c r="C327" s="127">
        <v>9454</v>
      </c>
      <c r="D327" s="127">
        <v>10080</v>
      </c>
      <c r="E327" s="127">
        <v>10529</v>
      </c>
      <c r="F327" s="127">
        <v>10678</v>
      </c>
      <c r="G327" s="127">
        <v>10987</v>
      </c>
      <c r="H327" s="127">
        <v>11152</v>
      </c>
      <c r="I327" s="127">
        <v>10658</v>
      </c>
      <c r="J327" s="127">
        <v>10945</v>
      </c>
      <c r="K327" s="127">
        <v>11853</v>
      </c>
    </row>
    <row r="328" spans="1:23">
      <c r="A328" s="127" t="s">
        <v>255</v>
      </c>
      <c r="B328" s="127">
        <v>2200000</v>
      </c>
      <c r="C328" s="127">
        <v>2300000</v>
      </c>
      <c r="D328" s="127">
        <v>2300000</v>
      </c>
      <c r="E328" s="127">
        <v>2300000</v>
      </c>
      <c r="F328" s="127">
        <v>2200000</v>
      </c>
      <c r="G328" s="127">
        <v>2200000</v>
      </c>
      <c r="H328" s="127">
        <v>2300000</v>
      </c>
      <c r="I328" s="127">
        <v>2300000</v>
      </c>
      <c r="J328" s="127">
        <v>2100000</v>
      </c>
      <c r="K328" s="127">
        <v>2100000</v>
      </c>
    </row>
    <row r="331" spans="1:23" ht="17.399999999999999">
      <c r="A331" s="190" t="s">
        <v>263</v>
      </c>
      <c r="B331"/>
      <c r="C331"/>
      <c r="D331"/>
      <c r="E331"/>
      <c r="F331"/>
      <c r="G331"/>
      <c r="H331"/>
      <c r="I331"/>
      <c r="J331"/>
      <c r="K331"/>
    </row>
    <row r="332" spans="1:23">
      <c r="A332" t="s">
        <v>211</v>
      </c>
      <c r="B332"/>
      <c r="C332"/>
      <c r="D332"/>
      <c r="E332"/>
      <c r="F332"/>
      <c r="G332"/>
      <c r="H332"/>
      <c r="I332"/>
      <c r="J332"/>
      <c r="K332"/>
    </row>
    <row r="333" spans="1:23">
      <c r="A333" t="s">
        <v>212</v>
      </c>
      <c r="B333" s="130">
        <v>42004</v>
      </c>
      <c r="C333" s="130">
        <v>42369</v>
      </c>
      <c r="D333" s="130">
        <v>42735</v>
      </c>
      <c r="E333" s="130">
        <v>43100</v>
      </c>
      <c r="F333" s="130">
        <v>43465</v>
      </c>
      <c r="G333" s="130">
        <v>43830</v>
      </c>
      <c r="H333" s="130">
        <v>44196</v>
      </c>
      <c r="I333" s="130">
        <v>44561</v>
      </c>
      <c r="J333" s="130">
        <v>44926</v>
      </c>
      <c r="K333" s="130">
        <v>45291</v>
      </c>
      <c r="M333" s="131"/>
      <c r="N333" s="131">
        <v>2014</v>
      </c>
      <c r="O333" s="131">
        <v>2015</v>
      </c>
      <c r="P333" s="131">
        <v>2016</v>
      </c>
      <c r="Q333" s="131">
        <v>2017</v>
      </c>
      <c r="R333" s="131">
        <v>2018</v>
      </c>
      <c r="S333" s="131">
        <v>2019</v>
      </c>
      <c r="T333" s="131">
        <v>2020</v>
      </c>
      <c r="U333" s="131">
        <v>2021</v>
      </c>
      <c r="V333" s="131">
        <v>2022</v>
      </c>
      <c r="W333" s="131">
        <v>2023</v>
      </c>
    </row>
    <row r="334" spans="1:23">
      <c r="A334" t="s">
        <v>15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M334" s="131"/>
      <c r="N334" s="131"/>
      <c r="O334" s="131"/>
      <c r="P334" s="131"/>
      <c r="Q334" s="131"/>
      <c r="R334" s="131"/>
      <c r="S334" s="131"/>
      <c r="T334"/>
      <c r="U334"/>
      <c r="V334"/>
    </row>
    <row r="335" spans="1:23">
      <c r="A335" t="s">
        <v>21</v>
      </c>
      <c r="B335"/>
      <c r="C335"/>
      <c r="D335"/>
      <c r="E335"/>
      <c r="F335"/>
      <c r="G335"/>
      <c r="H335"/>
      <c r="I335"/>
      <c r="J335"/>
      <c r="K335"/>
      <c r="M335" s="131"/>
      <c r="N335" s="131"/>
      <c r="O335" s="131"/>
      <c r="P335" s="131"/>
      <c r="Q335" s="131"/>
      <c r="R335" s="131"/>
      <c r="S335" s="131"/>
      <c r="T335"/>
      <c r="U335"/>
      <c r="V335"/>
    </row>
    <row r="336" spans="1:23">
      <c r="A336" t="s">
        <v>213</v>
      </c>
      <c r="B336">
        <v>6328</v>
      </c>
      <c r="C336">
        <v>1832</v>
      </c>
      <c r="D336">
        <v>1816</v>
      </c>
      <c r="E336">
        <v>2120</v>
      </c>
      <c r="F336">
        <v>2202</v>
      </c>
      <c r="G336">
        <v>975</v>
      </c>
      <c r="H336">
        <v>1428</v>
      </c>
      <c r="I336">
        <v>1379</v>
      </c>
      <c r="J336">
        <v>2154</v>
      </c>
      <c r="K336">
        <v>1985</v>
      </c>
      <c r="M336" s="131"/>
      <c r="N336" s="131"/>
      <c r="O336" s="131"/>
      <c r="P336" s="131"/>
      <c r="Q336" s="131"/>
      <c r="R336" s="131"/>
      <c r="S336" s="131"/>
      <c r="T336"/>
      <c r="U336"/>
      <c r="V336"/>
    </row>
    <row r="337" spans="1:23">
      <c r="A337" t="s">
        <v>214</v>
      </c>
      <c r="B337">
        <v>10069</v>
      </c>
      <c r="C337">
        <v>6103</v>
      </c>
      <c r="D337">
        <v>7130</v>
      </c>
      <c r="E337">
        <v>5843</v>
      </c>
      <c r="F337">
        <v>4898</v>
      </c>
      <c r="G337">
        <v>2804</v>
      </c>
      <c r="H337">
        <v>3683</v>
      </c>
      <c r="I337">
        <v>7301</v>
      </c>
      <c r="J337">
        <v>7435</v>
      </c>
      <c r="K337">
        <v>8992</v>
      </c>
      <c r="M337" s="131"/>
      <c r="N337" s="131"/>
      <c r="O337" s="131"/>
      <c r="P337" s="131"/>
      <c r="Q337" s="131"/>
      <c r="R337" s="131"/>
      <c r="S337" s="131"/>
      <c r="T337"/>
      <c r="U337"/>
      <c r="V337"/>
    </row>
    <row r="338" spans="1:23">
      <c r="A338" t="s">
        <v>215</v>
      </c>
      <c r="B338">
        <v>14942</v>
      </c>
      <c r="C338">
        <v>619</v>
      </c>
      <c r="D338">
        <v>1182</v>
      </c>
      <c r="E338">
        <v>1357</v>
      </c>
      <c r="F338">
        <v>1382</v>
      </c>
      <c r="G338">
        <v>1332</v>
      </c>
      <c r="H338">
        <v>412</v>
      </c>
      <c r="I338">
        <v>779</v>
      </c>
      <c r="J338">
        <v>975</v>
      </c>
      <c r="K338">
        <v>1206</v>
      </c>
      <c r="M338" s="132" t="s">
        <v>266</v>
      </c>
      <c r="N338" s="133">
        <f>B377/B348</f>
        <v>7.7860498094478425E-2</v>
      </c>
      <c r="O338" s="133">
        <f t="shared" ref="O338" si="379">C377/C348</f>
        <v>0.12353106550463874</v>
      </c>
      <c r="P338" s="133">
        <f t="shared" ref="P338" si="380">D377/D348</f>
        <v>9.7496540445339036E-2</v>
      </c>
      <c r="Q338" s="133">
        <f t="shared" ref="Q338" si="381">E377/E348</f>
        <v>8.7179092413686932E-2</v>
      </c>
      <c r="R338" s="133">
        <f t="shared" ref="R338" si="382">F377/F348</f>
        <v>9.7374994522108765E-2</v>
      </c>
      <c r="S338" s="133">
        <f t="shared" ref="S338" si="383">G377/G348</f>
        <v>0.12484868493452185</v>
      </c>
      <c r="T338" s="133">
        <f t="shared" ref="T338" si="384">H377/H348</f>
        <v>0.13832211289487312</v>
      </c>
      <c r="U338" s="133">
        <f t="shared" ref="U338" si="385">I377/I348</f>
        <v>0.10977991436941335</v>
      </c>
      <c r="V338" s="133">
        <f t="shared" ref="V338" si="386">J377/J348</f>
        <v>0.11270983213429256</v>
      </c>
      <c r="W338" s="133">
        <f t="shared" ref="W338" si="387">K377/K348</f>
        <v>8.9777983348751159E-2</v>
      </c>
    </row>
    <row r="339" spans="1:23">
      <c r="A339" t="s">
        <v>216</v>
      </c>
      <c r="B339"/>
      <c r="C339"/>
      <c r="D339"/>
      <c r="E339"/>
      <c r="F339"/>
      <c r="G339"/>
      <c r="H339"/>
      <c r="I339"/>
      <c r="J339"/>
      <c r="K339"/>
      <c r="M339" s="132" t="s">
        <v>267</v>
      </c>
      <c r="N339" s="134">
        <f>B382/B348</f>
        <v>1.0192324736328991E-3</v>
      </c>
      <c r="O339" s="134">
        <f t="shared" ref="O339" si="388">C382/C348</f>
        <v>9.6991847062131015E-2</v>
      </c>
      <c r="P339" s="134">
        <f t="shared" ref="P339" si="389">D382/D348</f>
        <v>0.30469241414014342</v>
      </c>
      <c r="Q339" s="134">
        <f t="shared" ref="Q339" si="390">E382/E348</f>
        <v>-3.9105500173203495E-2</v>
      </c>
      <c r="R339" s="134">
        <f t="shared" ref="R339" si="391">F382/F348</f>
        <v>0.11087251851527236</v>
      </c>
      <c r="S339" s="134">
        <f t="shared" ref="S339" si="392">G382/G348</f>
        <v>9.8272257070540339E-2</v>
      </c>
      <c r="T339" s="134">
        <f t="shared" ref="T339" si="393">H382/H348</f>
        <v>0.29347488348006212</v>
      </c>
      <c r="U339" s="134">
        <f t="shared" ref="U339" si="394">I382/I348</f>
        <v>0.51107939607902053</v>
      </c>
      <c r="V339" s="134">
        <f t="shared" ref="V339" si="395">J382/J348</f>
        <v>-6.0863309352517984E-2</v>
      </c>
      <c r="W339" s="134">
        <f t="shared" ref="W339" si="396">K382/K348</f>
        <v>0.12798334875115633</v>
      </c>
    </row>
    <row r="340" spans="1:23">
      <c r="A340" t="s">
        <v>80</v>
      </c>
      <c r="B340">
        <v>26531</v>
      </c>
      <c r="C340">
        <v>7904</v>
      </c>
      <c r="D340">
        <v>8875</v>
      </c>
      <c r="E340">
        <v>7743</v>
      </c>
      <c r="F340">
        <v>7126</v>
      </c>
      <c r="G340">
        <v>4706</v>
      </c>
      <c r="H340">
        <v>7190</v>
      </c>
      <c r="I340">
        <v>9111</v>
      </c>
      <c r="J340">
        <v>9290</v>
      </c>
      <c r="K340">
        <v>11016</v>
      </c>
      <c r="M340" s="132" t="s">
        <v>268</v>
      </c>
      <c r="N340" s="134">
        <f>B382/B362</f>
        <v>2.3108610469205265E-3</v>
      </c>
      <c r="O340" s="134">
        <f t="shared" ref="O340" si="397">C382/C362</f>
        <v>0.26231751824817517</v>
      </c>
      <c r="P340" s="134">
        <f t="shared" ref="P340" si="398">D382/D362</f>
        <v>0.68943922573299177</v>
      </c>
      <c r="Q340" s="134">
        <f t="shared" ref="Q340" si="399">E382/E362</f>
        <v>-0.12600768944561577</v>
      </c>
      <c r="R340" s="134">
        <f t="shared" ref="R340" si="400">F382/F362</f>
        <v>0.40280210157618213</v>
      </c>
      <c r="S340" s="134">
        <f t="shared" ref="S340" si="401">G382/G362</f>
        <v>0.6222996515679442</v>
      </c>
      <c r="T340" s="134">
        <f t="shared" ref="T340" si="402">H382/H362</f>
        <v>1.5914069081718618</v>
      </c>
      <c r="U340" s="134">
        <f t="shared" ref="U340" si="403">I382/I362</f>
        <v>1.3916956432808345</v>
      </c>
      <c r="V340" s="134">
        <f t="shared" ref="V340" si="404">J382/J362</f>
        <v>-0.24626431205123228</v>
      </c>
      <c r="W340" s="134">
        <f t="shared" ref="W340" si="405">K382/K362</f>
        <v>0.43261413383364605</v>
      </c>
    </row>
    <row r="341" spans="1:23">
      <c r="A341" t="s">
        <v>217</v>
      </c>
      <c r="B341">
        <v>8246</v>
      </c>
      <c r="C341">
        <v>5078</v>
      </c>
      <c r="D341">
        <v>5484</v>
      </c>
      <c r="E341">
        <v>6007</v>
      </c>
      <c r="F341">
        <v>6344</v>
      </c>
      <c r="G341">
        <v>7097</v>
      </c>
      <c r="H341">
        <v>6716</v>
      </c>
      <c r="I341">
        <v>6388</v>
      </c>
      <c r="J341">
        <v>6866</v>
      </c>
      <c r="K341">
        <v>6939</v>
      </c>
      <c r="M341" s="132" t="s">
        <v>269</v>
      </c>
      <c r="N341" s="134">
        <f>B374/B372</f>
        <v>0.67981231147357835</v>
      </c>
      <c r="O341" s="134">
        <f t="shared" ref="O341" si="406">C374/C372</f>
        <v>0.79387802607076352</v>
      </c>
      <c r="P341" s="134">
        <f t="shared" ref="P341" si="407">D374/D372</f>
        <v>0.77647844971600399</v>
      </c>
      <c r="Q341" s="134">
        <f t="shared" ref="Q341" si="408">E374/E372</f>
        <v>0.76774328420612525</v>
      </c>
      <c r="R341" s="134">
        <f t="shared" ref="R341" si="409">F374/F372</f>
        <v>0.77833612506979344</v>
      </c>
      <c r="S341" s="134">
        <f t="shared" ref="S341" si="410">G374/G372</f>
        <v>0.76777777777777778</v>
      </c>
      <c r="T341" s="134">
        <f t="shared" ref="T341" si="411">H374/H372</f>
        <v>0.75922500243403757</v>
      </c>
      <c r="U341" s="134">
        <f t="shared" ref="U341" si="412">I374/I372</f>
        <v>0.74568138195777356</v>
      </c>
      <c r="V341" s="134">
        <f t="shared" ref="V341" si="413">J374/J372</f>
        <v>0.72639101582440024</v>
      </c>
      <c r="W341" s="134">
        <f t="shared" ref="W341" si="414">K374/K372</f>
        <v>0.71983781645569622</v>
      </c>
    </row>
    <row r="342" spans="1:23">
      <c r="A342" t="s">
        <v>218</v>
      </c>
      <c r="B342">
        <v>-5344</v>
      </c>
      <c r="C342">
        <v>-3524</v>
      </c>
      <c r="D342">
        <v>-3968</v>
      </c>
      <c r="E342">
        <v>-4410</v>
      </c>
      <c r="F342">
        <v>-4747</v>
      </c>
      <c r="G342">
        <v>-4959</v>
      </c>
      <c r="H342">
        <v>-4849</v>
      </c>
      <c r="I342">
        <v>-4863</v>
      </c>
      <c r="J342">
        <v>-5115</v>
      </c>
      <c r="K342">
        <v>-5203</v>
      </c>
      <c r="M342" s="132" t="s">
        <v>198</v>
      </c>
      <c r="N342" s="135">
        <f>B376/B372</f>
        <v>0.11171936096525528</v>
      </c>
      <c r="O342" s="135">
        <f t="shared" ref="O342" si="415">C376/C372</f>
        <v>0.10742551210428306</v>
      </c>
      <c r="P342" s="135">
        <f t="shared" ref="P342" si="416">D376/D372</f>
        <v>0.12406726806994098</v>
      </c>
      <c r="Q342" s="135">
        <f t="shared" ref="Q342" si="417">E376/E372</f>
        <v>0.12793979303857009</v>
      </c>
      <c r="R342" s="135">
        <f t="shared" ref="R342" si="418">F376/F372</f>
        <v>0.11957937837334823</v>
      </c>
      <c r="S342" s="135">
        <f t="shared" ref="S342" si="419">G376/G372</f>
        <v>0.11481481481481481</v>
      </c>
      <c r="T342" s="135">
        <f t="shared" ref="T342" si="420">H376/H372</f>
        <v>0.10583195404537046</v>
      </c>
      <c r="U342" s="135">
        <f t="shared" ref="U342" si="421">I376/I372</f>
        <v>0.12715930902111325</v>
      </c>
      <c r="V342" s="135">
        <f t="shared" ref="V342" si="422">J376/J372</f>
        <v>0.13578356304236855</v>
      </c>
      <c r="W342" s="135">
        <f t="shared" ref="W342" si="423">K376/K372</f>
        <v>0.15268987341772153</v>
      </c>
    </row>
    <row r="343" spans="1:23">
      <c r="A343" t="s">
        <v>219</v>
      </c>
      <c r="B343">
        <v>2902</v>
      </c>
      <c r="C343">
        <v>1554</v>
      </c>
      <c r="D343">
        <v>1516</v>
      </c>
      <c r="E343">
        <v>1597</v>
      </c>
      <c r="F343">
        <v>1597</v>
      </c>
      <c r="G343">
        <v>2138</v>
      </c>
      <c r="H343">
        <v>1867</v>
      </c>
      <c r="I343">
        <v>1525</v>
      </c>
      <c r="J343">
        <v>1751</v>
      </c>
      <c r="K343">
        <v>1736</v>
      </c>
      <c r="M343" s="132" t="s">
        <v>270</v>
      </c>
      <c r="N343" s="134">
        <f>B382/B372</f>
        <v>2.5695453022008714E-3</v>
      </c>
      <c r="O343" s="134">
        <f t="shared" ref="O343" si="424">C382/C372</f>
        <v>0.20076815642458101</v>
      </c>
      <c r="P343" s="134">
        <f t="shared" ref="P343" si="425">D382/D372</f>
        <v>0.80922151687270294</v>
      </c>
      <c r="Q343" s="134">
        <f t="shared" ref="Q343" si="426">E382/E372</f>
        <v>-0.10619839029998955</v>
      </c>
      <c r="R343" s="134">
        <f t="shared" ref="R343" si="427">F382/F372</f>
        <v>0.23543644146659223</v>
      </c>
      <c r="S343" s="134">
        <f t="shared" ref="S343" si="428">G382/G372</f>
        <v>0.16537037037037036</v>
      </c>
      <c r="T343" s="134">
        <f t="shared" ref="T343" si="429">H382/H372</f>
        <v>0.55174763898354595</v>
      </c>
      <c r="U343" s="134">
        <f t="shared" ref="U343" si="430">I382/I372</f>
        <v>1.3059500959692898</v>
      </c>
      <c r="V343" s="134">
        <f t="shared" ref="V343" si="431">J382/J372</f>
        <v>-0.12955589586523736</v>
      </c>
      <c r="W343" s="134">
        <f t="shared" ref="W343" si="432">K382/K372</f>
        <v>0.27363528481012656</v>
      </c>
    </row>
    <row r="344" spans="1:23">
      <c r="A344" t="s">
        <v>220</v>
      </c>
      <c r="B344">
        <v>9094</v>
      </c>
      <c r="C344">
        <v>4451</v>
      </c>
      <c r="D344">
        <v>4501</v>
      </c>
      <c r="E344">
        <v>4773</v>
      </c>
      <c r="F344">
        <v>5160</v>
      </c>
      <c r="G344">
        <v>5153</v>
      </c>
      <c r="H344">
        <v>4675</v>
      </c>
      <c r="I344">
        <v>4178</v>
      </c>
      <c r="J344">
        <v>4262</v>
      </c>
      <c r="K344">
        <v>4267</v>
      </c>
      <c r="M344" s="132" t="s">
        <v>176</v>
      </c>
      <c r="N344" s="133">
        <f>B373/B372</f>
        <v>0.32018768852642165</v>
      </c>
      <c r="O344" s="133">
        <f t="shared" ref="O344" si="433">C373/C372</f>
        <v>0.20612197392923651</v>
      </c>
      <c r="P344" s="133">
        <f t="shared" ref="P344" si="434">D373/D372</f>
        <v>0.22352155028399598</v>
      </c>
      <c r="Q344" s="133">
        <f t="shared" ref="Q344" si="435">E373/E372</f>
        <v>0.23225671579387477</v>
      </c>
      <c r="R344" s="133">
        <f t="shared" ref="R344" si="436">F373/F372</f>
        <v>0.22166387493020659</v>
      </c>
      <c r="S344" s="133">
        <f t="shared" ref="S344" si="437">G373/G372</f>
        <v>0.23222222222222222</v>
      </c>
      <c r="T344" s="133">
        <f t="shared" ref="T344" si="438">H373/H372</f>
        <v>0.24077499756596241</v>
      </c>
      <c r="U344" s="133">
        <f t="shared" ref="U344" si="439">I373/I372</f>
        <v>0.2543186180422265</v>
      </c>
      <c r="V344" s="133">
        <f>J373/J372</f>
        <v>0.27360898417559981</v>
      </c>
      <c r="W344" s="133">
        <f>K373/K372</f>
        <v>0.28016218354430378</v>
      </c>
    </row>
    <row r="345" spans="1:23">
      <c r="A345" t="s">
        <v>221</v>
      </c>
      <c r="B345">
        <v>564</v>
      </c>
      <c r="C345">
        <v>90</v>
      </c>
      <c r="D345">
        <v>102</v>
      </c>
      <c r="E345">
        <v>69</v>
      </c>
      <c r="F345">
        <v>92</v>
      </c>
      <c r="G345">
        <v>67</v>
      </c>
      <c r="H345">
        <v>12</v>
      </c>
      <c r="I345">
        <v>8</v>
      </c>
      <c r="J345"/>
      <c r="K345">
        <v>114</v>
      </c>
      <c r="M345" s="132" t="s">
        <v>177</v>
      </c>
      <c r="N345" s="134">
        <f>B375/B372</f>
        <v>0.3033180650206681</v>
      </c>
      <c r="O345" s="134">
        <f t="shared" ref="O345" si="440">C375/C372</f>
        <v>0.38722067039106145</v>
      </c>
      <c r="P345" s="134">
        <f t="shared" ref="P345" si="441">D375/D372</f>
        <v>0.36396035193228643</v>
      </c>
      <c r="Q345" s="134">
        <f t="shared" ref="Q345" si="442">E375/E372</f>
        <v>0.37064910630291625</v>
      </c>
      <c r="R345" s="134">
        <f t="shared" ref="R345" si="443">F375/F372</f>
        <v>0.42080774241578262</v>
      </c>
      <c r="S345" s="134">
        <f t="shared" ref="S345" si="444">G375/G372</f>
        <v>0.39870370370370373</v>
      </c>
      <c r="T345" s="134">
        <f t="shared" ref="T345" si="445">H375/H372</f>
        <v>0.35400642585921527</v>
      </c>
      <c r="U345" s="134">
        <f t="shared" ref="U345" si="446">I375/I372</f>
        <v>0.29328214971209216</v>
      </c>
      <c r="V345" s="134">
        <f t="shared" ref="V345" si="447">J375/J372</f>
        <v>0.31638591117917303</v>
      </c>
      <c r="W345" s="134">
        <f t="shared" ref="W345" si="448">K375/K372</f>
        <v>0.32357594936708861</v>
      </c>
    </row>
    <row r="346" spans="1:23">
      <c r="A346" t="s">
        <v>222</v>
      </c>
      <c r="B346"/>
      <c r="C346"/>
      <c r="D346"/>
      <c r="E346"/>
      <c r="F346"/>
      <c r="G346"/>
      <c r="H346"/>
      <c r="I346"/>
      <c r="J346"/>
      <c r="K346"/>
      <c r="M346" s="7" t="s">
        <v>271</v>
      </c>
      <c r="N346" s="134">
        <f>B338/B372</f>
        <v>0.8346553457714222</v>
      </c>
      <c r="O346" s="134">
        <f t="shared" ref="O346" si="449">C338/C372</f>
        <v>7.2043761638733703E-2</v>
      </c>
      <c r="P346" s="134">
        <f t="shared" ref="P346" si="450">D338/D372</f>
        <v>0.13164049448713666</v>
      </c>
      <c r="Q346" s="134">
        <f t="shared" ref="Q346" si="451">E338/E372</f>
        <v>0.14184174767429705</v>
      </c>
      <c r="R346" s="134">
        <f t="shared" ref="R346" si="452">F338/F372</f>
        <v>0.12860599292760097</v>
      </c>
      <c r="S346" s="134">
        <f t="shared" ref="S346" si="453">G338/G372</f>
        <v>0.12333333333333334</v>
      </c>
      <c r="T346" s="134">
        <f t="shared" ref="T346" si="454">H338/H372</f>
        <v>4.0112939343783467E-2</v>
      </c>
      <c r="U346" s="134">
        <f t="shared" ref="U346" si="455">I338/I372</f>
        <v>7.4760076775431866E-2</v>
      </c>
      <c r="V346" s="134">
        <f t="shared" ref="V346" si="456">J338/J372</f>
        <v>9.9540581929555894E-2</v>
      </c>
      <c r="W346" s="134">
        <f t="shared" ref="W346" si="457">K338/K372</f>
        <v>0.11926424050632911</v>
      </c>
    </row>
    <row r="347" spans="1:23">
      <c r="A347" t="s">
        <v>223</v>
      </c>
      <c r="B347"/>
      <c r="C347"/>
      <c r="D347"/>
      <c r="E347"/>
      <c r="F347"/>
      <c r="G347"/>
      <c r="H347"/>
      <c r="I347"/>
      <c r="J347"/>
      <c r="K347"/>
    </row>
    <row r="348" spans="1:23">
      <c r="A348" t="s">
        <v>74</v>
      </c>
      <c r="B348">
        <v>45132</v>
      </c>
      <c r="C348">
        <v>17785</v>
      </c>
      <c r="D348">
        <v>23847</v>
      </c>
      <c r="E348">
        <v>25981</v>
      </c>
      <c r="F348">
        <v>22819</v>
      </c>
      <c r="G348">
        <v>18174</v>
      </c>
      <c r="H348">
        <v>19310</v>
      </c>
      <c r="I348">
        <v>26626</v>
      </c>
      <c r="J348">
        <v>20850</v>
      </c>
      <c r="K348">
        <v>21620</v>
      </c>
    </row>
    <row r="349" spans="1:23">
      <c r="A349" t="s">
        <v>72</v>
      </c>
      <c r="B349">
        <v>401</v>
      </c>
      <c r="C349">
        <v>349</v>
      </c>
      <c r="D349">
        <v>283</v>
      </c>
      <c r="E349">
        <v>330</v>
      </c>
      <c r="F349">
        <v>286</v>
      </c>
      <c r="G349">
        <v>270</v>
      </c>
      <c r="H349">
        <v>332</v>
      </c>
      <c r="I349">
        <v>262</v>
      </c>
      <c r="J349">
        <v>261</v>
      </c>
      <c r="K349">
        <v>267</v>
      </c>
    </row>
    <row r="350" spans="1:23">
      <c r="A350" t="s">
        <v>224</v>
      </c>
      <c r="B350">
        <v>0</v>
      </c>
      <c r="C350">
        <v>0</v>
      </c>
      <c r="D350">
        <v>1</v>
      </c>
      <c r="E350">
        <v>31</v>
      </c>
      <c r="F350">
        <v>4</v>
      </c>
      <c r="G350">
        <v>11</v>
      </c>
      <c r="H350">
        <v>5</v>
      </c>
      <c r="I350">
        <v>0</v>
      </c>
      <c r="J350">
        <v>0</v>
      </c>
      <c r="K350">
        <v>0</v>
      </c>
      <c r="M350" s="127" t="s">
        <v>272</v>
      </c>
      <c r="O350" s="136">
        <f>(C372-B372)/B372</f>
        <v>-0.52005362529326338</v>
      </c>
      <c r="P350" s="136">
        <f t="shared" ref="P350" si="458">(D372-C372)/C372</f>
        <v>4.504189944134078E-2</v>
      </c>
      <c r="Q350" s="136">
        <f t="shared" ref="Q350" si="459">(E372-D372)/D372</f>
        <v>6.5486134313397934E-2</v>
      </c>
      <c r="R350" s="136">
        <f t="shared" ref="R350" si="460">(F372-E372)/E372</f>
        <v>0.12323612417685795</v>
      </c>
      <c r="S350" s="136">
        <f t="shared" ref="S350" si="461">(G372-F372)/F372</f>
        <v>5.0251256281407036E-3</v>
      </c>
      <c r="T350" s="136">
        <f t="shared" ref="T350" si="462">(H372-G372)/G372</f>
        <v>-4.898148148148148E-2</v>
      </c>
      <c r="U350" s="136">
        <f t="shared" ref="U350" si="463">(I372-H372)/H372</f>
        <v>1.4506863985979944E-2</v>
      </c>
      <c r="V350" s="136">
        <f t="shared" ref="V350" si="464">(J372-I372)/I372</f>
        <v>-5.9980806142034548E-2</v>
      </c>
      <c r="W350" s="136">
        <f t="shared" ref="W350" si="465">(K372-J372)/J372</f>
        <v>3.2363450740173556E-2</v>
      </c>
    </row>
    <row r="351" spans="1:23">
      <c r="A351" t="s">
        <v>225</v>
      </c>
      <c r="B351">
        <v>850</v>
      </c>
      <c r="C351">
        <v>0</v>
      </c>
      <c r="D351">
        <v>1450</v>
      </c>
      <c r="E351">
        <v>750</v>
      </c>
      <c r="F351">
        <v>1542</v>
      </c>
      <c r="G351">
        <v>1011</v>
      </c>
      <c r="H351">
        <v>13</v>
      </c>
      <c r="I351">
        <v>1355</v>
      </c>
      <c r="J351">
        <v>1150</v>
      </c>
      <c r="K351">
        <v>750</v>
      </c>
      <c r="M351" s="127" t="s">
        <v>273</v>
      </c>
      <c r="O351" s="136">
        <f>(C376-B376)/B376</f>
        <v>-0.53849999999999998</v>
      </c>
      <c r="P351" s="136">
        <f t="shared" ref="P351" si="466">(D376-C376)/C376</f>
        <v>0.20693391115926327</v>
      </c>
      <c r="Q351" s="136">
        <f t="shared" ref="Q351" si="467">(E376-D376)/D376</f>
        <v>9.8743267504488336E-2</v>
      </c>
      <c r="R351" s="136">
        <f t="shared" ref="R351" si="468">(F376-E376)/E376</f>
        <v>4.9836601307189546E-2</v>
      </c>
      <c r="S351" s="136">
        <f t="shared" ref="S351" si="469">(G376-F376)/F376</f>
        <v>-3.5019455252918288E-2</v>
      </c>
      <c r="T351" s="136">
        <f t="shared" ref="T351" si="470">(H376-G376)/G376</f>
        <v>-0.12338709677419354</v>
      </c>
      <c r="U351" s="136">
        <f t="shared" ref="U351" si="471">(I376-H376)/H376</f>
        <v>0.21895124195032198</v>
      </c>
      <c r="V351" s="136">
        <f t="shared" ref="V351" si="472">(J376-I376)/I376</f>
        <v>3.7735849056603774E-3</v>
      </c>
      <c r="W351" s="136">
        <f t="shared" ref="W351" si="473">(K376-J376)/J376</f>
        <v>0.16090225563909774</v>
      </c>
    </row>
    <row r="352" spans="1:23">
      <c r="A352" t="s">
        <v>67</v>
      </c>
      <c r="B352">
        <v>17531</v>
      </c>
      <c r="C352">
        <v>2263</v>
      </c>
      <c r="D352">
        <v>3847</v>
      </c>
      <c r="E352">
        <v>3539</v>
      </c>
      <c r="F352">
        <v>4454</v>
      </c>
      <c r="G352">
        <v>4066</v>
      </c>
      <c r="H352">
        <v>4002</v>
      </c>
      <c r="I352">
        <v>4622</v>
      </c>
      <c r="J352">
        <v>4271</v>
      </c>
      <c r="K352">
        <v>4520</v>
      </c>
      <c r="M352" s="127" t="s">
        <v>130</v>
      </c>
    </row>
    <row r="353" spans="1:11">
      <c r="A353" t="s">
        <v>226</v>
      </c>
      <c r="B353">
        <v>6777</v>
      </c>
      <c r="C353">
        <v>6779</v>
      </c>
      <c r="D353">
        <v>7509</v>
      </c>
      <c r="E353">
        <v>9234</v>
      </c>
      <c r="F353">
        <v>7685</v>
      </c>
      <c r="G353">
        <v>6738</v>
      </c>
      <c r="H353">
        <v>7745</v>
      </c>
      <c r="I353">
        <v>7720</v>
      </c>
      <c r="J353">
        <v>7721</v>
      </c>
      <c r="K353">
        <v>6973</v>
      </c>
    </row>
    <row r="354" spans="1:11">
      <c r="A354" t="s">
        <v>227</v>
      </c>
      <c r="B354">
        <v>792</v>
      </c>
      <c r="C354">
        <v>2092</v>
      </c>
      <c r="D354">
        <v>1888</v>
      </c>
      <c r="E354">
        <v>3425</v>
      </c>
      <c r="F354">
        <v>2925</v>
      </c>
      <c r="G354">
        <v>2646</v>
      </c>
      <c r="H354">
        <v>2359</v>
      </c>
      <c r="I354">
        <v>3116</v>
      </c>
      <c r="J354">
        <v>2245</v>
      </c>
      <c r="K354">
        <v>2408</v>
      </c>
    </row>
    <row r="355" spans="1:11">
      <c r="A355" t="s">
        <v>228</v>
      </c>
      <c r="B355"/>
      <c r="C355"/>
      <c r="D355"/>
      <c r="E355"/>
      <c r="F355"/>
      <c r="G355"/>
      <c r="H355"/>
      <c r="I355"/>
      <c r="J355"/>
      <c r="K355"/>
    </row>
    <row r="356" spans="1:11">
      <c r="A356" t="s">
        <v>62</v>
      </c>
      <c r="B356">
        <v>25226</v>
      </c>
      <c r="C356">
        <v>11209</v>
      </c>
      <c r="D356">
        <v>13308</v>
      </c>
      <c r="E356">
        <v>17918</v>
      </c>
      <c r="F356">
        <v>16538</v>
      </c>
      <c r="G356">
        <v>15304</v>
      </c>
      <c r="H356">
        <v>15749</v>
      </c>
      <c r="I356">
        <v>16848</v>
      </c>
      <c r="J356">
        <v>15697</v>
      </c>
      <c r="K356">
        <v>15224</v>
      </c>
    </row>
    <row r="357" spans="1:11">
      <c r="A357" t="s">
        <v>229</v>
      </c>
      <c r="B357">
        <v>19906</v>
      </c>
      <c r="C357">
        <v>6576</v>
      </c>
      <c r="D357">
        <v>10539</v>
      </c>
      <c r="E357">
        <v>8063</v>
      </c>
      <c r="F357">
        <v>6281</v>
      </c>
      <c r="G357">
        <v>2870</v>
      </c>
      <c r="H357">
        <v>3561</v>
      </c>
      <c r="I357">
        <v>9778</v>
      </c>
      <c r="J357">
        <v>5153</v>
      </c>
      <c r="K357">
        <v>6396</v>
      </c>
    </row>
    <row r="358" spans="1:11">
      <c r="A358" t="s">
        <v>230</v>
      </c>
      <c r="B358"/>
      <c r="C358"/>
      <c r="D358"/>
      <c r="E358"/>
      <c r="F358"/>
      <c r="G358"/>
      <c r="H358"/>
      <c r="I358"/>
      <c r="J358"/>
      <c r="K358"/>
    </row>
    <row r="359" spans="1:11">
      <c r="A359" t="s">
        <v>231</v>
      </c>
      <c r="B359">
        <v>13887</v>
      </c>
      <c r="C359">
        <v>14538</v>
      </c>
      <c r="D359">
        <v>14907</v>
      </c>
      <c r="E359">
        <v>15293</v>
      </c>
      <c r="F359">
        <v>15716</v>
      </c>
      <c r="G359">
        <v>16126</v>
      </c>
      <c r="H359">
        <v>16497</v>
      </c>
      <c r="I359">
        <v>16659</v>
      </c>
      <c r="J359">
        <v>17279</v>
      </c>
      <c r="K359">
        <v>17792</v>
      </c>
    </row>
    <row r="360" spans="1:11">
      <c r="A360" t="s">
        <v>232</v>
      </c>
      <c r="B360">
        <v>18900</v>
      </c>
      <c r="C360">
        <v>7713</v>
      </c>
      <c r="D360">
        <v>14959</v>
      </c>
      <c r="E360">
        <v>13943</v>
      </c>
      <c r="F360">
        <v>16459</v>
      </c>
      <c r="G360">
        <v>17754</v>
      </c>
      <c r="H360">
        <v>22961</v>
      </c>
      <c r="I360">
        <v>36090</v>
      </c>
      <c r="J360">
        <v>34315</v>
      </c>
      <c r="K360">
        <v>36531</v>
      </c>
    </row>
    <row r="361" spans="1:11">
      <c r="A361" t="s">
        <v>233</v>
      </c>
      <c r="B361">
        <v>-14054</v>
      </c>
      <c r="C361">
        <v>-16203</v>
      </c>
      <c r="D361">
        <v>-19205</v>
      </c>
      <c r="E361">
        <v>-21892</v>
      </c>
      <c r="F361">
        <v>-26394</v>
      </c>
      <c r="G361">
        <v>-31396</v>
      </c>
      <c r="H361">
        <v>-36515</v>
      </c>
      <c r="I361">
        <v>-43371</v>
      </c>
      <c r="J361">
        <v>-46702</v>
      </c>
      <c r="K361">
        <v>-48114</v>
      </c>
    </row>
    <row r="362" spans="1:11">
      <c r="A362" t="s">
        <v>54</v>
      </c>
      <c r="B362">
        <v>19906</v>
      </c>
      <c r="C362">
        <v>6576</v>
      </c>
      <c r="D362">
        <v>10539</v>
      </c>
      <c r="E362">
        <v>8063</v>
      </c>
      <c r="F362">
        <v>6281</v>
      </c>
      <c r="G362">
        <v>2870</v>
      </c>
      <c r="H362">
        <v>3561</v>
      </c>
      <c r="I362">
        <v>9778</v>
      </c>
      <c r="J362">
        <v>5153</v>
      </c>
      <c r="K362">
        <v>6396</v>
      </c>
    </row>
    <row r="363" spans="1:11">
      <c r="A363" t="s">
        <v>234</v>
      </c>
      <c r="B363">
        <v>45132</v>
      </c>
      <c r="C363">
        <v>17785</v>
      </c>
      <c r="D363">
        <v>23847</v>
      </c>
      <c r="E363">
        <v>25981</v>
      </c>
      <c r="F363">
        <v>22819</v>
      </c>
      <c r="G363">
        <v>18174</v>
      </c>
      <c r="H363">
        <v>19310</v>
      </c>
      <c r="I363">
        <v>26626</v>
      </c>
      <c r="J363">
        <v>20850</v>
      </c>
      <c r="K363">
        <v>21620</v>
      </c>
    </row>
    <row r="364" spans="1:11">
      <c r="A364" t="s">
        <v>235</v>
      </c>
      <c r="B364">
        <v>1224000</v>
      </c>
      <c r="C364">
        <v>1184000</v>
      </c>
      <c r="D364">
        <v>1087000</v>
      </c>
      <c r="E364">
        <v>1029000</v>
      </c>
      <c r="F364">
        <v>915000</v>
      </c>
      <c r="G364">
        <v>796000</v>
      </c>
      <c r="H364">
        <v>684000</v>
      </c>
      <c r="I364">
        <v>594000</v>
      </c>
      <c r="J364">
        <v>539000</v>
      </c>
      <c r="K364">
        <v>517000</v>
      </c>
    </row>
    <row r="367" spans="1:11" ht="17.399999999999999">
      <c r="A367" s="190" t="s">
        <v>263</v>
      </c>
      <c r="B367"/>
      <c r="C367"/>
      <c r="D367"/>
      <c r="E367"/>
      <c r="F367"/>
      <c r="G367"/>
      <c r="H367"/>
      <c r="I367"/>
      <c r="J367"/>
      <c r="K367"/>
    </row>
    <row r="368" spans="1:11">
      <c r="A368" t="s">
        <v>236</v>
      </c>
      <c r="B368"/>
      <c r="C368"/>
      <c r="D368"/>
      <c r="E368"/>
      <c r="F368"/>
      <c r="G368"/>
      <c r="H368"/>
      <c r="I368"/>
      <c r="J368"/>
      <c r="K368"/>
    </row>
    <row r="369" spans="1:11">
      <c r="A369" t="s">
        <v>212</v>
      </c>
      <c r="B369" s="130">
        <v>42004</v>
      </c>
      <c r="C369" s="130">
        <v>42369</v>
      </c>
      <c r="D369" s="130">
        <v>42735</v>
      </c>
      <c r="E369" s="130">
        <v>43100</v>
      </c>
      <c r="F369" s="130">
        <v>43465</v>
      </c>
      <c r="G369" s="130">
        <v>43830</v>
      </c>
      <c r="H369" s="130">
        <v>44196</v>
      </c>
      <c r="I369" s="130">
        <v>44561</v>
      </c>
      <c r="J369" s="130">
        <v>44926</v>
      </c>
      <c r="K369" s="130">
        <v>45291</v>
      </c>
    </row>
    <row r="370" spans="1:11">
      <c r="A370" t="s">
        <v>15</v>
      </c>
      <c r="B370" t="s">
        <v>16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J370" t="s">
        <v>16</v>
      </c>
      <c r="K370" t="s">
        <v>16</v>
      </c>
    </row>
    <row r="371" spans="1:11">
      <c r="A371" t="s">
        <v>21</v>
      </c>
      <c r="B371"/>
      <c r="C371"/>
      <c r="D371"/>
      <c r="E371"/>
      <c r="F371"/>
      <c r="G371"/>
      <c r="H371"/>
      <c r="I371"/>
      <c r="J371"/>
      <c r="K371"/>
    </row>
    <row r="372" spans="1:11">
      <c r="A372" t="s">
        <v>24</v>
      </c>
      <c r="B372">
        <v>17902</v>
      </c>
      <c r="C372">
        <v>8592</v>
      </c>
      <c r="D372">
        <v>8979</v>
      </c>
      <c r="E372">
        <v>9567</v>
      </c>
      <c r="F372">
        <v>10746</v>
      </c>
      <c r="G372">
        <v>10800</v>
      </c>
      <c r="H372">
        <v>10271</v>
      </c>
      <c r="I372">
        <v>10420</v>
      </c>
      <c r="J372">
        <v>9795</v>
      </c>
      <c r="K372">
        <v>10112</v>
      </c>
    </row>
    <row r="373" spans="1:11">
      <c r="A373" t="s">
        <v>237</v>
      </c>
      <c r="B373">
        <v>5732</v>
      </c>
      <c r="C373">
        <v>1771</v>
      </c>
      <c r="D373">
        <v>2007</v>
      </c>
      <c r="E373">
        <v>2222</v>
      </c>
      <c r="F373">
        <v>2382</v>
      </c>
      <c r="G373">
        <v>2508</v>
      </c>
      <c r="H373">
        <v>2473</v>
      </c>
      <c r="I373">
        <v>2650</v>
      </c>
      <c r="J373">
        <v>2680</v>
      </c>
      <c r="K373">
        <v>2833</v>
      </c>
    </row>
    <row r="374" spans="1:11">
      <c r="A374" t="s">
        <v>26</v>
      </c>
      <c r="B374">
        <v>12170</v>
      </c>
      <c r="C374">
        <v>6821</v>
      </c>
      <c r="D374">
        <v>6972</v>
      </c>
      <c r="E374">
        <v>7345</v>
      </c>
      <c r="F374">
        <v>8364</v>
      </c>
      <c r="G374">
        <v>8292</v>
      </c>
      <c r="H374">
        <v>7798</v>
      </c>
      <c r="I374">
        <v>7770</v>
      </c>
      <c r="J374">
        <v>7115</v>
      </c>
      <c r="K374">
        <v>7279</v>
      </c>
    </row>
    <row r="375" spans="1:11">
      <c r="A375" t="s">
        <v>238</v>
      </c>
      <c r="B375">
        <v>5430</v>
      </c>
      <c r="C375">
        <v>3327</v>
      </c>
      <c r="D375">
        <v>3268</v>
      </c>
      <c r="E375">
        <v>3546</v>
      </c>
      <c r="F375">
        <v>4522</v>
      </c>
      <c r="G375">
        <v>4306</v>
      </c>
      <c r="H375">
        <v>3636</v>
      </c>
      <c r="I375">
        <v>3056</v>
      </c>
      <c r="J375">
        <v>3099</v>
      </c>
      <c r="K375">
        <v>3272</v>
      </c>
    </row>
    <row r="376" spans="1:11">
      <c r="A376" t="s">
        <v>239</v>
      </c>
      <c r="B376">
        <v>2000</v>
      </c>
      <c r="C376">
        <v>923</v>
      </c>
      <c r="D376">
        <v>1114</v>
      </c>
      <c r="E376">
        <v>1224</v>
      </c>
      <c r="F376">
        <v>1285</v>
      </c>
      <c r="G376">
        <v>1240</v>
      </c>
      <c r="H376">
        <v>1087</v>
      </c>
      <c r="I376">
        <v>1325</v>
      </c>
      <c r="J376">
        <v>1330</v>
      </c>
      <c r="K376">
        <v>1544</v>
      </c>
    </row>
    <row r="377" spans="1:11">
      <c r="A377" t="s">
        <v>31</v>
      </c>
      <c r="B377">
        <v>3514</v>
      </c>
      <c r="C377">
        <v>2197</v>
      </c>
      <c r="D377">
        <v>2325</v>
      </c>
      <c r="E377">
        <v>2265</v>
      </c>
      <c r="F377">
        <v>2222</v>
      </c>
      <c r="G377">
        <v>2269</v>
      </c>
      <c r="H377">
        <v>2671</v>
      </c>
      <c r="I377">
        <v>2923</v>
      </c>
      <c r="J377">
        <v>2350</v>
      </c>
      <c r="K377">
        <v>1941</v>
      </c>
    </row>
    <row r="378" spans="1:11">
      <c r="A378" t="s">
        <v>240</v>
      </c>
      <c r="B378">
        <v>-26</v>
      </c>
      <c r="C378">
        <v>-487</v>
      </c>
      <c r="D378">
        <v>-2810</v>
      </c>
      <c r="E378">
        <v>-131</v>
      </c>
      <c r="F378">
        <v>-1185</v>
      </c>
      <c r="G378">
        <v>-195</v>
      </c>
      <c r="H378">
        <v>-1828</v>
      </c>
      <c r="I378">
        <v>4980</v>
      </c>
      <c r="J378">
        <v>7734</v>
      </c>
      <c r="K378">
        <v>-3591</v>
      </c>
    </row>
    <row r="379" spans="1:11">
      <c r="A379" t="s">
        <v>241</v>
      </c>
      <c r="B379"/>
      <c r="C379"/>
      <c r="D379"/>
      <c r="E379"/>
      <c r="F379"/>
      <c r="G379"/>
      <c r="H379"/>
      <c r="I379"/>
      <c r="J379"/>
      <c r="K379"/>
    </row>
    <row r="380" spans="1:11">
      <c r="A380" t="s">
        <v>242</v>
      </c>
      <c r="B380">
        <v>3531</v>
      </c>
      <c r="C380">
        <v>2406</v>
      </c>
      <c r="D380">
        <v>3651</v>
      </c>
      <c r="E380">
        <v>2276</v>
      </c>
      <c r="F380">
        <v>2718</v>
      </c>
      <c r="G380">
        <v>2207</v>
      </c>
      <c r="H380">
        <v>3420</v>
      </c>
      <c r="I380">
        <v>398</v>
      </c>
      <c r="J380">
        <v>-1601</v>
      </c>
      <c r="K380">
        <v>3707</v>
      </c>
    </row>
    <row r="381" spans="1:11">
      <c r="A381" t="s">
        <v>243</v>
      </c>
      <c r="B381">
        <v>3485</v>
      </c>
      <c r="C381">
        <v>459</v>
      </c>
      <c r="D381">
        <v>-3634</v>
      </c>
      <c r="E381">
        <v>188</v>
      </c>
      <c r="F381">
        <v>653</v>
      </c>
      <c r="G381">
        <v>415</v>
      </c>
      <c r="H381">
        <v>878</v>
      </c>
      <c r="I381">
        <v>146</v>
      </c>
      <c r="J381">
        <v>-327</v>
      </c>
      <c r="K381">
        <v>932</v>
      </c>
    </row>
    <row r="382" spans="1:11">
      <c r="A382" t="s">
        <v>43</v>
      </c>
      <c r="B382">
        <v>46</v>
      </c>
      <c r="C382">
        <v>1725</v>
      </c>
      <c r="D382">
        <v>7266</v>
      </c>
      <c r="E382">
        <v>-1016</v>
      </c>
      <c r="F382">
        <v>2530</v>
      </c>
      <c r="G382">
        <v>1786</v>
      </c>
      <c r="H382">
        <v>5667</v>
      </c>
      <c r="I382">
        <v>13608</v>
      </c>
      <c r="J382">
        <v>-1269</v>
      </c>
      <c r="K382">
        <v>2767</v>
      </c>
    </row>
    <row r="383" spans="1:11">
      <c r="A383" t="s">
        <v>244</v>
      </c>
      <c r="B383"/>
      <c r="C383"/>
      <c r="D383"/>
      <c r="E383"/>
      <c r="F383"/>
      <c r="G383"/>
      <c r="H383"/>
      <c r="I383"/>
      <c r="J383"/>
      <c r="K383"/>
    </row>
    <row r="384" spans="1:11">
      <c r="A384" t="s">
        <v>245</v>
      </c>
      <c r="B384">
        <v>0.04</v>
      </c>
      <c r="C384">
        <v>1.61</v>
      </c>
      <c r="D384">
        <v>6.43</v>
      </c>
      <c r="E384">
        <v>1.96</v>
      </c>
      <c r="F384">
        <v>2.11</v>
      </c>
      <c r="G384">
        <v>2.11</v>
      </c>
      <c r="H384">
        <v>3.58</v>
      </c>
      <c r="I384">
        <v>0.39</v>
      </c>
      <c r="J384">
        <v>-2.2799999999999998</v>
      </c>
      <c r="K384">
        <v>5.24</v>
      </c>
    </row>
    <row r="385" spans="1:23">
      <c r="A385" t="s">
        <v>246</v>
      </c>
      <c r="B385">
        <v>0.04</v>
      </c>
      <c r="C385">
        <v>1.43</v>
      </c>
      <c r="D385">
        <v>6.41</v>
      </c>
      <c r="E385">
        <v>-0.95</v>
      </c>
      <c r="F385">
        <v>2.58</v>
      </c>
      <c r="G385">
        <v>2.1</v>
      </c>
      <c r="H385">
        <v>7.98</v>
      </c>
      <c r="I385">
        <v>20.87</v>
      </c>
      <c r="J385">
        <v>-2.27</v>
      </c>
      <c r="K385">
        <v>5.22</v>
      </c>
    </row>
    <row r="386" spans="1:23">
      <c r="A386" t="s">
        <v>247</v>
      </c>
      <c r="B386">
        <v>0.04</v>
      </c>
      <c r="C386">
        <v>1.65</v>
      </c>
      <c r="D386">
        <v>6.43</v>
      </c>
      <c r="E386">
        <v>1.96</v>
      </c>
      <c r="F386">
        <v>2.11</v>
      </c>
      <c r="G386">
        <v>2.3199999999999998</v>
      </c>
      <c r="H386">
        <v>3.97</v>
      </c>
      <c r="I386">
        <v>0.83</v>
      </c>
      <c r="J386">
        <v>-1.9</v>
      </c>
      <c r="K386">
        <v>5.94</v>
      </c>
    </row>
    <row r="387" spans="1:23">
      <c r="A387" t="s">
        <v>248</v>
      </c>
      <c r="B387">
        <v>1251000</v>
      </c>
      <c r="C387">
        <v>1208000</v>
      </c>
      <c r="D387">
        <v>1133000</v>
      </c>
      <c r="E387">
        <v>1064000</v>
      </c>
      <c r="F387">
        <v>980000</v>
      </c>
      <c r="G387">
        <v>849000</v>
      </c>
      <c r="H387">
        <v>710000</v>
      </c>
      <c r="I387">
        <v>652000</v>
      </c>
      <c r="J387">
        <v>558000</v>
      </c>
      <c r="K387">
        <v>530000</v>
      </c>
    </row>
    <row r="388" spans="1:23">
      <c r="A388" t="s">
        <v>249</v>
      </c>
      <c r="B388">
        <v>0.04</v>
      </c>
      <c r="C388">
        <v>1.6</v>
      </c>
      <c r="D388">
        <v>6.37</v>
      </c>
      <c r="E388">
        <v>1.96</v>
      </c>
      <c r="F388">
        <v>2.08</v>
      </c>
      <c r="G388">
        <v>2.09</v>
      </c>
      <c r="H388">
        <v>3.54</v>
      </c>
      <c r="I388">
        <v>0.38</v>
      </c>
      <c r="J388">
        <v>-2.2799999999999998</v>
      </c>
      <c r="K388">
        <v>5.21</v>
      </c>
    </row>
    <row r="389" spans="1:23">
      <c r="A389" t="s">
        <v>250</v>
      </c>
      <c r="B389">
        <v>0.04</v>
      </c>
      <c r="C389">
        <v>1.41</v>
      </c>
      <c r="D389">
        <v>6.35</v>
      </c>
      <c r="E389">
        <v>-0.95</v>
      </c>
      <c r="F389">
        <v>2.5499999999999998</v>
      </c>
      <c r="G389">
        <v>2.09</v>
      </c>
      <c r="H389">
        <v>7.89</v>
      </c>
      <c r="I389">
        <v>20.52</v>
      </c>
      <c r="J389">
        <v>-2.27</v>
      </c>
      <c r="K389">
        <v>5.19</v>
      </c>
    </row>
    <row r="390" spans="1:23">
      <c r="A390" t="s">
        <v>251</v>
      </c>
      <c r="B390">
        <v>0.04</v>
      </c>
      <c r="C390">
        <v>1.64</v>
      </c>
      <c r="D390">
        <v>6.37</v>
      </c>
      <c r="E390">
        <v>1.96</v>
      </c>
      <c r="F390">
        <v>2.08</v>
      </c>
      <c r="G390">
        <v>2.2999999999999998</v>
      </c>
      <c r="H390">
        <v>3.93</v>
      </c>
      <c r="I390">
        <v>0.82</v>
      </c>
      <c r="J390">
        <v>-1.9</v>
      </c>
      <c r="K390">
        <v>5.91</v>
      </c>
    </row>
    <row r="391" spans="1:23">
      <c r="A391" t="s">
        <v>252</v>
      </c>
      <c r="B391">
        <v>1262000</v>
      </c>
      <c r="C391">
        <v>1220000</v>
      </c>
      <c r="D391">
        <v>1144000</v>
      </c>
      <c r="E391">
        <v>1064000</v>
      </c>
      <c r="F391">
        <v>991000</v>
      </c>
      <c r="G391">
        <v>856000</v>
      </c>
      <c r="H391">
        <v>718000</v>
      </c>
      <c r="I391">
        <v>663000</v>
      </c>
      <c r="J391">
        <v>558000</v>
      </c>
      <c r="K391">
        <v>533000</v>
      </c>
    </row>
    <row r="392" spans="1:23">
      <c r="A392" t="s">
        <v>253</v>
      </c>
      <c r="B392">
        <v>0</v>
      </c>
      <c r="C392"/>
      <c r="D392">
        <v>0</v>
      </c>
      <c r="E392"/>
      <c r="F392"/>
      <c r="G392">
        <v>0.56000000000000005</v>
      </c>
      <c r="H392">
        <v>0.64</v>
      </c>
      <c r="I392">
        <v>0.72</v>
      </c>
      <c r="J392">
        <v>0.88</v>
      </c>
      <c r="K392">
        <v>1</v>
      </c>
    </row>
    <row r="393" spans="1:23">
      <c r="A393" t="s">
        <v>254</v>
      </c>
      <c r="B393">
        <v>1490</v>
      </c>
      <c r="C393">
        <v>687</v>
      </c>
      <c r="D393">
        <v>682</v>
      </c>
      <c r="E393">
        <v>676</v>
      </c>
      <c r="F393">
        <v>696</v>
      </c>
      <c r="G393">
        <v>681</v>
      </c>
      <c r="H393">
        <v>609</v>
      </c>
      <c r="I393">
        <v>502</v>
      </c>
      <c r="J393">
        <v>442</v>
      </c>
      <c r="K393">
        <v>403</v>
      </c>
    </row>
    <row r="394" spans="1:23">
      <c r="A394" t="s">
        <v>255</v>
      </c>
      <c r="B394">
        <v>34600</v>
      </c>
      <c r="C394">
        <v>11600</v>
      </c>
      <c r="D394">
        <v>12600</v>
      </c>
      <c r="E394">
        <v>14100</v>
      </c>
      <c r="F394">
        <v>14000</v>
      </c>
      <c r="G394">
        <v>13300</v>
      </c>
      <c r="H394">
        <v>12700</v>
      </c>
      <c r="I394">
        <v>10800</v>
      </c>
      <c r="J394">
        <v>11600</v>
      </c>
      <c r="K394">
        <v>12300</v>
      </c>
    </row>
    <row r="397" spans="1:23" ht="17.399999999999999">
      <c r="A397" s="190" t="s">
        <v>264</v>
      </c>
      <c r="B397"/>
      <c r="C397"/>
      <c r="D397"/>
      <c r="E397"/>
      <c r="F397"/>
      <c r="G397"/>
      <c r="H397"/>
      <c r="I397"/>
      <c r="J397"/>
      <c r="K397"/>
    </row>
    <row r="398" spans="1:23">
      <c r="A398" t="s">
        <v>211</v>
      </c>
      <c r="B398"/>
      <c r="C398"/>
      <c r="D398"/>
      <c r="E398"/>
      <c r="F398"/>
      <c r="G398"/>
      <c r="H398"/>
      <c r="I398"/>
      <c r="J398"/>
      <c r="K398"/>
    </row>
    <row r="399" spans="1:23">
      <c r="A399" t="s">
        <v>265</v>
      </c>
      <c r="B399" s="130">
        <v>42035</v>
      </c>
      <c r="C399" s="130">
        <v>42399</v>
      </c>
      <c r="D399" s="130">
        <v>42763</v>
      </c>
      <c r="E399" s="130">
        <v>43134</v>
      </c>
      <c r="F399" s="130">
        <v>43498</v>
      </c>
      <c r="G399" s="130">
        <v>43862</v>
      </c>
      <c r="H399" s="130">
        <v>44226</v>
      </c>
      <c r="I399" s="130">
        <v>44590</v>
      </c>
      <c r="J399" s="130">
        <v>44954</v>
      </c>
      <c r="K399" s="130">
        <v>45325</v>
      </c>
      <c r="M399" s="131"/>
      <c r="N399" s="131">
        <v>2014</v>
      </c>
      <c r="O399" s="131">
        <v>2015</v>
      </c>
      <c r="P399" s="131">
        <v>2016</v>
      </c>
      <c r="Q399" s="131">
        <v>2017</v>
      </c>
      <c r="R399" s="131">
        <v>2018</v>
      </c>
      <c r="S399" s="131">
        <v>2019</v>
      </c>
      <c r="T399" s="131">
        <v>2020</v>
      </c>
      <c r="U399" s="131">
        <v>2021</v>
      </c>
      <c r="V399" s="131">
        <v>2022</v>
      </c>
      <c r="W399" s="131">
        <v>2023</v>
      </c>
    </row>
    <row r="400" spans="1:23">
      <c r="A400" t="s">
        <v>15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M400" s="131"/>
      <c r="N400" s="131"/>
      <c r="O400" s="131"/>
      <c r="P400" s="131"/>
      <c r="Q400" s="131"/>
      <c r="R400" s="131"/>
      <c r="S400" s="131"/>
      <c r="T400"/>
      <c r="U400"/>
      <c r="V400"/>
    </row>
    <row r="401" spans="1:23">
      <c r="A401" t="s">
        <v>21</v>
      </c>
      <c r="B401"/>
      <c r="C401"/>
      <c r="D401"/>
      <c r="E401"/>
      <c r="F401"/>
      <c r="G401"/>
      <c r="H401"/>
      <c r="I401"/>
      <c r="J401"/>
      <c r="K401"/>
      <c r="M401" s="131"/>
      <c r="N401" s="131"/>
      <c r="O401" s="131"/>
      <c r="P401" s="131"/>
      <c r="Q401" s="131"/>
      <c r="R401" s="131"/>
      <c r="S401" s="131"/>
      <c r="T401"/>
      <c r="U401"/>
      <c r="V401"/>
    </row>
    <row r="402" spans="1:23">
      <c r="A402" t="s">
        <v>213</v>
      </c>
      <c r="B402">
        <v>690</v>
      </c>
      <c r="C402">
        <v>1038</v>
      </c>
      <c r="D402">
        <v>1402</v>
      </c>
      <c r="E402">
        <v>737</v>
      </c>
      <c r="F402">
        <v>787</v>
      </c>
      <c r="G402">
        <v>2577</v>
      </c>
      <c r="H402">
        <v>8511</v>
      </c>
      <c r="I402">
        <v>5911</v>
      </c>
      <c r="J402">
        <v>2229</v>
      </c>
      <c r="K402">
        <v>3805</v>
      </c>
      <c r="M402" s="131"/>
      <c r="N402" s="131"/>
      <c r="O402" s="131"/>
      <c r="P402" s="131"/>
      <c r="Q402" s="131"/>
      <c r="R402" s="131"/>
      <c r="S402" s="131"/>
      <c r="T402"/>
      <c r="U402"/>
      <c r="V402"/>
    </row>
    <row r="403" spans="1:23">
      <c r="A403" t="s">
        <v>214</v>
      </c>
      <c r="B403">
        <v>2210</v>
      </c>
      <c r="C403">
        <v>4046</v>
      </c>
      <c r="D403">
        <v>2512</v>
      </c>
      <c r="E403">
        <v>2643</v>
      </c>
      <c r="F403">
        <v>1556</v>
      </c>
      <c r="G403">
        <v>2577</v>
      </c>
      <c r="H403">
        <v>8511</v>
      </c>
      <c r="I403">
        <v>5911</v>
      </c>
      <c r="J403">
        <v>2229</v>
      </c>
      <c r="K403">
        <v>3805</v>
      </c>
      <c r="M403" s="131"/>
      <c r="N403" s="131"/>
      <c r="O403" s="131"/>
      <c r="P403" s="131"/>
      <c r="Q403" s="131"/>
      <c r="R403" s="131"/>
      <c r="S403" s="131"/>
      <c r="T403"/>
      <c r="U403"/>
      <c r="V403"/>
    </row>
    <row r="404" spans="1:23">
      <c r="A404" t="s">
        <v>215</v>
      </c>
      <c r="B404">
        <v>1122</v>
      </c>
      <c r="C404">
        <v>779</v>
      </c>
      <c r="D404">
        <v>749</v>
      </c>
      <c r="E404">
        <v>929</v>
      </c>
      <c r="F404">
        <v>1100</v>
      </c>
      <c r="G404">
        <v>962</v>
      </c>
      <c r="H404">
        <v>1135</v>
      </c>
      <c r="I404">
        <v>1353</v>
      </c>
      <c r="J404">
        <v>1695</v>
      </c>
      <c r="K404">
        <v>1404</v>
      </c>
      <c r="M404" s="132" t="s">
        <v>266</v>
      </c>
      <c r="N404" s="133">
        <f>B443/B414</f>
        <v>0.10953048014684572</v>
      </c>
      <c r="O404" s="133">
        <f t="shared" ref="O404" si="474">C443/C414</f>
        <v>0.13735035517361283</v>
      </c>
      <c r="P404" s="133">
        <f t="shared" ref="P404" si="475">D443/D414</f>
        <v>0.12147685073869252</v>
      </c>
      <c r="Q404" s="133">
        <f t="shared" ref="Q404" si="476">E443/E414</f>
        <v>0.10741301059001512</v>
      </c>
      <c r="R404" s="133">
        <f t="shared" ref="R404" si="477">F443/F414</f>
        <v>9.9539840155001211E-2</v>
      </c>
      <c r="S404" s="133">
        <f t="shared" ref="S404" si="478">G443/G414</f>
        <v>0.1086514411276561</v>
      </c>
      <c r="T404" s="133">
        <f t="shared" ref="T404" si="479">H443/H414</f>
        <v>0.11760458944739306</v>
      </c>
      <c r="U404" s="133">
        <f t="shared" ref="U404" si="480">I443/I414</f>
        <v>0.17247402947352772</v>
      </c>
      <c r="V404" s="133">
        <f t="shared" ref="V404" si="481">J443/J414</f>
        <v>7.2147745382956777E-2</v>
      </c>
      <c r="W404" s="133">
        <f t="shared" ref="W404" si="482">K443/K414</f>
        <v>0.10309632198858298</v>
      </c>
    </row>
    <row r="405" spans="1:23">
      <c r="A405" t="s">
        <v>216</v>
      </c>
      <c r="B405">
        <v>8790</v>
      </c>
      <c r="C405">
        <v>8601</v>
      </c>
      <c r="D405">
        <v>8309</v>
      </c>
      <c r="E405">
        <v>8657</v>
      </c>
      <c r="F405">
        <v>9497</v>
      </c>
      <c r="G405">
        <v>8992</v>
      </c>
      <c r="H405">
        <v>10653</v>
      </c>
      <c r="I405">
        <v>13902</v>
      </c>
      <c r="J405">
        <v>13499</v>
      </c>
      <c r="K405">
        <v>11886</v>
      </c>
      <c r="M405" s="132" t="s">
        <v>267</v>
      </c>
      <c r="N405" s="134">
        <f>B448/B414</f>
        <v>-3.9513090522654816E-2</v>
      </c>
      <c r="O405" s="134">
        <f t="shared" ref="O405" si="483">C448/C414</f>
        <v>8.3527892305399629E-2</v>
      </c>
      <c r="P405" s="134">
        <f t="shared" ref="P405" si="484">D448/D414</f>
        <v>7.3121209692500869E-2</v>
      </c>
      <c r="Q405" s="134">
        <f t="shared" ref="Q405" si="485">E448/E414</f>
        <v>7.5232698274314724E-2</v>
      </c>
      <c r="R405" s="134">
        <f t="shared" ref="R405" si="486">F448/F414</f>
        <v>7.1131024461128609E-2</v>
      </c>
      <c r="S405" s="134">
        <f t="shared" ref="S405" si="487">G448/G414</f>
        <v>7.669650996984502E-2</v>
      </c>
      <c r="T405" s="134">
        <f t="shared" ref="T405" si="488">H448/H414</f>
        <v>8.5232594442709961E-2</v>
      </c>
      <c r="U405" s="134">
        <f t="shared" ref="U405" si="489">I448/I414</f>
        <v>0.12908141458066194</v>
      </c>
      <c r="V405" s="134">
        <f t="shared" ref="V405" si="490">J448/J414</f>
        <v>5.212337114465173E-2</v>
      </c>
      <c r="W405" s="134">
        <f t="shared" ref="W405" si="491">K448/K414</f>
        <v>7.4752511019582343E-2</v>
      </c>
    </row>
    <row r="406" spans="1:23">
      <c r="A406" t="s">
        <v>80</v>
      </c>
      <c r="B406">
        <v>14087</v>
      </c>
      <c r="C406">
        <v>14130</v>
      </c>
      <c r="D406">
        <v>11990</v>
      </c>
      <c r="E406">
        <v>12564</v>
      </c>
      <c r="F406">
        <v>12519</v>
      </c>
      <c r="G406">
        <v>12902</v>
      </c>
      <c r="H406">
        <v>20756</v>
      </c>
      <c r="I406">
        <v>21573</v>
      </c>
      <c r="J406">
        <v>17846</v>
      </c>
      <c r="K406">
        <v>17498</v>
      </c>
      <c r="M406" s="132" t="s">
        <v>268</v>
      </c>
      <c r="N406" s="134">
        <f>B448/B428</f>
        <v>-0.11688218904050868</v>
      </c>
      <c r="O406" s="134">
        <f t="shared" ref="O406" si="492">C448/C428</f>
        <v>0.25955082194952533</v>
      </c>
      <c r="P406" s="134">
        <f t="shared" ref="P406" si="493">D448/D428</f>
        <v>0.24988587601570347</v>
      </c>
      <c r="Q406" s="134">
        <f t="shared" ref="Q406" si="494">E448/E428</f>
        <v>0.25057647963105306</v>
      </c>
      <c r="R406" s="134">
        <f t="shared" ref="R406" si="495">F448/F428</f>
        <v>0.2599805258033106</v>
      </c>
      <c r="S406" s="134">
        <f t="shared" ref="S406" si="496">G448/G428</f>
        <v>0.27727541620890728</v>
      </c>
      <c r="T406" s="134">
        <f t="shared" ref="T406" si="497">H448/H428</f>
        <v>0.30249307479224374</v>
      </c>
      <c r="U406" s="134">
        <f t="shared" ref="U406" si="498">I448/I428</f>
        <v>0.54151399391907695</v>
      </c>
      <c r="V406" s="134">
        <f t="shared" ref="V406" si="499">J448/J428</f>
        <v>0.24750712250712251</v>
      </c>
      <c r="W406" s="134">
        <f t="shared" ref="W406" si="500">K448/K428</f>
        <v>0.30807027992852887</v>
      </c>
    </row>
    <row r="407" spans="1:23">
      <c r="A407" t="s">
        <v>217</v>
      </c>
      <c r="B407">
        <v>41064</v>
      </c>
      <c r="C407">
        <v>41463</v>
      </c>
      <c r="D407">
        <v>42071</v>
      </c>
      <c r="E407">
        <v>43199</v>
      </c>
      <c r="F407">
        <v>44220</v>
      </c>
      <c r="G407">
        <v>48183</v>
      </c>
      <c r="H407">
        <v>49384</v>
      </c>
      <c r="I407">
        <v>51874</v>
      </c>
      <c r="J407">
        <v>56800</v>
      </c>
      <c r="K407">
        <v>60871</v>
      </c>
      <c r="M407" s="132" t="s">
        <v>269</v>
      </c>
      <c r="N407" s="134">
        <f>B440/B438</f>
        <v>0.29386653446803823</v>
      </c>
      <c r="O407" s="134">
        <f t="shared" ref="O407" si="501">C440/C438</f>
        <v>0.29529037067154573</v>
      </c>
      <c r="P407" s="134">
        <f t="shared" ref="P407" si="502">D440/D438</f>
        <v>0.29675516224188792</v>
      </c>
      <c r="Q407" s="134">
        <f t="shared" ref="Q407" si="503">E440/E438</f>
        <v>0.28873523560427944</v>
      </c>
      <c r="R407" s="134">
        <f t="shared" ref="R407" si="504">F440/F438</f>
        <v>0.2927039651786188</v>
      </c>
      <c r="S407" s="134">
        <f t="shared" ref="S407" si="505">G440/G438</f>
        <v>0.29762392462105697</v>
      </c>
      <c r="T407" s="134">
        <f t="shared" ref="T407" si="506">H440/H438</f>
        <v>0.29510159147508042</v>
      </c>
      <c r="U407" s="134">
        <f t="shared" ref="U407" si="507">I440/I438</f>
        <v>0.29283524362058394</v>
      </c>
      <c r="V407" s="134">
        <f t="shared" ref="V407" si="508">J440/J438</f>
        <v>0.24643511730205278</v>
      </c>
      <c r="W407" s="134">
        <f t="shared" ref="W407" si="509">K440/K438</f>
        <v>0.27628197966707629</v>
      </c>
    </row>
    <row r="408" spans="1:23">
      <c r="A408" t="s">
        <v>218</v>
      </c>
      <c r="B408">
        <v>-15106</v>
      </c>
      <c r="C408">
        <v>-16246</v>
      </c>
      <c r="D408">
        <v>-17413</v>
      </c>
      <c r="E408">
        <v>-18181</v>
      </c>
      <c r="F408">
        <v>-18687</v>
      </c>
      <c r="G408">
        <v>-19664</v>
      </c>
      <c r="H408">
        <v>-20278</v>
      </c>
      <c r="I408">
        <v>-21137</v>
      </c>
      <c r="J408">
        <v>-22631</v>
      </c>
      <c r="K408">
        <v>-24413</v>
      </c>
      <c r="M408" s="132" t="s">
        <v>198</v>
      </c>
      <c r="N408" s="135">
        <f>B442/B438</f>
        <v>0</v>
      </c>
      <c r="O408" s="135">
        <f t="shared" ref="O408" si="510">C442/C438</f>
        <v>0</v>
      </c>
      <c r="P408" s="135">
        <f t="shared" ref="P408" si="511">D442/D438</f>
        <v>0</v>
      </c>
      <c r="Q408" s="135">
        <f t="shared" ref="Q408" si="512">E442/E438</f>
        <v>0</v>
      </c>
      <c r="R408" s="135">
        <f t="shared" ref="R408" si="513">F442/F438</f>
        <v>0</v>
      </c>
      <c r="S408" s="135">
        <f t="shared" ref="S408" si="514">G442/G438</f>
        <v>0</v>
      </c>
      <c r="T408" s="135">
        <f t="shared" ref="T408" si="515">H442/H438</f>
        <v>0</v>
      </c>
      <c r="U408" s="135">
        <f t="shared" ref="U408" si="516">I442/I438</f>
        <v>0</v>
      </c>
      <c r="V408" s="135">
        <f t="shared" ref="V408" si="517">J442/J438</f>
        <v>0</v>
      </c>
      <c r="W408" s="135">
        <f t="shared" ref="W408" si="518">K442/K438</f>
        <v>0</v>
      </c>
    </row>
    <row r="409" spans="1:23">
      <c r="A409" t="s">
        <v>219</v>
      </c>
      <c r="B409">
        <v>25958</v>
      </c>
      <c r="C409">
        <v>25217</v>
      </c>
      <c r="D409">
        <v>24658</v>
      </c>
      <c r="E409">
        <v>25018</v>
      </c>
      <c r="F409">
        <v>27498</v>
      </c>
      <c r="G409">
        <v>28519</v>
      </c>
      <c r="H409">
        <v>29106</v>
      </c>
      <c r="I409">
        <v>30737</v>
      </c>
      <c r="J409">
        <v>34169</v>
      </c>
      <c r="K409">
        <v>36458</v>
      </c>
      <c r="M409" s="132" t="s">
        <v>270</v>
      </c>
      <c r="N409" s="134">
        <f>B448/B438</f>
        <v>-2.2528849596518769E-2</v>
      </c>
      <c r="O409" s="134">
        <f t="shared" ref="O409" si="519">C448/C438</f>
        <v>4.5578369587314496E-2</v>
      </c>
      <c r="P409" s="134">
        <f t="shared" ref="P409" si="520">D448/D438</f>
        <v>3.938412835455788E-2</v>
      </c>
      <c r="Q409" s="134">
        <f t="shared" ref="Q409" si="521">E448/E438</f>
        <v>4.081859792150698E-2</v>
      </c>
      <c r="R409" s="134">
        <f t="shared" ref="R409" si="522">F448/F438</f>
        <v>3.8974998672965659E-2</v>
      </c>
      <c r="S409" s="134">
        <f t="shared" ref="S409" si="523">G448/G438</f>
        <v>4.2003789430561246E-2</v>
      </c>
      <c r="T409" s="134">
        <f t="shared" ref="T409" si="524">H448/H438</f>
        <v>4.6686119216340138E-2</v>
      </c>
      <c r="U409" s="134">
        <f t="shared" ref="U409" si="525">I448/I438</f>
        <v>6.5525211074949297E-2</v>
      </c>
      <c r="V409" s="134">
        <f t="shared" ref="V409" si="526">J448/J438</f>
        <v>2.5476539589442817E-2</v>
      </c>
      <c r="W409" s="134">
        <f t="shared" ref="W409" si="527">K448/K438</f>
        <v>3.8524559639518861E-2</v>
      </c>
    </row>
    <row r="410" spans="1:23">
      <c r="A410" t="s">
        <v>220</v>
      </c>
      <c r="B410">
        <v>147</v>
      </c>
      <c r="C410">
        <v>133</v>
      </c>
      <c r="D410">
        <v>133</v>
      </c>
      <c r="E410">
        <v>630</v>
      </c>
      <c r="F410">
        <v>633</v>
      </c>
      <c r="G410">
        <v>633</v>
      </c>
      <c r="H410">
        <v>631</v>
      </c>
      <c r="I410">
        <v>631</v>
      </c>
      <c r="J410">
        <v>631</v>
      </c>
      <c r="K410">
        <v>631</v>
      </c>
      <c r="M410" s="132" t="s">
        <v>176</v>
      </c>
      <c r="N410" s="133">
        <f>B439/B438</f>
        <v>0.70613346553196177</v>
      </c>
      <c r="O410" s="133">
        <f t="shared" ref="O410" si="528">C439/C438</f>
        <v>0.70470962932845427</v>
      </c>
      <c r="P410" s="133">
        <f t="shared" ref="P410" si="529">D439/D438</f>
        <v>0.70324483775811208</v>
      </c>
      <c r="Q410" s="133">
        <f t="shared" ref="Q410" si="530">E439/E438</f>
        <v>0.71126476439572062</v>
      </c>
      <c r="R410" s="133">
        <f t="shared" ref="R410" si="531">F439/F438</f>
        <v>0.70729603482138115</v>
      </c>
      <c r="S410" s="133">
        <f t="shared" ref="S410" si="532">G439/G438</f>
        <v>0.70237607537894309</v>
      </c>
      <c r="T410" s="133">
        <f t="shared" ref="T410" si="533">H439/H438</f>
        <v>0.70489840852491958</v>
      </c>
      <c r="U410" s="133">
        <f t="shared" ref="U410" si="534">I439/I438</f>
        <v>0.70716475637941612</v>
      </c>
      <c r="V410" s="133">
        <f>J439/J438</f>
        <v>0.75356488269794719</v>
      </c>
      <c r="W410" s="133">
        <f>K439/K438</f>
        <v>0.72371802033292365</v>
      </c>
    </row>
    <row r="411" spans="1:23">
      <c r="A411" t="s">
        <v>221</v>
      </c>
      <c r="B411">
        <v>155</v>
      </c>
      <c r="C411">
        <v>145</v>
      </c>
      <c r="D411">
        <v>126</v>
      </c>
      <c r="E411">
        <v>152</v>
      </c>
      <c r="F411">
        <v>66</v>
      </c>
      <c r="G411">
        <v>53</v>
      </c>
      <c r="H411">
        <v>37</v>
      </c>
      <c r="I411">
        <v>25</v>
      </c>
      <c r="J411">
        <v>14</v>
      </c>
      <c r="K411">
        <v>8</v>
      </c>
      <c r="M411" s="132" t="s">
        <v>177</v>
      </c>
      <c r="N411" s="134">
        <f>B441/B438</f>
        <v>0.20209865322647277</v>
      </c>
      <c r="O411" s="134">
        <f t="shared" ref="O411" si="535">C441/C438</f>
        <v>0.19875313410584808</v>
      </c>
      <c r="P411" s="134">
        <f t="shared" ref="P411" si="536">D441/D438</f>
        <v>0.19218648823656378</v>
      </c>
      <c r="Q411" s="134">
        <f t="shared" ref="Q411" si="537">E441/E438</f>
        <v>0.19695599549242476</v>
      </c>
      <c r="R411" s="134">
        <f t="shared" ref="R411" si="538">F441/F438</f>
        <v>0.20742873825574606</v>
      </c>
      <c r="S411" s="134">
        <f t="shared" ref="S411" si="539">G441/G438</f>
        <v>0.20752253174928309</v>
      </c>
      <c r="T411" s="134">
        <f t="shared" ref="T411" si="540">H441/H438</f>
        <v>0.19829843631427624</v>
      </c>
      <c r="U411" s="134">
        <f t="shared" ref="U411" si="541">I441/I438</f>
        <v>0.18551011744729023</v>
      </c>
      <c r="V411" s="134">
        <f t="shared" ref="V411" si="542">J441/J438</f>
        <v>0.18870967741935485</v>
      </c>
      <c r="W411" s="134">
        <f t="shared" ref="W411" si="543">K441/K438</f>
        <v>0.19971697761888801</v>
      </c>
    </row>
    <row r="412" spans="1:23">
      <c r="A412" t="s">
        <v>222</v>
      </c>
      <c r="B412"/>
      <c r="C412"/>
      <c r="D412"/>
      <c r="E412"/>
      <c r="F412"/>
      <c r="G412"/>
      <c r="H412"/>
      <c r="I412"/>
      <c r="J412"/>
      <c r="K412"/>
      <c r="M412" s="7" t="s">
        <v>271</v>
      </c>
      <c r="N412" s="134">
        <f>B404/B438</f>
        <v>1.5450714698834999E-2</v>
      </c>
      <c r="O412" s="134">
        <f t="shared" ref="O412" si="544">C404/C438</f>
        <v>1.055770142982991E-2</v>
      </c>
      <c r="P412" s="134">
        <f t="shared" ref="P412" si="545">D404/D438</f>
        <v>1.0777753795237068E-2</v>
      </c>
      <c r="Q412" s="134">
        <f t="shared" ref="Q412" si="546">E404/E438</f>
        <v>1.2924498114887519E-2</v>
      </c>
      <c r="R412" s="134">
        <f t="shared" ref="R412" si="547">F404/F438</f>
        <v>1.459737778013695E-2</v>
      </c>
      <c r="S412" s="134">
        <f t="shared" ref="S412" si="548">G404/G438</f>
        <v>1.2315649324047521E-2</v>
      </c>
      <c r="T412" s="134">
        <f t="shared" ref="T412" si="549">H404/H438</f>
        <v>1.213112301065615E-2</v>
      </c>
      <c r="U412" s="134">
        <f t="shared" ref="U412" si="550">I404/I438</f>
        <v>1.2763548889203339E-2</v>
      </c>
      <c r="V412" s="134">
        <f t="shared" ref="V412" si="551">J404/J438</f>
        <v>1.5533357771260997E-2</v>
      </c>
      <c r="W412" s="134">
        <f t="shared" ref="W412" si="552">K404/K438</f>
        <v>1.3071165232934867E-2</v>
      </c>
    </row>
    <row r="413" spans="1:23">
      <c r="A413" t="s">
        <v>223</v>
      </c>
      <c r="B413"/>
      <c r="C413"/>
      <c r="D413"/>
      <c r="E413"/>
      <c r="F413"/>
      <c r="G413"/>
      <c r="H413"/>
      <c r="I413"/>
      <c r="J413"/>
      <c r="K413"/>
    </row>
    <row r="414" spans="1:23">
      <c r="A414" t="s">
        <v>74</v>
      </c>
      <c r="B414">
        <v>41404</v>
      </c>
      <c r="C414">
        <v>40262</v>
      </c>
      <c r="D414">
        <v>37431</v>
      </c>
      <c r="E414">
        <v>38999</v>
      </c>
      <c r="F414">
        <v>41290</v>
      </c>
      <c r="G414">
        <v>42779</v>
      </c>
      <c r="H414">
        <v>51248</v>
      </c>
      <c r="I414">
        <v>53811</v>
      </c>
      <c r="J414">
        <v>53335</v>
      </c>
      <c r="K414">
        <v>55356</v>
      </c>
    </row>
    <row r="415" spans="1:23">
      <c r="A415" t="s">
        <v>72</v>
      </c>
      <c r="B415">
        <v>7759</v>
      </c>
      <c r="C415">
        <v>7418</v>
      </c>
      <c r="D415">
        <v>7252</v>
      </c>
      <c r="E415">
        <v>8677</v>
      </c>
      <c r="F415">
        <v>9761</v>
      </c>
      <c r="G415">
        <v>9920</v>
      </c>
      <c r="H415">
        <v>12859</v>
      </c>
      <c r="I415">
        <v>15478</v>
      </c>
      <c r="J415">
        <v>13487</v>
      </c>
      <c r="K415">
        <v>12098</v>
      </c>
    </row>
    <row r="416" spans="1:23">
      <c r="A416" t="s">
        <v>224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M416" s="127" t="s">
        <v>272</v>
      </c>
      <c r="O416" s="136">
        <f>(C438-B438)/B438</f>
        <v>1.6070395769643891E-2</v>
      </c>
      <c r="P416" s="136">
        <f t="shared" ref="P416" si="553">(D438-C438)/C438</f>
        <v>-5.8141898759910549E-2</v>
      </c>
      <c r="Q416" s="136">
        <f t="shared" ref="Q416" si="554">(E438-D438)/D438</f>
        <v>3.4304626232103029E-2</v>
      </c>
      <c r="R416" s="136">
        <f t="shared" ref="R416" si="555">(F438-E438)/E438</f>
        <v>4.837296011352412E-2</v>
      </c>
      <c r="S416" s="136">
        <f t="shared" ref="S416" si="556">(G438-F438)/F438</f>
        <v>3.6573066510961302E-2</v>
      </c>
      <c r="T416" s="136">
        <f t="shared" ref="T416" si="557">(H438-G438)/G438</f>
        <v>0.19778011061040557</v>
      </c>
      <c r="U416" s="136">
        <f t="shared" ref="U416" si="558">(I438-H438)/H438</f>
        <v>0.13300413633885913</v>
      </c>
      <c r="V416" s="136">
        <f t="shared" ref="V416" si="559">(J438-I438)/I438</f>
        <v>2.9385406348757134E-2</v>
      </c>
      <c r="W416" s="136">
        <f t="shared" ref="W416" si="560">(K438-J438)/J438</f>
        <v>-1.56524926686217E-2</v>
      </c>
    </row>
    <row r="417" spans="1:23">
      <c r="A417" t="s">
        <v>225</v>
      </c>
      <c r="B417">
        <v>91</v>
      </c>
      <c r="C417">
        <v>815</v>
      </c>
      <c r="D417">
        <v>1718</v>
      </c>
      <c r="E417">
        <v>270</v>
      </c>
      <c r="F417">
        <v>1052</v>
      </c>
      <c r="G417">
        <v>161</v>
      </c>
      <c r="H417">
        <v>1144</v>
      </c>
      <c r="I417">
        <v>171</v>
      </c>
      <c r="J417">
        <v>130</v>
      </c>
      <c r="K417">
        <v>1116</v>
      </c>
      <c r="M417" s="127" t="s">
        <v>273</v>
      </c>
      <c r="O417" s="136"/>
      <c r="P417" s="136"/>
      <c r="Q417" s="136"/>
      <c r="R417" s="136"/>
      <c r="S417" s="136"/>
      <c r="T417" s="136"/>
      <c r="U417" s="136"/>
      <c r="V417" s="136"/>
      <c r="W417" s="136"/>
    </row>
    <row r="418" spans="1:23">
      <c r="A418" t="s">
        <v>67</v>
      </c>
      <c r="B418">
        <v>11736</v>
      </c>
      <c r="C418">
        <v>12622</v>
      </c>
      <c r="D418">
        <v>12708</v>
      </c>
      <c r="E418">
        <v>13201</v>
      </c>
      <c r="F418">
        <v>15014</v>
      </c>
      <c r="G418">
        <v>14487</v>
      </c>
      <c r="H418">
        <v>20125</v>
      </c>
      <c r="I418">
        <v>21747</v>
      </c>
      <c r="J418">
        <v>19500</v>
      </c>
      <c r="K418">
        <v>19304</v>
      </c>
      <c r="M418" s="127" t="s">
        <v>130</v>
      </c>
      <c r="O418" s="127">
        <f>B439/((C405+B405)/2)</f>
        <v>5.897073198780979</v>
      </c>
      <c r="P418" s="127">
        <f t="shared" ref="P418:W418" si="561">C439/((D405+C405)/2)</f>
        <v>6.1498521584861026</v>
      </c>
      <c r="Q418" s="127">
        <f t="shared" si="561"/>
        <v>5.761169397618767</v>
      </c>
      <c r="R418" s="127">
        <f t="shared" si="561"/>
        <v>5.6323675223091332</v>
      </c>
      <c r="S418" s="127">
        <f t="shared" si="561"/>
        <v>5.7654821785926771</v>
      </c>
      <c r="T418" s="127">
        <f t="shared" si="561"/>
        <v>5.5855433952659705</v>
      </c>
      <c r="U418" s="127">
        <f t="shared" si="561"/>
        <v>5.3716961922215436</v>
      </c>
      <c r="V418" s="127">
        <f t="shared" si="561"/>
        <v>5.4715521331338275</v>
      </c>
      <c r="W418" s="127">
        <f t="shared" si="561"/>
        <v>6.4785503249950755</v>
      </c>
    </row>
    <row r="419" spans="1:23">
      <c r="A419" t="s">
        <v>226</v>
      </c>
      <c r="B419">
        <v>12705</v>
      </c>
      <c r="C419">
        <v>11945</v>
      </c>
      <c r="D419">
        <v>11031</v>
      </c>
      <c r="E419">
        <v>11317</v>
      </c>
      <c r="F419">
        <v>10223</v>
      </c>
      <c r="G419">
        <v>11338</v>
      </c>
      <c r="H419">
        <v>11536</v>
      </c>
      <c r="I419">
        <v>13549</v>
      </c>
      <c r="J419">
        <v>16009</v>
      </c>
      <c r="K419">
        <v>14922</v>
      </c>
    </row>
    <row r="420" spans="1:23">
      <c r="A420" t="s">
        <v>227</v>
      </c>
      <c r="B420">
        <v>1321</v>
      </c>
      <c r="C420">
        <v>823</v>
      </c>
      <c r="D420">
        <v>861</v>
      </c>
      <c r="E420">
        <v>713</v>
      </c>
      <c r="F420">
        <v>972</v>
      </c>
      <c r="G420">
        <v>1122</v>
      </c>
      <c r="H420">
        <v>990</v>
      </c>
      <c r="I420">
        <v>1566</v>
      </c>
      <c r="J420">
        <v>2196</v>
      </c>
      <c r="K420">
        <v>2480</v>
      </c>
    </row>
    <row r="421" spans="1:23">
      <c r="A421" t="s">
        <v>228</v>
      </c>
      <c r="B421"/>
      <c r="C421"/>
      <c r="D421"/>
      <c r="E421"/>
      <c r="F421"/>
      <c r="G421"/>
      <c r="H421"/>
      <c r="I421"/>
      <c r="J421"/>
      <c r="K421"/>
    </row>
    <row r="422" spans="1:23">
      <c r="A422" t="s">
        <v>62</v>
      </c>
      <c r="B422">
        <v>27407</v>
      </c>
      <c r="C422">
        <v>27305</v>
      </c>
      <c r="D422">
        <v>26478</v>
      </c>
      <c r="E422">
        <v>27290</v>
      </c>
      <c r="F422">
        <v>29993</v>
      </c>
      <c r="G422">
        <v>30946</v>
      </c>
      <c r="H422">
        <v>36808</v>
      </c>
      <c r="I422">
        <v>40984</v>
      </c>
      <c r="J422">
        <v>42103</v>
      </c>
      <c r="K422">
        <v>41924</v>
      </c>
    </row>
    <row r="423" spans="1:23">
      <c r="A423" t="s">
        <v>229</v>
      </c>
      <c r="B423">
        <v>13997</v>
      </c>
      <c r="C423">
        <v>12957</v>
      </c>
      <c r="D423">
        <v>10953</v>
      </c>
      <c r="E423">
        <v>11709</v>
      </c>
      <c r="F423">
        <v>11297</v>
      </c>
      <c r="G423">
        <v>11833</v>
      </c>
      <c r="H423">
        <v>14440</v>
      </c>
      <c r="I423">
        <v>12827</v>
      </c>
      <c r="J423">
        <v>11232</v>
      </c>
      <c r="K423">
        <v>13432</v>
      </c>
    </row>
    <row r="424" spans="1:23">
      <c r="A424" t="s">
        <v>230</v>
      </c>
      <c r="B424"/>
      <c r="C424"/>
      <c r="D424"/>
      <c r="E424"/>
      <c r="F424"/>
      <c r="G424"/>
      <c r="H424"/>
      <c r="I424"/>
      <c r="J424"/>
      <c r="K424"/>
    </row>
    <row r="425" spans="1:23">
      <c r="A425" t="s">
        <v>231</v>
      </c>
      <c r="B425">
        <v>4899</v>
      </c>
      <c r="C425">
        <v>5348</v>
      </c>
      <c r="D425">
        <v>5661</v>
      </c>
      <c r="E425">
        <v>5858</v>
      </c>
      <c r="F425">
        <v>6042</v>
      </c>
      <c r="G425">
        <v>6226</v>
      </c>
      <c r="H425">
        <v>6329</v>
      </c>
      <c r="I425">
        <v>6421</v>
      </c>
      <c r="J425">
        <v>6608</v>
      </c>
      <c r="K425">
        <v>6761</v>
      </c>
    </row>
    <row r="426" spans="1:23">
      <c r="A426" t="s">
        <v>232</v>
      </c>
      <c r="B426">
        <v>9644</v>
      </c>
      <c r="C426">
        <v>8188</v>
      </c>
      <c r="D426">
        <v>5884</v>
      </c>
      <c r="E426">
        <v>6553</v>
      </c>
      <c r="F426">
        <v>6017</v>
      </c>
      <c r="G426">
        <v>6433</v>
      </c>
      <c r="H426">
        <v>8825</v>
      </c>
      <c r="I426">
        <v>6920</v>
      </c>
      <c r="J426">
        <v>5005</v>
      </c>
      <c r="K426">
        <v>7093</v>
      </c>
    </row>
    <row r="427" spans="1:23">
      <c r="A427" t="s">
        <v>233</v>
      </c>
      <c r="B427"/>
      <c r="C427"/>
      <c r="D427"/>
      <c r="E427"/>
      <c r="F427"/>
      <c r="G427"/>
      <c r="H427"/>
      <c r="I427"/>
      <c r="J427"/>
      <c r="K427"/>
    </row>
    <row r="428" spans="1:23">
      <c r="A428" t="s">
        <v>54</v>
      </c>
      <c r="B428">
        <v>13997</v>
      </c>
      <c r="C428">
        <v>12957</v>
      </c>
      <c r="D428">
        <v>10953</v>
      </c>
      <c r="E428">
        <v>11709</v>
      </c>
      <c r="F428">
        <v>11297</v>
      </c>
      <c r="G428">
        <v>11833</v>
      </c>
      <c r="H428">
        <v>14440</v>
      </c>
      <c r="I428">
        <v>12827</v>
      </c>
      <c r="J428">
        <v>11232</v>
      </c>
      <c r="K428">
        <v>13432</v>
      </c>
    </row>
    <row r="429" spans="1:23">
      <c r="A429" t="s">
        <v>234</v>
      </c>
      <c r="B429">
        <v>41404</v>
      </c>
      <c r="C429">
        <v>40262</v>
      </c>
      <c r="D429">
        <v>37431</v>
      </c>
      <c r="E429">
        <v>38999</v>
      </c>
      <c r="F429">
        <v>41290</v>
      </c>
      <c r="G429">
        <v>42779</v>
      </c>
      <c r="H429">
        <v>51248</v>
      </c>
      <c r="I429">
        <v>53811</v>
      </c>
      <c r="J429">
        <v>53335</v>
      </c>
      <c r="K429">
        <v>55356</v>
      </c>
    </row>
    <row r="430" spans="1:23">
      <c r="A430" t="s">
        <v>235</v>
      </c>
      <c r="B430">
        <v>640214</v>
      </c>
      <c r="C430">
        <v>602227</v>
      </c>
      <c r="D430">
        <v>556156</v>
      </c>
      <c r="E430">
        <v>541682</v>
      </c>
      <c r="F430">
        <v>517762</v>
      </c>
      <c r="G430">
        <v>504199</v>
      </c>
      <c r="H430">
        <v>500877</v>
      </c>
      <c r="I430">
        <v>471274</v>
      </c>
      <c r="J430">
        <v>460347</v>
      </c>
      <c r="K430">
        <v>461675</v>
      </c>
    </row>
    <row r="433" spans="1:11">
      <c r="A433" s="19" t="s">
        <v>264</v>
      </c>
      <c r="B433"/>
      <c r="C433"/>
      <c r="D433"/>
      <c r="E433"/>
      <c r="F433"/>
      <c r="G433"/>
      <c r="H433"/>
      <c r="I433"/>
      <c r="J433"/>
      <c r="K433"/>
    </row>
    <row r="434" spans="1:11">
      <c r="A434" t="s">
        <v>236</v>
      </c>
      <c r="B434"/>
      <c r="C434"/>
      <c r="D434"/>
      <c r="E434"/>
      <c r="F434"/>
      <c r="G434"/>
      <c r="H434"/>
      <c r="I434"/>
      <c r="J434"/>
      <c r="K434"/>
    </row>
    <row r="435" spans="1:11">
      <c r="A435" t="s">
        <v>265</v>
      </c>
      <c r="B435" s="130">
        <v>42035</v>
      </c>
      <c r="C435" s="130">
        <v>42399</v>
      </c>
      <c r="D435" s="130">
        <v>42763</v>
      </c>
      <c r="E435" s="130">
        <v>43134</v>
      </c>
      <c r="F435" s="130">
        <v>43498</v>
      </c>
      <c r="G435" s="130">
        <v>43862</v>
      </c>
      <c r="H435" s="130">
        <v>44226</v>
      </c>
      <c r="I435" s="130">
        <v>44590</v>
      </c>
      <c r="J435" s="130">
        <v>44954</v>
      </c>
      <c r="K435" s="130">
        <v>45325</v>
      </c>
    </row>
    <row r="436" spans="1:11">
      <c r="A436" t="s">
        <v>15</v>
      </c>
      <c r="B436" t="s">
        <v>16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J436" t="s">
        <v>16</v>
      </c>
      <c r="K436" t="s">
        <v>16</v>
      </c>
    </row>
    <row r="437" spans="1:11">
      <c r="A437" t="s">
        <v>21</v>
      </c>
      <c r="B437"/>
      <c r="C437"/>
      <c r="D437"/>
      <c r="E437"/>
      <c r="F437"/>
      <c r="G437"/>
      <c r="H437"/>
      <c r="I437"/>
      <c r="J437"/>
      <c r="K437"/>
    </row>
    <row r="438" spans="1:11">
      <c r="A438" t="s">
        <v>24</v>
      </c>
      <c r="B438">
        <v>72618</v>
      </c>
      <c r="C438">
        <v>73785</v>
      </c>
      <c r="D438">
        <v>69495</v>
      </c>
      <c r="E438">
        <v>71879</v>
      </c>
      <c r="F438">
        <v>75356</v>
      </c>
      <c r="G438">
        <v>78112</v>
      </c>
      <c r="H438">
        <v>93561</v>
      </c>
      <c r="I438">
        <v>106005</v>
      </c>
      <c r="J438">
        <v>109120</v>
      </c>
      <c r="K438">
        <v>107412</v>
      </c>
    </row>
    <row r="439" spans="1:11">
      <c r="A439" t="s">
        <v>237</v>
      </c>
      <c r="B439">
        <v>51278</v>
      </c>
      <c r="C439">
        <v>51997</v>
      </c>
      <c r="D439">
        <v>48872</v>
      </c>
      <c r="E439">
        <v>51125</v>
      </c>
      <c r="F439">
        <v>53299</v>
      </c>
      <c r="G439">
        <v>54864</v>
      </c>
      <c r="H439">
        <v>65951</v>
      </c>
      <c r="I439">
        <v>74963</v>
      </c>
      <c r="J439">
        <v>82229</v>
      </c>
      <c r="K439">
        <v>77736</v>
      </c>
    </row>
    <row r="440" spans="1:11">
      <c r="A440" t="s">
        <v>26</v>
      </c>
      <c r="B440">
        <v>21340</v>
      </c>
      <c r="C440">
        <v>21788</v>
      </c>
      <c r="D440">
        <v>20623</v>
      </c>
      <c r="E440">
        <v>20754</v>
      </c>
      <c r="F440">
        <v>22057</v>
      </c>
      <c r="G440">
        <v>23248</v>
      </c>
      <c r="H440">
        <v>27610</v>
      </c>
      <c r="I440">
        <v>31042</v>
      </c>
      <c r="J440">
        <v>26891</v>
      </c>
      <c r="K440">
        <v>29676</v>
      </c>
    </row>
    <row r="441" spans="1:11">
      <c r="A441" t="s">
        <v>238</v>
      </c>
      <c r="B441">
        <v>14676</v>
      </c>
      <c r="C441">
        <v>14665</v>
      </c>
      <c r="D441">
        <v>13356</v>
      </c>
      <c r="E441">
        <v>14157</v>
      </c>
      <c r="F441">
        <v>15631</v>
      </c>
      <c r="G441">
        <v>16210</v>
      </c>
      <c r="H441">
        <v>18553</v>
      </c>
      <c r="I441">
        <v>19665</v>
      </c>
      <c r="J441">
        <v>20592</v>
      </c>
      <c r="K441">
        <v>21452</v>
      </c>
    </row>
    <row r="442" spans="1:11">
      <c r="A442" t="s">
        <v>239</v>
      </c>
      <c r="B442"/>
      <c r="C442"/>
      <c r="D442"/>
      <c r="E442"/>
      <c r="F442"/>
      <c r="G442"/>
      <c r="H442"/>
      <c r="I442"/>
      <c r="J442"/>
      <c r="K442"/>
    </row>
    <row r="443" spans="1:11">
      <c r="A443" t="s">
        <v>31</v>
      </c>
      <c r="B443">
        <v>4535</v>
      </c>
      <c r="C443">
        <v>5530</v>
      </c>
      <c r="D443">
        <v>4547</v>
      </c>
      <c r="E443">
        <v>4189</v>
      </c>
      <c r="F443">
        <v>4110</v>
      </c>
      <c r="G443">
        <v>4648</v>
      </c>
      <c r="H443">
        <v>6027</v>
      </c>
      <c r="I443">
        <v>9281</v>
      </c>
      <c r="J443">
        <v>3848</v>
      </c>
      <c r="K443">
        <v>5707</v>
      </c>
    </row>
    <row r="444" spans="1:11">
      <c r="A444" t="s">
        <v>240</v>
      </c>
      <c r="B444">
        <v>914</v>
      </c>
      <c r="C444">
        <v>571</v>
      </c>
      <c r="D444">
        <v>558</v>
      </c>
      <c r="E444">
        <v>534</v>
      </c>
      <c r="F444">
        <v>464</v>
      </c>
      <c r="G444">
        <v>467</v>
      </c>
      <c r="H444">
        <v>465</v>
      </c>
      <c r="I444">
        <v>421</v>
      </c>
      <c r="J444">
        <v>478</v>
      </c>
      <c r="K444">
        <v>502</v>
      </c>
    </row>
    <row r="445" spans="1:11">
      <c r="A445" t="s">
        <v>241</v>
      </c>
      <c r="B445"/>
      <c r="C445"/>
      <c r="D445"/>
      <c r="E445"/>
      <c r="F445"/>
      <c r="G445"/>
      <c r="H445"/>
      <c r="I445"/>
      <c r="J445"/>
      <c r="K445"/>
    </row>
    <row r="446" spans="1:11">
      <c r="A446" t="s">
        <v>242</v>
      </c>
      <c r="B446">
        <v>3653</v>
      </c>
      <c r="C446">
        <v>4923</v>
      </c>
      <c r="D446">
        <v>3965</v>
      </c>
      <c r="E446">
        <v>3646</v>
      </c>
      <c r="F446">
        <v>3676</v>
      </c>
      <c r="G446">
        <v>4190</v>
      </c>
      <c r="H446">
        <v>5546</v>
      </c>
      <c r="I446">
        <v>8907</v>
      </c>
      <c r="J446">
        <v>3418</v>
      </c>
      <c r="K446">
        <v>5297</v>
      </c>
    </row>
    <row r="447" spans="1:11">
      <c r="A447" t="s">
        <v>243</v>
      </c>
      <c r="B447">
        <v>1204</v>
      </c>
      <c r="C447">
        <v>1602</v>
      </c>
      <c r="D447">
        <v>1296</v>
      </c>
      <c r="E447">
        <v>1106</v>
      </c>
      <c r="F447">
        <v>782</v>
      </c>
      <c r="G447">
        <v>921</v>
      </c>
      <c r="H447">
        <v>1178</v>
      </c>
      <c r="I447">
        <v>1961</v>
      </c>
      <c r="J447">
        <v>638</v>
      </c>
      <c r="K447">
        <v>1159</v>
      </c>
    </row>
    <row r="448" spans="1:11">
      <c r="A448" t="s">
        <v>43</v>
      </c>
      <c r="B448">
        <v>-1636</v>
      </c>
      <c r="C448">
        <v>3363</v>
      </c>
      <c r="D448">
        <v>2737</v>
      </c>
      <c r="E448">
        <v>2934</v>
      </c>
      <c r="F448">
        <v>2937</v>
      </c>
      <c r="G448">
        <v>3281</v>
      </c>
      <c r="H448">
        <v>4368</v>
      </c>
      <c r="I448">
        <v>6946</v>
      </c>
      <c r="J448">
        <v>2780</v>
      </c>
      <c r="K448">
        <v>4138</v>
      </c>
    </row>
    <row r="449" spans="1:11">
      <c r="A449" t="s">
        <v>244</v>
      </c>
      <c r="B449"/>
      <c r="C449"/>
      <c r="D449"/>
      <c r="E449"/>
      <c r="F449"/>
      <c r="G449"/>
      <c r="H449"/>
      <c r="I449"/>
      <c r="J449"/>
      <c r="K449"/>
    </row>
    <row r="450" spans="1:11">
      <c r="A450" t="s">
        <v>245</v>
      </c>
      <c r="B450">
        <v>3.86</v>
      </c>
      <c r="C450">
        <v>5.29</v>
      </c>
      <c r="D450">
        <v>4.62</v>
      </c>
      <c r="E450">
        <v>4.6500000000000004</v>
      </c>
      <c r="F450">
        <v>5.47</v>
      </c>
      <c r="G450">
        <v>6.4</v>
      </c>
      <c r="H450">
        <v>8.73</v>
      </c>
      <c r="I450">
        <v>14.23</v>
      </c>
      <c r="J450">
        <v>6.02</v>
      </c>
      <c r="K450">
        <v>8.9700000000000006</v>
      </c>
    </row>
    <row r="451" spans="1:11">
      <c r="A451" t="s">
        <v>246</v>
      </c>
      <c r="B451">
        <v>-2.58</v>
      </c>
      <c r="C451">
        <v>5.36</v>
      </c>
      <c r="D451">
        <v>4.74</v>
      </c>
      <c r="E451">
        <v>5.37</v>
      </c>
      <c r="F451">
        <v>5.56</v>
      </c>
      <c r="G451">
        <v>6.42</v>
      </c>
      <c r="H451">
        <v>8.73</v>
      </c>
      <c r="I451">
        <v>14.23</v>
      </c>
      <c r="J451">
        <v>6.02</v>
      </c>
      <c r="K451">
        <v>8.9700000000000006</v>
      </c>
    </row>
    <row r="452" spans="1:11">
      <c r="A452" t="s">
        <v>247</v>
      </c>
      <c r="B452">
        <v>3.86</v>
      </c>
      <c r="C452">
        <v>4.62</v>
      </c>
      <c r="D452">
        <v>5.1100000000000003</v>
      </c>
      <c r="E452">
        <v>4.92</v>
      </c>
      <c r="F452">
        <v>5.61</v>
      </c>
      <c r="G452">
        <v>6.45</v>
      </c>
      <c r="H452">
        <v>10.01</v>
      </c>
      <c r="I452">
        <v>13.83</v>
      </c>
      <c r="J452">
        <v>6.13</v>
      </c>
      <c r="K452">
        <v>9.14</v>
      </c>
    </row>
    <row r="453" spans="1:11">
      <c r="A453" t="s">
        <v>248</v>
      </c>
      <c r="B453">
        <v>634700</v>
      </c>
      <c r="C453">
        <v>627700</v>
      </c>
      <c r="D453">
        <v>577600</v>
      </c>
      <c r="E453">
        <v>546800</v>
      </c>
      <c r="F453">
        <v>528600</v>
      </c>
      <c r="G453">
        <v>510900</v>
      </c>
      <c r="H453">
        <v>500600</v>
      </c>
      <c r="I453">
        <v>488100</v>
      </c>
      <c r="J453">
        <v>462100</v>
      </c>
      <c r="K453">
        <v>461500</v>
      </c>
    </row>
    <row r="454" spans="1:11">
      <c r="A454" t="s">
        <v>249</v>
      </c>
      <c r="B454">
        <v>3.86</v>
      </c>
      <c r="C454">
        <v>5.25</v>
      </c>
      <c r="D454">
        <v>4.58</v>
      </c>
      <c r="E454">
        <v>4.62</v>
      </c>
      <c r="F454">
        <v>5.43</v>
      </c>
      <c r="G454">
        <v>6.34</v>
      </c>
      <c r="H454">
        <v>8.64</v>
      </c>
      <c r="I454">
        <v>14.1</v>
      </c>
      <c r="J454">
        <v>5.98</v>
      </c>
      <c r="K454">
        <v>8.94</v>
      </c>
    </row>
    <row r="455" spans="1:11">
      <c r="A455" t="s">
        <v>250</v>
      </c>
      <c r="B455">
        <v>-2.58</v>
      </c>
      <c r="C455">
        <v>5.31</v>
      </c>
      <c r="D455">
        <v>4.7</v>
      </c>
      <c r="E455">
        <v>5.33</v>
      </c>
      <c r="F455">
        <v>5.51</v>
      </c>
      <c r="G455">
        <v>6.36</v>
      </c>
      <c r="H455">
        <v>8.64</v>
      </c>
      <c r="I455">
        <v>14.1</v>
      </c>
      <c r="J455">
        <v>5.98</v>
      </c>
      <c r="K455">
        <v>8.94</v>
      </c>
    </row>
    <row r="456" spans="1:11">
      <c r="A456" t="s">
        <v>251</v>
      </c>
      <c r="B456">
        <v>3.86</v>
      </c>
      <c r="C456">
        <v>4.59</v>
      </c>
      <c r="D456">
        <v>5.07</v>
      </c>
      <c r="E456">
        <v>4.8899999999999997</v>
      </c>
      <c r="F456">
        <v>5.56</v>
      </c>
      <c r="G456">
        <v>6.39</v>
      </c>
      <c r="H456">
        <v>9.92</v>
      </c>
      <c r="I456">
        <v>13.71</v>
      </c>
      <c r="J456">
        <v>6.1</v>
      </c>
      <c r="K456">
        <v>9.11</v>
      </c>
    </row>
    <row r="457" spans="1:11">
      <c r="A457" t="s">
        <v>252</v>
      </c>
      <c r="B457">
        <v>634700</v>
      </c>
      <c r="C457">
        <v>632900</v>
      </c>
      <c r="D457">
        <v>582500</v>
      </c>
      <c r="E457">
        <v>550300</v>
      </c>
      <c r="F457">
        <v>533200</v>
      </c>
      <c r="G457">
        <v>515600</v>
      </c>
      <c r="H457">
        <v>505400</v>
      </c>
      <c r="I457">
        <v>492700</v>
      </c>
      <c r="J457">
        <v>464700</v>
      </c>
      <c r="K457">
        <v>462800</v>
      </c>
    </row>
    <row r="458" spans="1:11">
      <c r="A458" t="s">
        <v>253</v>
      </c>
      <c r="B458">
        <v>1.9</v>
      </c>
      <c r="C458">
        <v>2.16</v>
      </c>
      <c r="D458">
        <v>2.3199999999999998</v>
      </c>
      <c r="E458">
        <v>2.44</v>
      </c>
      <c r="F458">
        <v>2.52</v>
      </c>
      <c r="G458">
        <v>2.6</v>
      </c>
      <c r="H458">
        <v>2.68</v>
      </c>
      <c r="I458">
        <v>3.16</v>
      </c>
      <c r="J458">
        <v>3.96</v>
      </c>
      <c r="K458">
        <v>4.3600000000000003</v>
      </c>
    </row>
    <row r="459" spans="1:11">
      <c r="A459" t="s">
        <v>254</v>
      </c>
      <c r="B459">
        <v>2129</v>
      </c>
      <c r="C459">
        <v>2213</v>
      </c>
      <c r="D459">
        <v>2298</v>
      </c>
      <c r="E459">
        <v>2445</v>
      </c>
      <c r="F459">
        <v>2474</v>
      </c>
      <c r="G459">
        <v>2604</v>
      </c>
      <c r="H459">
        <v>2485</v>
      </c>
      <c r="I459">
        <v>2642</v>
      </c>
      <c r="J459">
        <v>2700</v>
      </c>
      <c r="K459">
        <v>2801</v>
      </c>
    </row>
    <row r="460" spans="1:11">
      <c r="A460" t="s">
        <v>255</v>
      </c>
      <c r="B460">
        <v>347000</v>
      </c>
      <c r="C460">
        <v>341000</v>
      </c>
      <c r="D460">
        <v>323000</v>
      </c>
      <c r="E460">
        <v>345000</v>
      </c>
      <c r="F460">
        <v>360000</v>
      </c>
      <c r="G460">
        <v>368000</v>
      </c>
      <c r="H460">
        <v>409000</v>
      </c>
      <c r="I460">
        <v>450000</v>
      </c>
      <c r="J460">
        <v>440000</v>
      </c>
      <c r="K460">
        <v>415000</v>
      </c>
    </row>
  </sheetData>
  <sortState xmlns:xlrd2="http://schemas.microsoft.com/office/spreadsheetml/2017/richdata2" columnSort="1" ref="B1:K460">
    <sortCondition ref="B3:K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2D7B8-61D0-41FC-B91A-CCE7C849EA1A}">
  <dimension ref="B1:M84"/>
  <sheetViews>
    <sheetView workbookViewId="0">
      <selection activeCell="D72" sqref="D59:D72"/>
    </sheetView>
  </sheetViews>
  <sheetFormatPr defaultRowHeight="13.2"/>
  <cols>
    <col min="1" max="1" width="12.109375" bestFit="1" customWidth="1"/>
    <col min="3" max="3" width="15.44140625" customWidth="1"/>
  </cols>
  <sheetData>
    <row r="1" spans="2:13">
      <c r="B1" s="50" t="s">
        <v>357</v>
      </c>
      <c r="D1" s="19">
        <v>2014</v>
      </c>
      <c r="E1" s="19">
        <v>2015</v>
      </c>
      <c r="F1" s="19">
        <v>2016</v>
      </c>
      <c r="G1" s="19">
        <v>2017</v>
      </c>
      <c r="H1" s="19">
        <v>2018</v>
      </c>
      <c r="I1" s="19">
        <v>2019</v>
      </c>
      <c r="J1" s="19">
        <v>2020</v>
      </c>
      <c r="K1" s="19">
        <v>2021</v>
      </c>
      <c r="L1" s="19">
        <v>2022</v>
      </c>
      <c r="M1" s="19">
        <v>2023</v>
      </c>
    </row>
    <row r="2" spans="2:13">
      <c r="B2" s="50"/>
      <c r="C2" s="132" t="s">
        <v>266</v>
      </c>
      <c r="D2" s="83">
        <f>IS!B24/BS!B27</f>
        <v>3.265755435281167E-3</v>
      </c>
      <c r="E2" s="83">
        <f>IS!C24/BS!C27</f>
        <v>3.4120775013752214E-2</v>
      </c>
      <c r="F2" s="83">
        <f>IS!D24/BS!D27</f>
        <v>5.0190642910241959E-2</v>
      </c>
      <c r="G2" s="83">
        <f>IS!E24/BS!E27</f>
        <v>3.1269514888431958E-2</v>
      </c>
      <c r="H2" s="83">
        <f>IS!F24/BS!F27</f>
        <v>7.6367370026068568E-2</v>
      </c>
      <c r="I2" s="83">
        <f>IS!G24/BS!G27</f>
        <v>6.4555512146611732E-2</v>
      </c>
      <c r="J2" s="83">
        <f>IS!H24/BS!H27</f>
        <v>7.1293139681501888E-2</v>
      </c>
      <c r="K2" s="83">
        <f>IS!I24/BS!I27</f>
        <v>5.9158385824244021E-2</v>
      </c>
      <c r="L2" s="83">
        <f>IS!J24/BS!J27</f>
        <v>2.6472145674609607E-2</v>
      </c>
      <c r="M2" s="83">
        <f>IS!K24/BS!K27</f>
        <v>6.9814759384223671E-2</v>
      </c>
    </row>
    <row r="3" spans="2:13">
      <c r="C3" s="132" t="s">
        <v>408</v>
      </c>
      <c r="D3" s="83">
        <f>IS!B35/BS!B27</f>
        <v>-4.4216126960829284E-3</v>
      </c>
      <c r="E3" s="83">
        <f>IS!C35/BS!C27</f>
        <v>9.1070227981174742E-3</v>
      </c>
      <c r="F3" s="83">
        <f>IS!D35/BS!D27</f>
        <v>2.842857485432004E-2</v>
      </c>
      <c r="G3" s="83">
        <f>IS!E35/BS!E27</f>
        <v>2.3098012337217273E-2</v>
      </c>
      <c r="H3" s="83">
        <f>IS!F35/BS!F27</f>
        <v>6.1931287196891449E-2</v>
      </c>
      <c r="I3" s="83">
        <f>IS!G35/BS!G27</f>
        <v>5.1445517829237106E-2</v>
      </c>
      <c r="J3" s="83">
        <f>IS!H35/BS!H27</f>
        <v>6.6411370040006856E-2</v>
      </c>
      <c r="K3" s="83">
        <f>IS!I35/BS!I27</f>
        <v>7.9334393851846041E-2</v>
      </c>
      <c r="L3" s="83">
        <f>IS!J35/BS!J27</f>
        <v>-5.8831793375479545E-3</v>
      </c>
      <c r="M3" s="83">
        <f>IS!K35/BS!K27</f>
        <v>5.7639044129626754E-2</v>
      </c>
    </row>
    <row r="4" spans="2:13">
      <c r="B4" s="50"/>
      <c r="C4" s="132" t="s">
        <v>409</v>
      </c>
      <c r="D4" s="83">
        <f>IS!B35/BS!B47</f>
        <v>-2.2437389442323805E-2</v>
      </c>
      <c r="E4" s="83">
        <f>IS!C35/BS!C47</f>
        <v>4.4530783024506873E-2</v>
      </c>
      <c r="F4" s="83">
        <f>IS!D35/BS!D47</f>
        <v>0.12294529427015816</v>
      </c>
      <c r="G4" s="83">
        <f>IS!E35/BS!E47</f>
        <v>0.10945902053484427</v>
      </c>
      <c r="H4" s="83">
        <f>IS!F35/BS!F47</f>
        <v>0.231302670555007</v>
      </c>
      <c r="I4" s="83">
        <f>IS!G35/BS!G47</f>
        <v>0.1867225265871737</v>
      </c>
      <c r="J4" s="83">
        <f>IS!H35/BS!H47</f>
        <v>0.22837351719412444</v>
      </c>
      <c r="K4" s="83">
        <f>IS!I35/BS!I47</f>
        <v>0.2413396506202756</v>
      </c>
      <c r="L4" s="83">
        <f>IS!J35/BS!J47</f>
        <v>-1.8638346240490815E-2</v>
      </c>
      <c r="M4" s="83">
        <f>IS!K35/BS!K47</f>
        <v>0.15071207430340558</v>
      </c>
    </row>
    <row r="5" spans="2:13">
      <c r="B5" s="50"/>
      <c r="C5" s="132" t="s">
        <v>269</v>
      </c>
      <c r="D5" s="78">
        <f>(IS!B16-IS!B18)/IS!B16</f>
        <v>0.29482626871038792</v>
      </c>
      <c r="E5" s="78">
        <f>(IS!C16-IS!C18)/IS!C16</f>
        <v>0.33040203353083003</v>
      </c>
      <c r="F5" s="78">
        <f>(IS!D16-IS!D18)/IS!D16</f>
        <v>0.35093060366064405</v>
      </c>
      <c r="G5" s="78">
        <f>(IS!E16-IS!E18)/IS!E16</f>
        <v>0.3706835482891615</v>
      </c>
      <c r="H5" s="78">
        <f>(IS!F16-IS!F18)/IS!F16</f>
        <v>0.40247416128852193</v>
      </c>
      <c r="I5" s="78">
        <f>(IS!G16-IS!G18)/IS!G16</f>
        <v>0.40990011478600608</v>
      </c>
      <c r="J5" s="78">
        <f>(IS!H16-IS!H18)/IS!H16</f>
        <v>0.3956779186870571</v>
      </c>
      <c r="K5" s="78">
        <f>(IS!I16-IS!I18)/IS!I16</f>
        <v>0.42032514441639601</v>
      </c>
      <c r="L5" s="78">
        <f>(IS!J16-IS!J18)/IS!J16</f>
        <v>0.43805339865326287</v>
      </c>
      <c r="M5" s="78">
        <f>(IS!K16-IS!K18)/IS!K16</f>
        <v>0.46982088955000567</v>
      </c>
    </row>
    <row r="6" spans="2:13">
      <c r="C6" s="132" t="s">
        <v>198</v>
      </c>
      <c r="D6" s="78">
        <f>IS!B21/IS!B17</f>
        <v>0.10422753629702881</v>
      </c>
      <c r="E6" s="78">
        <f>IS!C21/IS!C17</f>
        <v>0.11718969029774032</v>
      </c>
      <c r="F6" s="78">
        <f>IS!D21/IS!D17</f>
        <v>0.11828336532168517</v>
      </c>
      <c r="G6" s="78">
        <f>IS!E21/IS!E17</f>
        <v>0.12717438970910686</v>
      </c>
      <c r="H6" s="78">
        <f>IS!F21/IS!F17</f>
        <v>0.12382400048091993</v>
      </c>
      <c r="I6" s="78">
        <f>IS!G21/IS!G17</f>
        <v>0.12808621070718162</v>
      </c>
      <c r="J6" s="78">
        <f>IS!H21/IS!H17</f>
        <v>0.11070703303079282</v>
      </c>
      <c r="K6" s="78">
        <f>IS!I21/IS!I17</f>
        <v>0.11930475797216818</v>
      </c>
      <c r="L6" s="78">
        <f>IS!J21/IS!J17</f>
        <v>0.14244245432241923</v>
      </c>
      <c r="M6" s="78">
        <f>IS!K21/IS!K17</f>
        <v>0.14896352549214054</v>
      </c>
    </row>
    <row r="7" spans="2:13">
      <c r="B7" s="50"/>
      <c r="C7" s="132" t="s">
        <v>270</v>
      </c>
      <c r="D7" s="78">
        <f>IS!B35/IS!B17</f>
        <v>-2.7082303231896437E-3</v>
      </c>
      <c r="E7" s="78">
        <f>IS!C35/IS!C17</f>
        <v>5.5697811337681999E-3</v>
      </c>
      <c r="F7" s="78">
        <f>IS!D35/IS!D17</f>
        <v>1.7435490157147373E-2</v>
      </c>
      <c r="G7" s="78">
        <f>IS!E35/IS!E17</f>
        <v>1.7052162864178651E-2</v>
      </c>
      <c r="H7" s="78">
        <f>IS!F35/IS!F17</f>
        <v>4.3252736305590261E-2</v>
      </c>
      <c r="I7" s="78">
        <f>IS!G35/IS!G17</f>
        <v>4.1308703060722513E-2</v>
      </c>
      <c r="J7" s="78">
        <f>IS!H35/IS!H17</f>
        <v>5.5252496995316841E-2</v>
      </c>
      <c r="K7" s="78">
        <f>IS!I35/IS!I17</f>
        <v>7.1014128755145567E-2</v>
      </c>
      <c r="L7" s="78">
        <f>IS!J35/IS!J17</f>
        <v>-5.2958950004183018E-3</v>
      </c>
      <c r="M7" s="78">
        <f>IS!K35/IS!K17</f>
        <v>5.2932835755978319E-2</v>
      </c>
    </row>
    <row r="8" spans="2:13">
      <c r="B8" s="50"/>
      <c r="C8" s="132" t="s">
        <v>176</v>
      </c>
      <c r="D8" s="78">
        <f>IS!B18/IS!B17</f>
        <v>0.70517373128961214</v>
      </c>
      <c r="E8" s="78">
        <f>IS!C18/IS!C17</f>
        <v>0.66959796646916991</v>
      </c>
      <c r="F8" s="78">
        <f>IS!D18/IS!D17</f>
        <v>0.64906939633935601</v>
      </c>
      <c r="G8" s="78">
        <f>IS!E18/IS!E17</f>
        <v>0.6293164517108385</v>
      </c>
      <c r="H8" s="78">
        <f>IS!F18/IS!F17</f>
        <v>0.59752583871147813</v>
      </c>
      <c r="I8" s="78">
        <f>IS!G18/IS!G17</f>
        <v>0.59009988521399392</v>
      </c>
      <c r="J8" s="78">
        <f>IS!H18/IS!H17</f>
        <v>0.60432208131294296</v>
      </c>
      <c r="K8" s="78">
        <f>IS!I18/IS!I17</f>
        <v>0.57967485558360399</v>
      </c>
      <c r="L8" s="78">
        <f>IS!J18/IS!J17</f>
        <v>0.56194660134673713</v>
      </c>
      <c r="M8" s="78">
        <f>IS!K18/IS!K17</f>
        <v>0.53017911044999433</v>
      </c>
    </row>
    <row r="9" spans="2:13">
      <c r="C9" s="132" t="s">
        <v>177</v>
      </c>
      <c r="D9" s="78">
        <f>IS!B20/IS!B17</f>
        <v>0.18710387917472018</v>
      </c>
      <c r="E9" s="78">
        <f>IS!C20/IS!C17</f>
        <v>0.19074631329084352</v>
      </c>
      <c r="F9" s="78">
        <f>IS!D20/IS!D17</f>
        <v>0.20063682557891563</v>
      </c>
      <c r="G9" s="78">
        <f>IS!E20/IS!E17</f>
        <v>0.21922121147380613</v>
      </c>
      <c r="H9" s="78">
        <f>IS!F20/IS!F17</f>
        <v>0.22404427898508719</v>
      </c>
      <c r="I9" s="78">
        <f>IS!G20/IS!G17</f>
        <v>0.22926187607389081</v>
      </c>
      <c r="J9" s="78">
        <f>IS!H20/IS!H17</f>
        <v>0.22585115421277302</v>
      </c>
      <c r="K9" s="78">
        <f>IS!I20/IS!I17</f>
        <v>0.24793432406315583</v>
      </c>
      <c r="L9" s="78">
        <f>IS!J20/IS!J17</f>
        <v>0.26932408270312441</v>
      </c>
      <c r="M9" s="78">
        <f>IS!K20/IS!K17</f>
        <v>0.2554085440643023</v>
      </c>
    </row>
    <row r="10" spans="2:13">
      <c r="B10" s="50"/>
      <c r="C10" s="7" t="s">
        <v>271</v>
      </c>
      <c r="D10" s="78">
        <f>IS!B21/IS!B17</f>
        <v>0.10422753629702881</v>
      </c>
      <c r="E10" s="78">
        <f>IS!C21/IS!C17</f>
        <v>0.11718969029774032</v>
      </c>
      <c r="F10" s="78">
        <f>IS!D21/IS!D17</f>
        <v>0.11828336532168517</v>
      </c>
      <c r="G10" s="78">
        <f>IS!E21/IS!E17</f>
        <v>0.12717438970910686</v>
      </c>
      <c r="H10" s="78">
        <f>IS!F21/IS!F17</f>
        <v>0.12382400048091993</v>
      </c>
      <c r="I10" s="78">
        <f>IS!G21/IS!G17</f>
        <v>0.12808621070718162</v>
      </c>
      <c r="J10" s="78">
        <f>IS!H21/IS!H17</f>
        <v>0.11070703303079282</v>
      </c>
      <c r="K10" s="78">
        <f>IS!I21/IS!I17</f>
        <v>0.11930475797216818</v>
      </c>
      <c r="L10" s="78">
        <f>IS!J21/IS!J17</f>
        <v>0.14244245432241923</v>
      </c>
      <c r="M10" s="78">
        <f>IS!K21/IS!K17</f>
        <v>0.14896352549214054</v>
      </c>
    </row>
    <row r="11" spans="2:13" ht="14.4">
      <c r="B11" s="50"/>
      <c r="C11" s="127"/>
      <c r="D11" s="78"/>
      <c r="E11" s="78"/>
      <c r="F11" s="78"/>
      <c r="G11" s="78"/>
      <c r="H11" s="78"/>
      <c r="I11" s="78"/>
      <c r="J11" s="78"/>
      <c r="K11" s="78"/>
      <c r="L11" s="78"/>
      <c r="M11" s="78"/>
    </row>
    <row r="12" spans="2:13" ht="14.4">
      <c r="B12" s="50"/>
      <c r="C12" s="127"/>
      <c r="D12" s="78"/>
      <c r="E12" s="78"/>
      <c r="F12" s="78"/>
      <c r="G12" s="78"/>
      <c r="H12" s="78"/>
      <c r="I12" s="78"/>
      <c r="J12" s="78"/>
      <c r="K12" s="78"/>
      <c r="L12" s="78"/>
      <c r="M12" s="78"/>
    </row>
    <row r="13" spans="2:13" ht="14.4">
      <c r="C13" s="127"/>
      <c r="D13" s="78"/>
      <c r="E13" s="78"/>
      <c r="F13" s="78"/>
      <c r="G13" s="78"/>
      <c r="H13" s="78"/>
      <c r="I13" s="78"/>
      <c r="J13" s="78"/>
      <c r="K13" s="78"/>
      <c r="L13" s="78"/>
      <c r="M13" s="78"/>
    </row>
    <row r="14" spans="2:13" ht="14.4">
      <c r="B14" s="50"/>
      <c r="C14" s="127" t="s">
        <v>272</v>
      </c>
      <c r="D14" s="78"/>
      <c r="E14" s="78">
        <f>(IS!C17-IS!B17)/IS!B17</f>
        <v>0.20247673843664316</v>
      </c>
      <c r="F14" s="78">
        <f>(IS!D17-IS!C17)/IS!C17</f>
        <v>0.27083528026465803</v>
      </c>
      <c r="G14" s="78">
        <f>(IS!E17-IS!D17)/IS!D17</f>
        <v>0.30796326119408474</v>
      </c>
      <c r="H14" s="78">
        <f>(IS!F17-IS!E17)/IS!E17</f>
        <v>0.3093396152159491</v>
      </c>
      <c r="I14" s="78">
        <f>(IS!G17-IS!F17)/IS!F17</f>
        <v>0.2045412582067698</v>
      </c>
      <c r="J14" s="78">
        <f>(IS!H17-IS!G17)/IS!G17</f>
        <v>0.37623430604373276</v>
      </c>
      <c r="K14" s="78">
        <f>(IS!I17-IS!H17)/IS!H17</f>
        <v>0.21695366571345684</v>
      </c>
      <c r="L14" s="78">
        <f>(IS!J17-IS!I17)/IS!I17</f>
        <v>9.3995172639850841E-2</v>
      </c>
      <c r="M14" s="78">
        <f>(IS!K17-IS!J17)/IS!J17</f>
        <v>0.11829574129883673</v>
      </c>
    </row>
    <row r="15" spans="2:13" ht="14.4">
      <c r="B15" s="50"/>
      <c r="C15" s="127" t="s">
        <v>273</v>
      </c>
      <c r="D15" s="78"/>
      <c r="E15" s="78">
        <f>(IS!C21-IS!B21)/IS!B21</f>
        <v>0.35202156334231804</v>
      </c>
      <c r="F15" s="78">
        <f>(IS!D21-IS!C21)/IS!C21</f>
        <v>0.28269537480063794</v>
      </c>
      <c r="G15" s="78">
        <f>(IS!E21-IS!D21)/IS!D21</f>
        <v>0.40627914205781784</v>
      </c>
      <c r="H15" s="78">
        <f>(IS!F21-IS!E21)/IS!E21</f>
        <v>0.27484526967285589</v>
      </c>
      <c r="I15" s="78">
        <f>(IS!G21-IS!F21)/IS!F21</f>
        <v>0.24600339841176266</v>
      </c>
      <c r="J15" s="78">
        <f>(IS!H21-IS!G21)/IS!G21</f>
        <v>0.18950210124961733</v>
      </c>
      <c r="K15" s="78">
        <f>(IS!I21-IS!H21)/IS!H21</f>
        <v>0.31146467009826861</v>
      </c>
      <c r="L15" s="78">
        <f>(IS!J21-IS!I21)/IS!I21</f>
        <v>0.3061621351602084</v>
      </c>
      <c r="M15" s="78">
        <f>(IS!K21-IS!J21)/IS!J21</f>
        <v>0.16949175692841434</v>
      </c>
    </row>
    <row r="16" spans="2:13" ht="14.4">
      <c r="C16" s="127" t="s">
        <v>130</v>
      </c>
      <c r="D16" s="78"/>
      <c r="E16" s="202">
        <f>IS!B18/AVERAGE(BS!B19:C19)</f>
        <v>6.7686333728831842</v>
      </c>
      <c r="F16" s="202">
        <f>IS!C18/AVERAGE(BS!C19:D19)</f>
        <v>6.6025617397714704</v>
      </c>
      <c r="G16" s="202">
        <f>IS!D18/AVERAGE(BS!D19:E19)</f>
        <v>6.4174058455721976</v>
      </c>
      <c r="H16" s="202">
        <f>IS!E18/AVERAGE(BS!E19:F19)</f>
        <v>6.7387495861051745</v>
      </c>
      <c r="I16" s="202">
        <f>IS!F18/AVERAGE(BS!F19:G19)</f>
        <v>7.3879642165060657</v>
      </c>
      <c r="J16" s="202">
        <f>IS!G18/AVERAGE(BS!G19:H19)</f>
        <v>7.474758421385352</v>
      </c>
      <c r="K16" s="202">
        <f>IS!H18/AVERAGE(BS!H19:I19)</f>
        <v>8.2681669176929216</v>
      </c>
      <c r="L16" s="202">
        <f>IS!I18/AVERAGE(BS!I19:J19)</f>
        <v>8.1242150794242676</v>
      </c>
      <c r="M16" s="202">
        <f>IS!J18/AVERAGE(BS!J19:K19)</f>
        <v>8.5297757039705857</v>
      </c>
    </row>
    <row r="17" spans="2:13">
      <c r="C17" s="132"/>
      <c r="D17" s="78"/>
      <c r="E17" s="78"/>
      <c r="F17" s="78"/>
      <c r="G17" s="201"/>
      <c r="H17" s="78"/>
      <c r="I17" s="78"/>
      <c r="J17" s="78"/>
      <c r="K17" s="78"/>
      <c r="L17" s="78"/>
      <c r="M17" s="78"/>
    </row>
    <row r="18" spans="2:13">
      <c r="B18" s="50" t="s">
        <v>374</v>
      </c>
      <c r="D18" s="78"/>
      <c r="E18" s="78"/>
      <c r="F18" s="78"/>
      <c r="G18" s="135"/>
      <c r="H18" s="78"/>
      <c r="I18" s="78"/>
      <c r="J18" s="78"/>
      <c r="K18" s="78"/>
      <c r="L18" s="78"/>
      <c r="M18" s="78"/>
    </row>
    <row r="19" spans="2:13">
      <c r="B19" s="50"/>
      <c r="C19" s="132" t="s">
        <v>266</v>
      </c>
      <c r="D19" s="78">
        <f>0.68*D36+0.16*D53+0.16*D70</f>
        <v>0.10059102809483977</v>
      </c>
      <c r="E19" s="78">
        <f t="shared" ref="E19:M19" si="0">0.68*E36+0.16*E53+0.16*E70</f>
        <v>0.11960325697469588</v>
      </c>
      <c r="F19" s="78">
        <f t="shared" si="0"/>
        <v>0.11927646521562031</v>
      </c>
      <c r="G19" s="78">
        <f t="shared" si="0"/>
        <v>0.11102239583617421</v>
      </c>
      <c r="H19" s="78">
        <f t="shared" si="0"/>
        <v>0.12733146322607081</v>
      </c>
      <c r="I19" s="78">
        <f t="shared" si="0"/>
        <v>0.13519552282632422</v>
      </c>
      <c r="J19" s="78">
        <f t="shared" si="0"/>
        <v>0.14810926311334363</v>
      </c>
      <c r="K19" s="78">
        <f t="shared" si="0"/>
        <v>0.17246668351176458</v>
      </c>
      <c r="L19" s="78">
        <f t="shared" si="0"/>
        <v>0.13893715695202249</v>
      </c>
      <c r="M19" s="78">
        <f t="shared" si="0"/>
        <v>0.16417445911692105</v>
      </c>
    </row>
    <row r="20" spans="2:13">
      <c r="C20" s="132" t="s">
        <v>408</v>
      </c>
      <c r="D20" s="78">
        <f t="shared" ref="D20:M20" si="1">0.68*D37+0.16*D54+0.16*D71</f>
        <v>4.5412750019508959E-2</v>
      </c>
      <c r="E20" s="78">
        <f t="shared" si="1"/>
        <v>8.0200709167928236E-2</v>
      </c>
      <c r="F20" s="78">
        <f t="shared" si="1"/>
        <v>0.11520560370324769</v>
      </c>
      <c r="G20" s="78">
        <f t="shared" si="1"/>
        <v>5.3458240473825205E-2</v>
      </c>
      <c r="H20" s="78">
        <f t="shared" si="1"/>
        <v>0.10990160509458582</v>
      </c>
      <c r="I20" s="78">
        <f t="shared" si="1"/>
        <v>0.10931884082106898</v>
      </c>
      <c r="J20" s="78">
        <f t="shared" si="1"/>
        <v>0.15039452365042108</v>
      </c>
      <c r="K20" s="78">
        <f t="shared" si="1"/>
        <v>0.21181290204810155</v>
      </c>
      <c r="L20" s="78">
        <f t="shared" si="1"/>
        <v>7.7301655195651534E-2</v>
      </c>
      <c r="M20" s="78">
        <f t="shared" si="1"/>
        <v>0.13770400393610122</v>
      </c>
    </row>
    <row r="21" spans="2:13">
      <c r="B21" s="50"/>
      <c r="C21" s="132" t="s">
        <v>409</v>
      </c>
      <c r="D21" s="78">
        <f t="shared" ref="D21:M21" si="2">0.68*D38+0.16*D55+0.16*D72</f>
        <v>9.1736380164550935E-2</v>
      </c>
      <c r="E21" s="78">
        <f t="shared" si="2"/>
        <v>0.20246778558628065</v>
      </c>
      <c r="F21" s="78">
        <f t="shared" si="2"/>
        <v>0.30648097985237877</v>
      </c>
      <c r="G21" s="78">
        <f t="shared" si="2"/>
        <v>0.16644426835004908</v>
      </c>
      <c r="H21" s="78">
        <f t="shared" si="2"/>
        <v>0.32980376927531174</v>
      </c>
      <c r="I21" s="78">
        <f t="shared" si="2"/>
        <v>0.35628484450770892</v>
      </c>
      <c r="J21" s="78">
        <f t="shared" si="2"/>
        <v>0.52287288009491384</v>
      </c>
      <c r="K21" s="78">
        <f t="shared" si="2"/>
        <v>0.55854948559743633</v>
      </c>
      <c r="L21" s="78">
        <f t="shared" si="2"/>
        <v>0.15892124138365837</v>
      </c>
      <c r="M21" s="78">
        <f t="shared" si="2"/>
        <v>0.34017445282012987</v>
      </c>
    </row>
    <row r="22" spans="2:13">
      <c r="B22" s="50"/>
      <c r="C22" s="132" t="s">
        <v>269</v>
      </c>
      <c r="D22" s="78">
        <f t="shared" ref="D22:M22" si="3">0.68*D39+0.16*D56+0.16*D73</f>
        <v>0.5223598904407134</v>
      </c>
      <c r="E22" s="78">
        <f t="shared" si="3"/>
        <v>0.54890689246713276</v>
      </c>
      <c r="F22" s="78">
        <f t="shared" si="3"/>
        <v>0.55301224291824369</v>
      </c>
      <c r="G22" s="78">
        <f t="shared" si="3"/>
        <v>0.56146057527238402</v>
      </c>
      <c r="H22" s="78">
        <f t="shared" si="3"/>
        <v>0.57409224812054249</v>
      </c>
      <c r="I22" s="78">
        <f t="shared" si="3"/>
        <v>0.57848207639949634</v>
      </c>
      <c r="J22" s="78">
        <f t="shared" si="3"/>
        <v>0.57409361313295493</v>
      </c>
      <c r="K22" s="78">
        <f t="shared" si="3"/>
        <v>0.58379266133133301</v>
      </c>
      <c r="L22" s="78">
        <f t="shared" si="3"/>
        <v>0.57689244920257832</v>
      </c>
      <c r="M22" s="78">
        <f t="shared" si="3"/>
        <v>0.59838275150237352</v>
      </c>
    </row>
    <row r="23" spans="2:13">
      <c r="C23" s="132" t="s">
        <v>198</v>
      </c>
      <c r="D23" s="78">
        <f t="shared" ref="D23:M23" si="4">0.68*D40+0.16*D57+0.16*D74</f>
        <v>0.10567834361950189</v>
      </c>
      <c r="E23" s="78">
        <f t="shared" si="4"/>
        <v>0.11503911764883765</v>
      </c>
      <c r="F23" s="78">
        <f t="shared" si="4"/>
        <v>0.11565345746202246</v>
      </c>
      <c r="G23" s="78">
        <f t="shared" si="4"/>
        <v>0.11776542418657626</v>
      </c>
      <c r="H23" s="78">
        <f t="shared" si="4"/>
        <v>0.11551379613021805</v>
      </c>
      <c r="I23" s="78">
        <f t="shared" si="4"/>
        <v>0.11718480664635471</v>
      </c>
      <c r="J23" s="78">
        <f t="shared" si="4"/>
        <v>0.10576384186717243</v>
      </c>
      <c r="K23" s="78">
        <f t="shared" si="4"/>
        <v>0.10765925688454048</v>
      </c>
      <c r="L23" s="78">
        <f t="shared" si="4"/>
        <v>0.12176281195870615</v>
      </c>
      <c r="M23" s="78">
        <f t="shared" si="4"/>
        <v>0.12513664980285003</v>
      </c>
    </row>
    <row r="24" spans="2:13">
      <c r="B24" s="50"/>
      <c r="C24" s="132" t="s">
        <v>270</v>
      </c>
      <c r="D24" s="78">
        <f t="shared" ref="D24:M24" si="5">0.68*D41+0.16*D58+0.16*D75</f>
        <v>6.3371378894712421E-2</v>
      </c>
      <c r="E24" s="78">
        <f t="shared" si="5"/>
        <v>0.11026356048470817</v>
      </c>
      <c r="F24" s="78">
        <f t="shared" si="5"/>
        <v>0.20254008040072702</v>
      </c>
      <c r="G24" s="78">
        <f t="shared" si="5"/>
        <v>4.9335323238123507E-2</v>
      </c>
      <c r="H24" s="78">
        <f t="shared" si="5"/>
        <v>0.15057454140110824</v>
      </c>
      <c r="I24" s="78">
        <f t="shared" si="5"/>
        <v>0.14175991311050956</v>
      </c>
      <c r="J24" s="78">
        <f t="shared" si="5"/>
        <v>0.21138316364809945</v>
      </c>
      <c r="K24" s="78">
        <f t="shared" si="5"/>
        <v>0.33966946688285804</v>
      </c>
      <c r="L24" s="78">
        <f t="shared" si="5"/>
        <v>8.9910731515376346E-2</v>
      </c>
      <c r="M24" s="78">
        <f t="shared" si="5"/>
        <v>0.17831805078077165</v>
      </c>
    </row>
    <row r="25" spans="2:13">
      <c r="B25" s="50"/>
      <c r="C25" s="132" t="s">
        <v>176</v>
      </c>
      <c r="D25" s="78">
        <f t="shared" ref="D25:M25" si="6">0.68*D42+0.16*D59+0.16*D76</f>
        <v>0.79764010955928677</v>
      </c>
      <c r="E25" s="78">
        <f t="shared" si="6"/>
        <v>0.77109310753286731</v>
      </c>
      <c r="F25" s="78">
        <f t="shared" si="6"/>
        <v>0.76698775708175648</v>
      </c>
      <c r="G25" s="78">
        <f t="shared" si="6"/>
        <v>0.75853942472761604</v>
      </c>
      <c r="H25" s="78">
        <f t="shared" si="6"/>
        <v>0.74590775187945746</v>
      </c>
      <c r="I25" s="78">
        <f t="shared" si="6"/>
        <v>0.74151792360050384</v>
      </c>
      <c r="J25" s="78">
        <f t="shared" si="6"/>
        <v>0.74590638686704513</v>
      </c>
      <c r="K25" s="78">
        <f t="shared" si="6"/>
        <v>0.73620733866866706</v>
      </c>
      <c r="L25" s="78">
        <f t="shared" si="6"/>
        <v>0.74310755079742175</v>
      </c>
      <c r="M25" s="78">
        <f t="shared" si="6"/>
        <v>0.72161724849762654</v>
      </c>
    </row>
    <row r="26" spans="2:13">
      <c r="C26" s="132" t="s">
        <v>177</v>
      </c>
      <c r="D26" s="78">
        <f t="shared" ref="D26:M26" si="7">0.68*D43+0.16*D60+0.16*D77</f>
        <v>0.26010861561810966</v>
      </c>
      <c r="E26" s="78">
        <f t="shared" si="7"/>
        <v>0.27574491407782142</v>
      </c>
      <c r="F26" s="78">
        <f t="shared" si="7"/>
        <v>0.27127416482989675</v>
      </c>
      <c r="G26" s="78">
        <f t="shared" si="7"/>
        <v>0.27703944543525316</v>
      </c>
      <c r="H26" s="78">
        <f t="shared" si="7"/>
        <v>0.28460373077079543</v>
      </c>
      <c r="I26" s="78">
        <f t="shared" si="7"/>
        <v>0.27902608564057235</v>
      </c>
      <c r="J26" s="78">
        <f t="shared" si="7"/>
        <v>0.25970544567589171</v>
      </c>
      <c r="K26" s="78">
        <f t="shared" si="7"/>
        <v>0.2529912120757179</v>
      </c>
      <c r="L26" s="78">
        <f t="shared" si="7"/>
        <v>0.26577741713836139</v>
      </c>
      <c r="M26" s="78">
        <f t="shared" si="7"/>
        <v>0.26061844127535722</v>
      </c>
    </row>
    <row r="27" spans="2:13">
      <c r="B27" s="50"/>
      <c r="C27" s="7" t="s">
        <v>271</v>
      </c>
      <c r="D27" s="78">
        <f t="shared" ref="D27:M27" si="8">0.68*D44+0.16*D61+0.16*D78</f>
        <v>0.21676727128010401</v>
      </c>
      <c r="E27" s="78">
        <f t="shared" si="8"/>
        <v>0.1222694096833109</v>
      </c>
      <c r="F27" s="78">
        <f t="shared" si="8"/>
        <v>0.12741654011915346</v>
      </c>
      <c r="G27" s="78">
        <f t="shared" si="8"/>
        <v>0.13738460738936692</v>
      </c>
      <c r="H27" s="78">
        <f t="shared" si="8"/>
        <v>0.13138295895145483</v>
      </c>
      <c r="I27" s="78">
        <f t="shared" si="8"/>
        <v>0.13429665248007952</v>
      </c>
      <c r="J27" s="78">
        <f t="shared" si="8"/>
        <v>0.11724547038662947</v>
      </c>
      <c r="K27" s="78">
        <f t="shared" si="8"/>
        <v>0.12296404411436279</v>
      </c>
      <c r="L27" s="78">
        <f t="shared" si="8"/>
        <v>0.13429256460677821</v>
      </c>
      <c r="M27" s="78">
        <f t="shared" si="8"/>
        <v>0.14933671763421388</v>
      </c>
    </row>
    <row r="28" spans="2:13" ht="14.4">
      <c r="B28" s="50"/>
      <c r="C28" s="127"/>
      <c r="D28" s="78"/>
      <c r="E28" s="78"/>
      <c r="F28" s="78"/>
      <c r="G28" s="78"/>
      <c r="H28" s="78"/>
      <c r="I28" s="78"/>
      <c r="J28" s="78"/>
      <c r="K28" s="78"/>
      <c r="L28" s="78"/>
      <c r="M28" s="78"/>
    </row>
    <row r="29" spans="2:13" ht="14.4">
      <c r="C29" s="127"/>
      <c r="D29" s="78"/>
      <c r="E29" s="78"/>
      <c r="F29" s="78"/>
      <c r="G29" s="78"/>
      <c r="H29" s="78"/>
      <c r="I29" s="78"/>
      <c r="J29" s="78"/>
      <c r="K29" s="78"/>
      <c r="L29" s="78"/>
      <c r="M29" s="78"/>
    </row>
    <row r="30" spans="2:13" ht="14.4">
      <c r="C30" s="127"/>
      <c r="D30" s="78"/>
      <c r="E30" s="78"/>
      <c r="F30" s="78"/>
      <c r="G30" s="78"/>
      <c r="H30" s="78"/>
      <c r="I30" s="78"/>
      <c r="J30" s="78"/>
      <c r="K30" s="78"/>
      <c r="L30" s="78"/>
      <c r="M30" s="78"/>
    </row>
    <row r="31" spans="2:13" ht="14.4">
      <c r="B31" s="50"/>
      <c r="C31" s="127" t="s">
        <v>272</v>
      </c>
      <c r="D31" s="78"/>
      <c r="E31" s="78">
        <f t="shared" ref="E31:M31" si="9">0.68*E48+0.16*E65+0.16*E82</f>
        <v>3.574669487683553E-2</v>
      </c>
      <c r="F31" s="78">
        <f t="shared" si="9"/>
        <v>0.17840978357382203</v>
      </c>
      <c r="G31" s="78">
        <f t="shared" si="9"/>
        <v>0.24536008108015384</v>
      </c>
      <c r="H31" s="78">
        <f t="shared" si="9"/>
        <v>0.24214613359106507</v>
      </c>
      <c r="I31" s="78">
        <f t="shared" si="9"/>
        <v>0.17081999837169984</v>
      </c>
      <c r="J31" s="78">
        <f t="shared" si="9"/>
        <v>0.26231326611963302</v>
      </c>
      <c r="K31" s="78">
        <f t="shared" si="9"/>
        <v>0.23609795911350737</v>
      </c>
      <c r="L31" s="78">
        <f t="shared" si="9"/>
        <v>8.1347732628646724E-2</v>
      </c>
      <c r="M31" s="78">
        <f t="shared" si="9"/>
        <v>0.10607222679983952</v>
      </c>
    </row>
    <row r="32" spans="2:13" ht="14.4">
      <c r="B32" s="50"/>
      <c r="C32" s="127" t="s">
        <v>273</v>
      </c>
      <c r="D32" s="78"/>
      <c r="E32" s="78">
        <f t="shared" ref="E32:M32" si="10">0.68*E49+0.16*E66+0.16*E83</f>
        <v>9.0410025792664245E-2</v>
      </c>
      <c r="F32" s="78">
        <f t="shared" si="10"/>
        <v>0.2848281584261686</v>
      </c>
      <c r="G32" s="78">
        <f t="shared" si="10"/>
        <v>0.35044637900930425</v>
      </c>
      <c r="H32" s="78">
        <f t="shared" si="10"/>
        <v>0.25869743794370598</v>
      </c>
      <c r="I32" s="78">
        <f t="shared" si="10"/>
        <v>0.20898855855075235</v>
      </c>
      <c r="J32" s="78">
        <f t="shared" si="10"/>
        <v>0.10426480424935881</v>
      </c>
      <c r="K32" s="78">
        <f t="shared" si="10"/>
        <v>0.32698515523751548</v>
      </c>
      <c r="L32" s="78">
        <f t="shared" si="10"/>
        <v>0.25199096458409737</v>
      </c>
      <c r="M32" s="78">
        <f t="shared" si="10"/>
        <v>0.18264008599271403</v>
      </c>
    </row>
    <row r="33" spans="2:13" ht="14.4">
      <c r="C33" s="127" t="s">
        <v>130</v>
      </c>
      <c r="D33" s="78"/>
      <c r="E33" s="202">
        <f t="shared" ref="E33:M33" si="11">0.68*E50+0.16*E67+0.16*E84</f>
        <v>9.6781408238913684</v>
      </c>
      <c r="F33" s="202">
        <f t="shared" si="11"/>
        <v>43.539292721956016</v>
      </c>
      <c r="G33" s="202">
        <f t="shared" si="11"/>
        <v>20.680861542672954</v>
      </c>
      <c r="H33" s="202">
        <f t="shared" si="11"/>
        <v>18.024249189776469</v>
      </c>
      <c r="I33" s="202">
        <f t="shared" si="11"/>
        <v>20.506053127065915</v>
      </c>
      <c r="J33" s="202">
        <f t="shared" si="11"/>
        <v>24.550429824966521</v>
      </c>
      <c r="K33" s="202">
        <f t="shared" si="11"/>
        <v>25.086025208616938</v>
      </c>
      <c r="L33" s="202">
        <f t="shared" si="11"/>
        <v>20.619166688016133</v>
      </c>
      <c r="M33" s="202">
        <f t="shared" si="11"/>
        <v>29.494837188504047</v>
      </c>
    </row>
    <row r="34" spans="2:13">
      <c r="B34" s="50"/>
      <c r="D34" s="78"/>
      <c r="E34" s="78"/>
      <c r="F34" s="78"/>
      <c r="G34" s="78"/>
      <c r="H34" s="78"/>
      <c r="I34" s="78"/>
      <c r="J34" s="78"/>
      <c r="K34" s="78"/>
      <c r="L34" s="78"/>
      <c r="M34" s="78"/>
    </row>
    <row r="35" spans="2:13">
      <c r="B35" s="50"/>
      <c r="D35" s="78"/>
      <c r="E35" s="78"/>
      <c r="F35" s="78"/>
      <c r="G35" s="78"/>
      <c r="H35" s="78"/>
      <c r="I35" s="78"/>
      <c r="J35" s="78"/>
      <c r="K35" s="78"/>
      <c r="L35" s="78"/>
      <c r="M35" s="78"/>
    </row>
    <row r="36" spans="2:13">
      <c r="B36" s="204" t="s">
        <v>375</v>
      </c>
      <c r="C36" s="132" t="s">
        <v>266</v>
      </c>
      <c r="D36" s="78">
        <f>AVERAGE(Competitors!N404,Competitors!N338,Competitors!N272,Competitors!N206,D2)</f>
        <v>8.6459105612137474E-2</v>
      </c>
      <c r="E36" s="78">
        <f>AVERAGE(Competitors!O404,Competitors!O338,Competitors!O272,Competitors!O206,E2)</f>
        <v>0.10530120690963821</v>
      </c>
      <c r="F36" s="78">
        <f>AVERAGE(Competitors!P404,Competitors!P338,Competitors!P272,Competitors!P206,F2)</f>
        <v>9.9352184714324859E-2</v>
      </c>
      <c r="G36" s="78">
        <f>AVERAGE(Competitors!Q404,Competitors!Q338,Competitors!Q272,Competitors!Q206,G2)</f>
        <v>8.4035445439438805E-2</v>
      </c>
      <c r="H36" s="78">
        <f>AVERAGE(Competitors!R404,Competitors!R338,Competitors!R272,Competitors!R206,H2)</f>
        <v>9.1171697932077939E-2</v>
      </c>
      <c r="I36" s="78">
        <f>AVERAGE(Competitors!S404,Competitors!S338,Competitors!S272,Competitors!S206,I2)</f>
        <v>9.6570996358672806E-2</v>
      </c>
      <c r="J36" s="78">
        <f>AVERAGE(Competitors!T404,Competitors!T338,Competitors!T272,Competitors!T206,J2)</f>
        <v>9.9286643733582175E-2</v>
      </c>
      <c r="K36" s="78">
        <f>AVERAGE(Competitors!U404,Competitors!U338,Competitors!U272,Competitors!U206,K2)</f>
        <v>0.11113993303329664</v>
      </c>
      <c r="L36" s="78">
        <f>AVERAGE(Competitors!V404,Competitors!V338,Competitors!V272,Competitors!V206,L2)</f>
        <v>8.2586379849051858E-2</v>
      </c>
      <c r="M36" s="78">
        <f>AVERAGE(Competitors!W404,Competitors!W338,Competitors!W272,Competitors!W206,M2)</f>
        <v>0.10053479217366816</v>
      </c>
    </row>
    <row r="37" spans="2:13">
      <c r="B37" s="50"/>
      <c r="C37" s="132" t="s">
        <v>408</v>
      </c>
      <c r="D37" s="78">
        <f>AVERAGE(Competitors!N405,Competitors!N339,Competitors!N273,Competitors!N207,D3)</f>
        <v>2.1698722837247403E-2</v>
      </c>
      <c r="E37" s="78">
        <f>AVERAGE(Competitors!O405,Competitors!O339,Competitors!O273,Competitors!O207,E3)</f>
        <v>6.6822622062534337E-2</v>
      </c>
      <c r="F37" s="78">
        <f>AVERAGE(Competitors!P405,Competitors!P339,Competitors!P273,Competitors!P207,F3)</f>
        <v>0.10971331016111656</v>
      </c>
      <c r="G37" s="78">
        <f>AVERAGE(Competitors!Q405,Competitors!Q339,Competitors!Q273,Competitors!Q207,G3)</f>
        <v>3.6840449633560014E-2</v>
      </c>
      <c r="H37" s="78">
        <f>AVERAGE(Competitors!R405,Competitors!R339,Competitors!R273,Competitors!R207,H3)</f>
        <v>7.0989038796260465E-2</v>
      </c>
      <c r="I37" s="78">
        <f>AVERAGE(Competitors!S405,Competitors!S339,Competitors!S273,Competitors!S207,I3)</f>
        <v>7.2274562956596219E-2</v>
      </c>
      <c r="J37" s="78">
        <f>AVERAGE(Competitors!T405,Competitors!T339,Competitors!T273,Competitors!T207,J3)</f>
        <v>0.11662106203529543</v>
      </c>
      <c r="K37" s="78">
        <f>AVERAGE(Competitors!U405,Competitors!U339,Competitors!U273,Competitors!U207,K3)</f>
        <v>0.17328230946232631</v>
      </c>
      <c r="L37" s="78">
        <f>AVERAGE(Competitors!V405,Competitors!V339,Competitors!V273,Competitors!V207,L3)</f>
        <v>2.492002531890352E-2</v>
      </c>
      <c r="M37" s="78">
        <f>AVERAGE(Competitors!W405,Competitors!W339,Competitors!W273,Competitors!W207,M3)</f>
        <v>8.5465349395101711E-2</v>
      </c>
    </row>
    <row r="38" spans="2:13">
      <c r="B38" s="50"/>
      <c r="C38" s="132" t="s">
        <v>409</v>
      </c>
      <c r="D38" s="78">
        <f>AVERAGE(Competitors!N406,Competitors!N340,Competitors!N274,Competitors!N208,D4)</f>
        <v>5.7582395412505614E-2</v>
      </c>
      <c r="E38" s="78">
        <f>AVERAGE(Competitors!O406,Competitors!O340,Competitors!O274,Competitors!O208,E4)</f>
        <v>0.18867631364591689</v>
      </c>
      <c r="F38" s="78">
        <f>AVERAGE(Competitors!P406,Competitors!P340,Competitors!P274,Competitors!P208,F4)</f>
        <v>0.29723933731908786</v>
      </c>
      <c r="G38" s="78">
        <f>AVERAGE(Competitors!Q406,Competitors!Q340,Competitors!Q274,Competitors!Q208,G4)</f>
        <v>0.12110785855445309</v>
      </c>
      <c r="H38" s="78">
        <f>AVERAGE(Competitors!R406,Competitors!R340,Competitors!R274,Competitors!R208,H4)</f>
        <v>0.24522699694351635</v>
      </c>
      <c r="I38" s="78">
        <f>AVERAGE(Competitors!S406,Competitors!S340,Competitors!S274,Competitors!S208,I4)</f>
        <v>0.3008940737189123</v>
      </c>
      <c r="J38" s="78">
        <f>AVERAGE(Competitors!T406,Competitors!T340,Competitors!T274,Competitors!T208,J4)</f>
        <v>0.51485798793757476</v>
      </c>
      <c r="K38" s="78">
        <f>AVERAGE(Competitors!U406,Competitors!U340,Competitors!U274,Competitors!U208,K4)</f>
        <v>0.52437914224940674</v>
      </c>
      <c r="L38" s="78">
        <f>AVERAGE(Competitors!V406,Competitors!V340,Competitors!V274,Competitors!V208,L4)</f>
        <v>7.7199486802071268E-2</v>
      </c>
      <c r="M38" s="78">
        <f>AVERAGE(Competitors!W406,Competitors!W340,Competitors!W274,Competitors!W208,M4)</f>
        <v>0.2776455213019397</v>
      </c>
    </row>
    <row r="39" spans="2:13">
      <c r="C39" s="132" t="s">
        <v>269</v>
      </c>
      <c r="D39" s="78">
        <f>AVERAGE(Competitors!N407,Competitors!N341,Competitors!N275,Competitors!N209,D5)</f>
        <v>0.32940032085273963</v>
      </c>
      <c r="E39" s="78">
        <f>AVERAGE(Competitors!O407,Competitors!O341,Competitors!O275,Competitors!O209,E5)</f>
        <v>0.36081638031327712</v>
      </c>
      <c r="F39" s="78">
        <f>AVERAGE(Competitors!P407,Competitors!P341,Competitors!P275,Competitors!P209,F5)</f>
        <v>0.36270210845428213</v>
      </c>
      <c r="G39" s="78">
        <f>AVERAGE(Competitors!Q407,Competitors!Q341,Competitors!Q275,Competitors!Q209,G5)</f>
        <v>0.36220341347075402</v>
      </c>
      <c r="H39" s="78">
        <f>AVERAGE(Competitors!R407,Competitors!R341,Competitors!R275,Competitors!R209,H5)</f>
        <v>0.37085327717621153</v>
      </c>
      <c r="I39" s="78">
        <f>AVERAGE(Competitors!S407,Competitors!S341,Competitors!S275,Competitors!S209,I5)</f>
        <v>0.3707385334456797</v>
      </c>
      <c r="J39" s="78">
        <f>AVERAGE(Competitors!T407,Competitors!T341,Competitors!T275,Competitors!T209,J5)</f>
        <v>0.36543001465921116</v>
      </c>
      <c r="K39" s="78">
        <f>AVERAGE(Competitors!U407,Competitors!U341,Competitors!U275,Competitors!U209,K5)</f>
        <v>0.36626325569675611</v>
      </c>
      <c r="L39" s="78">
        <f>AVERAGE(Competitors!V407,Competitors!V341,Competitors!V275,Competitors!V209,L5)</f>
        <v>0.3549762116403441</v>
      </c>
      <c r="M39" s="78">
        <f>AVERAGE(Competitors!W407,Competitors!W341,Competitors!W275,Competitors!W209,M5)</f>
        <v>0.36716558091814849</v>
      </c>
    </row>
    <row r="40" spans="2:13">
      <c r="B40" s="50"/>
      <c r="C40" s="132" t="s">
        <v>198</v>
      </c>
      <c r="D40" s="78">
        <f>AVERAGE(Competitors!N408,Competitors!N342,Competitors!N276,Competitors!N210,D6)</f>
        <v>4.3189379452456822E-2</v>
      </c>
      <c r="E40" s="78">
        <f>AVERAGE(Competitors!O408,Competitors!O342,Competitors!O276,Competitors!O210,E6)</f>
        <v>4.4923040480404672E-2</v>
      </c>
      <c r="F40" s="78">
        <f>AVERAGE(Competitors!P408,Competitors!P342,Competitors!P276,Competitors!P210,F6)</f>
        <v>4.8470126678325232E-2</v>
      </c>
      <c r="G40" s="78">
        <f>AVERAGE(Competitors!Q408,Competitors!Q342,Competitors!Q276,Competitors!Q210,G6)</f>
        <v>5.1022836549535391E-2</v>
      </c>
      <c r="H40" s="78">
        <f>AVERAGE(Competitors!R408,Competitors!R342,Competitors!R276,Competitors!R210,H6)</f>
        <v>4.8680675770853631E-2</v>
      </c>
      <c r="I40" s="78">
        <f>AVERAGE(Competitors!S408,Competitors!S342,Competitors!S276,Competitors!S210,I6)</f>
        <v>4.8580205104399289E-2</v>
      </c>
      <c r="J40" s="78">
        <f>AVERAGE(Competitors!T408,Competitors!T342,Competitors!T276,Competitors!T210,J6)</f>
        <v>4.3307797415232656E-2</v>
      </c>
      <c r="K40" s="78">
        <f>AVERAGE(Competitors!U408,Competitors!U342,Competitors!U276,Competitors!U210,K6)</f>
        <v>4.9292813398656286E-2</v>
      </c>
      <c r="L40" s="78">
        <f>AVERAGE(Competitors!V408,Competitors!V342,Competitors!V276,Competitors!V210,L6)</f>
        <v>5.5645203472957559E-2</v>
      </c>
      <c r="M40" s="78">
        <f>AVERAGE(Competitors!W408,Competitors!W342,Competitors!W276,Competitors!W210,M6)</f>
        <v>6.0330679781972416E-2</v>
      </c>
    </row>
    <row r="41" spans="2:13">
      <c r="B41" s="50"/>
      <c r="C41" s="132" t="s">
        <v>270</v>
      </c>
      <c r="D41" s="78">
        <f>AVERAGE(Competitors!N409,Competitors!N343,Competitors!N277,Competitors!N211,D7)</f>
        <v>6.2963341964275762E-3</v>
      </c>
      <c r="E41" s="78">
        <f>AVERAGE(Competitors!O409,Competitors!O343,Competitors!O277,Competitors!O211,E7)</f>
        <v>6.043764108886681E-2</v>
      </c>
      <c r="F41" s="78">
        <f>AVERAGE(Competitors!P409,Competitors!P343,Competitors!P277,Competitors!P211,F7)</f>
        <v>0.18297678147931162</v>
      </c>
      <c r="G41" s="78">
        <f>AVERAGE(Competitors!Q409,Competitors!Q343,Competitors!Q277,Competitors!Q211,G7)</f>
        <v>-1.2961261176907956E-3</v>
      </c>
      <c r="H41" s="78">
        <f>AVERAGE(Competitors!R409,Competitors!R343,Competitors!R277,Competitors!R211,H7)</f>
        <v>7.0918431933226667E-2</v>
      </c>
      <c r="I41" s="78">
        <f>AVERAGE(Competitors!S409,Competitors!S343,Competitors!S277,Competitors!S211,I7)</f>
        <v>6.021641718398927E-2</v>
      </c>
      <c r="J41" s="78">
        <f>AVERAGE(Competitors!T409,Competitors!T343,Competitors!T277,Competitors!T211,J7)</f>
        <v>0.14068061231051746</v>
      </c>
      <c r="K41" s="78">
        <f>AVERAGE(Competitors!U409,Competitors!U343,Competitors!U277,Competitors!U211,K7)</f>
        <v>0.29842230504276601</v>
      </c>
      <c r="L41" s="78">
        <f>AVERAGE(Competitors!V409,Competitors!V343,Competitors!V277,Competitors!V211,L7)</f>
        <v>-1.2859841131633905E-2</v>
      </c>
      <c r="M41" s="78">
        <f>AVERAGE(Competitors!W409,Competitors!W343,Competitors!W277,Competitors!W211,M7)</f>
        <v>8.359541873411884E-2</v>
      </c>
    </row>
    <row r="42" spans="2:13">
      <c r="C42" s="132" t="s">
        <v>176</v>
      </c>
      <c r="D42" s="78">
        <f>AVERAGE(Competitors!N410,Competitors!N344,Competitors!N278,Competitors!N212,D8)</f>
        <v>0.67059967914726037</v>
      </c>
      <c r="E42" s="78">
        <f>AVERAGE(Competitors!O410,Competitors!O344,Competitors!O278,Competitors!O212,E8)</f>
        <v>0.63918361968672288</v>
      </c>
      <c r="F42" s="78">
        <f>AVERAGE(Competitors!P410,Competitors!P344,Competitors!P278,Competitors!P212,F8)</f>
        <v>0.63729789154571792</v>
      </c>
      <c r="G42" s="78">
        <f>AVERAGE(Competitors!Q410,Competitors!Q344,Competitors!Q278,Competitors!Q212,G8)</f>
        <v>0.63779658652924609</v>
      </c>
      <c r="H42" s="78">
        <f>AVERAGE(Competitors!R410,Competitors!R344,Competitors!R278,Competitors!R212,H8)</f>
        <v>0.62914672282378847</v>
      </c>
      <c r="I42" s="78">
        <f>AVERAGE(Competitors!S410,Competitors!S344,Competitors!S278,Competitors!S212,I8)</f>
        <v>0.62926146655432036</v>
      </c>
      <c r="J42" s="78">
        <f>AVERAGE(Competitors!T410,Competitors!T344,Competitors!T278,Competitors!T212,J8)</f>
        <v>0.6345699853407889</v>
      </c>
      <c r="K42" s="78">
        <f>AVERAGE(Competitors!U410,Competitors!U344,Competitors!U278,Competitors!U212,K8)</f>
        <v>0.63373674430324378</v>
      </c>
      <c r="L42" s="78">
        <f>AVERAGE(Competitors!V410,Competitors!V344,Competitors!V278,Competitors!V212,L8)</f>
        <v>0.6450237883596559</v>
      </c>
      <c r="M42" s="78">
        <f>AVERAGE(Competitors!W410,Competitors!W344,Competitors!W278,Competitors!W212,M8)</f>
        <v>0.63283441908185156</v>
      </c>
    </row>
    <row r="43" spans="2:13">
      <c r="B43" s="50"/>
      <c r="C43" s="132" t="s">
        <v>177</v>
      </c>
      <c r="D43" s="78">
        <f>AVERAGE(Competitors!N411,Competitors!N345,Competitors!N279,Competitors!N213,D9)</f>
        <v>0.19678620910141206</v>
      </c>
      <c r="E43" s="78">
        <f>AVERAGE(Competitors!O411,Competitors!O345,Competitors!O279,Competitors!O213,E9)</f>
        <v>0.21606090412142409</v>
      </c>
      <c r="F43" s="78">
        <f>AVERAGE(Competitors!P411,Competitors!P345,Competitors!P279,Competitors!P213,F9)</f>
        <v>0.21348324016706463</v>
      </c>
      <c r="G43" s="78">
        <f>AVERAGE(Competitors!Q411,Competitors!Q345,Competitors!Q279,Competitors!Q213,G9)</f>
        <v>0.21915823961518371</v>
      </c>
      <c r="H43" s="78">
        <f>AVERAGE(Competitors!R411,Competitors!R345,Competitors!R279,Competitors!R213,H9)</f>
        <v>0.23186552523209419</v>
      </c>
      <c r="I43" s="78">
        <f>AVERAGE(Competitors!S411,Competitors!S345,Competitors!S279,Competitors!S213,I9)</f>
        <v>0.22721990277773618</v>
      </c>
      <c r="J43" s="78">
        <f>AVERAGE(Competitors!T411,Competitors!T345,Competitors!T279,Competitors!T213,J9)</f>
        <v>0.21396259207355409</v>
      </c>
      <c r="K43" s="78">
        <f>AVERAGE(Competitors!U411,Competitors!U345,Competitors!U279,Competitors!U213,K9)</f>
        <v>0.2029370996648408</v>
      </c>
      <c r="L43" s="78">
        <f>AVERAGE(Competitors!V411,Competitors!V345,Competitors!V279,Competitors!V213,L9)</f>
        <v>0.21296147121349937</v>
      </c>
      <c r="M43" s="78">
        <f>AVERAGE(Competitors!W411,Competitors!W345,Competitors!W279,Competitors!W213,M9)</f>
        <v>0.2140843009876022</v>
      </c>
    </row>
    <row r="44" spans="2:13">
      <c r="B44" s="50"/>
      <c r="C44" s="7" t="s">
        <v>271</v>
      </c>
      <c r="D44" s="78">
        <f>AVERAGE(Competitors!N412,Competitors!N346,Competitors!N280,Competitors!N214,D10)</f>
        <v>0.19576475491528894</v>
      </c>
      <c r="E44" s="78">
        <f>AVERAGE(Competitors!O412,Competitors!O346,Competitors!O280,Competitors!O214,E10)</f>
        <v>4.4400393591106445E-2</v>
      </c>
      <c r="F44" s="78">
        <f>AVERAGE(Competitors!P412,Competitors!P346,Competitors!P280,Competitors!P214,F10)</f>
        <v>5.676190979535839E-2</v>
      </c>
      <c r="G44" s="78">
        <f>AVERAGE(Competitors!Q412,Competitors!Q346,Competitors!Q280,Competitors!Q214,G10)</f>
        <v>6.0989931924542141E-2</v>
      </c>
      <c r="H44" s="78">
        <f>AVERAGE(Competitors!R412,Competitors!R346,Competitors!R280,Competitors!R214,H10)</f>
        <v>5.7858735091309496E-2</v>
      </c>
      <c r="I44" s="78">
        <f>AVERAGE(Competitors!S412,Competitors!S346,Competitors!S280,Competitors!S214,I10)</f>
        <v>5.7004624582809103E-2</v>
      </c>
      <c r="J44" s="78">
        <f>AVERAGE(Competitors!T412,Competitors!T346,Competitors!T280,Competitors!T214,J10)</f>
        <v>3.676135802254097E-2</v>
      </c>
      <c r="K44" s="78">
        <f>AVERAGE(Competitors!U412,Competitors!U346,Competitors!U280,Competitors!U214,K10)</f>
        <v>4.6231819900731955E-2</v>
      </c>
      <c r="L44" s="78">
        <f>AVERAGE(Competitors!V412,Competitors!V346,Competitors!V280,Competitors!V214,L10)</f>
        <v>5.5984947290274686E-2</v>
      </c>
      <c r="M44" s="78">
        <f>AVERAGE(Competitors!W412,Competitors!W346,Competitors!W280,Competitors!W214,M10)</f>
        <v>6.1112782850742932E-2</v>
      </c>
    </row>
    <row r="45" spans="2:13" ht="14.4">
      <c r="C45" s="127"/>
      <c r="D45" s="78"/>
      <c r="E45" s="78"/>
      <c r="F45" s="78"/>
      <c r="G45" s="78"/>
      <c r="H45" s="78"/>
      <c r="I45" s="78"/>
      <c r="J45" s="78"/>
      <c r="K45" s="78"/>
      <c r="L45" s="78"/>
      <c r="M45" s="78"/>
    </row>
    <row r="46" spans="2:13" ht="14.4">
      <c r="B46" s="50"/>
      <c r="C46" s="127"/>
      <c r="D46" s="78"/>
      <c r="E46" s="78"/>
      <c r="F46" s="78"/>
      <c r="G46" s="78"/>
      <c r="H46" s="78"/>
      <c r="I46" s="78"/>
      <c r="J46" s="78"/>
      <c r="K46" s="78"/>
      <c r="L46" s="78"/>
      <c r="M46" s="78"/>
    </row>
    <row r="47" spans="2:13" ht="14.4">
      <c r="B47" s="50"/>
      <c r="C47" s="127"/>
      <c r="D47" s="78"/>
      <c r="E47" s="78"/>
      <c r="F47" s="78"/>
      <c r="G47" s="78"/>
      <c r="H47" s="78"/>
      <c r="I47" s="78"/>
      <c r="J47" s="78"/>
      <c r="K47" s="78"/>
      <c r="L47" s="78"/>
      <c r="M47" s="78"/>
    </row>
    <row r="48" spans="2:13" ht="14.4">
      <c r="C48" s="127" t="s">
        <v>272</v>
      </c>
      <c r="D48" s="78"/>
      <c r="E48" s="78">
        <f>AVERAGE(Competitors!O416,Competitors!O350,Competitors!O284,Competitors!O218,E14)</f>
        <v>-5.7413923950402269E-2</v>
      </c>
      <c r="F48" s="78">
        <f>AVERAGE(Competitors!P416,Competitors!P350,Competitors!P284,Competitors!P218,F14)</f>
        <v>7.0461755527810643E-2</v>
      </c>
      <c r="G48" s="78">
        <f>AVERAGE(Competitors!Q416,Competitors!Q350,Competitors!Q284,Competitors!Q218,G14)</f>
        <v>0.10696223768888491</v>
      </c>
      <c r="H48" s="78">
        <f>AVERAGE(Competitors!R416,Competitors!R350,Competitors!R284,Competitors!R218,H14)</f>
        <v>0.11752944982618416</v>
      </c>
      <c r="I48" s="78">
        <f>AVERAGE(Competitors!S416,Competitors!S350,Competitors!S284,Competitors!S218,I14)</f>
        <v>7.1356628871131506E-2</v>
      </c>
      <c r="J48" s="78">
        <f>AVERAGE(Competitors!T416,Competitors!T350,Competitors!T284,Competitors!T218,J14)</f>
        <v>0.15341946275295609</v>
      </c>
      <c r="K48" s="78">
        <f>AVERAGE(Competitors!U416,Competitors!U350,Competitors!U284,Competitors!U218,K14)</f>
        <v>0.10942815950583366</v>
      </c>
      <c r="L48" s="78">
        <f>AVERAGE(Competitors!V416,Competitors!V350,Competitors!V284,Competitors!V218,L14)</f>
        <v>3.9650626208716538E-2</v>
      </c>
      <c r="M48" s="78">
        <f>AVERAGE(Competitors!W416,Competitors!W350,Competitors!W284,Competitors!W218,M14)</f>
        <v>4.9093284523661497E-2</v>
      </c>
    </row>
    <row r="49" spans="2:13" ht="14.4">
      <c r="C49" s="127" t="s">
        <v>273</v>
      </c>
      <c r="D49" s="78"/>
      <c r="E49" s="78">
        <f>AVERAGE(Competitors!O417,Competitors!O351,Competitors!O285,Competitors!O219,E15)</f>
        <v>-9.3239218328840967E-2</v>
      </c>
      <c r="F49" s="78">
        <f>AVERAGE(Competitors!P417,Competitors!P351,Competitors!P285,Competitors!P219,F15)</f>
        <v>0.24481464297995059</v>
      </c>
      <c r="G49" s="78">
        <f>AVERAGE(Competitors!Q417,Competitors!Q351,Competitors!Q285,Competitors!Q219,G15)</f>
        <v>0.25251120478115308</v>
      </c>
      <c r="H49" s="78">
        <f>AVERAGE(Competitors!R417,Competitors!R351,Competitors!R285,Competitors!R219,H15)</f>
        <v>0.16234093549002271</v>
      </c>
      <c r="I49" s="78">
        <f>AVERAGE(Competitors!S417,Competitors!S351,Competitors!S285,Competitors!S219,I15)</f>
        <v>0.10549197157942219</v>
      </c>
      <c r="J49" s="78">
        <f>AVERAGE(Competitors!T417,Competitors!T351,Competitors!T285,Competitors!T219,J15)</f>
        <v>3.3057502237711894E-2</v>
      </c>
      <c r="K49" s="78">
        <f>AVERAGE(Competitors!U417,Competitors!U351,Competitors!U285,Competitors!U219,K15)</f>
        <v>0.26520795602429531</v>
      </c>
      <c r="L49" s="78">
        <f>AVERAGE(Competitors!V417,Competitors!V351,Competitors!V285,Competitors!V219,L15)</f>
        <v>0.15496786003293439</v>
      </c>
      <c r="M49" s="78">
        <f>AVERAGE(Competitors!W417,Competitors!W351,Competitors!W285,Competitors!W219,M15)</f>
        <v>0.16519700628375605</v>
      </c>
    </row>
    <row r="50" spans="2:13" ht="14.4">
      <c r="C50" s="127" t="s">
        <v>130</v>
      </c>
      <c r="D50" s="78"/>
      <c r="E50" s="202">
        <f>AVERAGE(Competitors!O418,Competitors!O352,Competitors!O286,Competitors!O220,E16)</f>
        <v>8.030186293239451</v>
      </c>
      <c r="F50" s="202">
        <f>AVERAGE(Competitors!P418,Competitors!P352,Competitors!P286,Competitors!P220,F16)</f>
        <v>7.9868077135310758</v>
      </c>
      <c r="G50" s="202">
        <f>AVERAGE(Competitors!Q418,Competitors!Q352,Competitors!Q286,Competitors!Q220,G16)</f>
        <v>7.8048532941793081</v>
      </c>
      <c r="H50" s="202">
        <f>AVERAGE(Competitors!R418,Competitors!R352,Competitors!R286,Competitors!R220,H16)</f>
        <v>7.9577346166712948</v>
      </c>
      <c r="I50" s="202">
        <f>AVERAGE(Competitors!S418,Competitors!S352,Competitors!S286,Competitors!S220,I16)</f>
        <v>8.2711714616261336</v>
      </c>
      <c r="J50" s="202">
        <f>AVERAGE(Competitors!T418,Competitors!T352,Competitors!T286,Competitors!T220,J16)</f>
        <v>8.2095353065344128</v>
      </c>
      <c r="K50" s="202">
        <f>AVERAGE(Competitors!U418,Competitors!U352,Competitors!U286,Competitors!U220,K16)</f>
        <v>8.1381077258406993</v>
      </c>
      <c r="L50" s="202">
        <f>AVERAGE(Competitors!V418,Competitors!V352,Competitors!V286,Competitors!V220,L16)</f>
        <v>8.1804560343164319</v>
      </c>
      <c r="M50" s="202">
        <f>AVERAGE(Competitors!W418,Competitors!W352,Competitors!W286,Competitors!W220,M16)</f>
        <v>8.8434486003911505</v>
      </c>
    </row>
    <row r="52" spans="2:13">
      <c r="B52" s="204"/>
      <c r="C52" s="132"/>
      <c r="D52" s="78"/>
      <c r="E52" s="78"/>
      <c r="F52" s="78"/>
      <c r="G52" s="78"/>
      <c r="H52" s="78"/>
      <c r="I52" s="78"/>
      <c r="J52" s="78"/>
      <c r="K52" s="78"/>
      <c r="L52" s="78"/>
      <c r="M52" s="78"/>
    </row>
    <row r="53" spans="2:13">
      <c r="B53" s="204" t="s">
        <v>376</v>
      </c>
      <c r="C53" s="132" t="s">
        <v>266</v>
      </c>
      <c r="D53" s="78">
        <f>AVERAGE(Competitors!N74+Competitors!N140+Industry!D2)</f>
        <v>0.23108016830103931</v>
      </c>
      <c r="E53" s="78">
        <f>AVERAGE(Competitors!O74+Competitors!O140+Industry!E2)</f>
        <v>0.26794258710144497</v>
      </c>
      <c r="F53" s="78">
        <f>AVERAGE(Competitors!P74+Competitors!P140+Industry!F2)</f>
        <v>0.28415906224387738</v>
      </c>
      <c r="G53" s="78">
        <f>AVERAGE(Competitors!Q74+Competitors!Q140+Industry!G2)</f>
        <v>0.29904886466903852</v>
      </c>
      <c r="H53" s="78">
        <f>AVERAGE(Competitors!R74+Competitors!R140+Industry!H2)</f>
        <v>0.33925808840081667</v>
      </c>
      <c r="I53" s="78">
        <f>AVERAGE(Competitors!S74+Competitors!S140+Industry!I2)</f>
        <v>0.36394229638442532</v>
      </c>
      <c r="J53" s="78">
        <f>AVERAGE(Competitors!T74+Competitors!T140+Industry!J2)</f>
        <v>0.40970190884815527</v>
      </c>
      <c r="K53" s="78">
        <f>AVERAGE(Competitors!U74+Competitors!U140+Industry!K2)</f>
        <v>0.5065238065388683</v>
      </c>
      <c r="L53" s="78">
        <f>AVERAGE(Competitors!V74+Competitors!V140+Industry!L2)</f>
        <v>0.44617186819999283</v>
      </c>
      <c r="M53" s="78">
        <f>AVERAGE(Competitors!W74+Competitors!W140+Industry!M2)</f>
        <v>0.49256065923220765</v>
      </c>
    </row>
    <row r="54" spans="2:13">
      <c r="B54" s="50"/>
      <c r="C54" s="132" t="s">
        <v>408</v>
      </c>
      <c r="D54" s="78">
        <f>AVERAGE(Competitors!N75+Competitors!N141+Industry!D3)</f>
        <v>0.1749168412082325</v>
      </c>
      <c r="E54" s="78">
        <f>AVERAGE(Competitors!O75+Competitors!O141+Industry!E3)</f>
        <v>0.20669465508182114</v>
      </c>
      <c r="F54" s="78">
        <f>AVERAGE(Competitors!P75+Competitors!P141+Industry!F3)</f>
        <v>0.23266924192280983</v>
      </c>
      <c r="G54" s="78">
        <f>AVERAGE(Competitors!Q75+Competitors!Q141+Industry!G3)</f>
        <v>0.15129428543516296</v>
      </c>
      <c r="H54" s="78">
        <f>AVERAGE(Competitors!R75+Competitors!R141+Industry!H3)</f>
        <v>0.33089990061005625</v>
      </c>
      <c r="I54" s="78">
        <f>AVERAGE(Competitors!S75+Competitors!S141+Industry!I3)</f>
        <v>0.32287883026470449</v>
      </c>
      <c r="J54" s="78">
        <f>AVERAGE(Competitors!T75+Competitors!T141+Industry!J3)</f>
        <v>0.37597075537691854</v>
      </c>
      <c r="K54" s="78">
        <f>AVERAGE(Competitors!U75+Competitors!U141+Industry!K3)</f>
        <v>0.49033707893118844</v>
      </c>
      <c r="L54" s="78">
        <f>AVERAGE(Competitors!V75+Competitors!V141+Industry!L3)</f>
        <v>0.33394864157233944</v>
      </c>
      <c r="M54" s="78">
        <f>AVERAGE(Competitors!W75+Competitors!W141+Industry!M3)</f>
        <v>0.41311570686838517</v>
      </c>
    </row>
    <row r="55" spans="2:13">
      <c r="B55" s="50"/>
      <c r="C55" s="132" t="s">
        <v>409</v>
      </c>
      <c r="D55" s="78">
        <f>AVERAGE(Competitors!N76+Competitors!N142+Industry!D4)</f>
        <v>0.26803724217044017</v>
      </c>
      <c r="E55" s="78">
        <f>AVERAGE(Competitors!O76+Competitors!O142+Industry!E4)</f>
        <v>0.41370465010570134</v>
      </c>
      <c r="F55" s="78">
        <f>AVERAGE(Competitors!P76+Competitors!P142+Industry!F4)</f>
        <v>0.55593570896419664</v>
      </c>
      <c r="G55" s="78">
        <f>AVERAGE(Competitors!Q76+Competitors!Q142+Industry!G4)</f>
        <v>0.39281868629857708</v>
      </c>
      <c r="H55" s="78">
        <f>AVERAGE(Competitors!R76+Competitors!R142+Industry!H4)</f>
        <v>0.78780371265659233</v>
      </c>
      <c r="I55" s="78">
        <f>AVERAGE(Competitors!S76+Competitors!S142+Industry!I4)</f>
        <v>0.73150674162383544</v>
      </c>
      <c r="J55" s="78">
        <f>AVERAGE(Competitors!T76+Competitors!T142+Industry!J4)</f>
        <v>0.84084438514559068</v>
      </c>
      <c r="K55" s="78">
        <f>AVERAGE(Competitors!U76+Competitors!U142+Industry!K4)</f>
        <v>0.98025024234081259</v>
      </c>
      <c r="L55" s="78">
        <f>AVERAGE(Competitors!V76+Competitors!V142+Industry!L4)</f>
        <v>0.56638272486544794</v>
      </c>
      <c r="M55" s="78">
        <f>AVERAGE(Competitors!W76+Competitors!W142+Industry!M4)</f>
        <v>0.73940442314197952</v>
      </c>
    </row>
    <row r="56" spans="2:13">
      <c r="C56" s="132" t="s">
        <v>269</v>
      </c>
      <c r="D56" s="78">
        <f>AVERAGE(Competitors!N77+Competitors!N143+Industry!D5)</f>
        <v>1.5582562541096843</v>
      </c>
      <c r="E56" s="78">
        <f>AVERAGE(Competitors!O77+Competitors!O143+Industry!E5)</f>
        <v>1.5706262928325709</v>
      </c>
      <c r="F56" s="78">
        <f>AVERAGE(Competitors!P77+Competitors!P143+Industry!F5)</f>
        <v>1.580795385859743</v>
      </c>
      <c r="G56" s="78">
        <f>AVERAGE(Competitors!Q77+Competitors!Q143+Industry!G5)</f>
        <v>1.6119624666290628</v>
      </c>
      <c r="H56" s="78">
        <f>AVERAGE(Competitors!R77+Competitors!R143+Industry!H5)</f>
        <v>1.6262544755894752</v>
      </c>
      <c r="I56" s="78">
        <f>AVERAGE(Competitors!S77+Competitors!S143+Industry!I5)</f>
        <v>1.6435155679050122</v>
      </c>
      <c r="J56" s="78">
        <f>AVERAGE(Competitors!T77+Competitors!T143+Industry!J5)</f>
        <v>1.6207196734593827</v>
      </c>
      <c r="K56" s="78">
        <f>AVERAGE(Competitors!U77+Competitors!U143+Industry!K5)</f>
        <v>1.6737399182690955</v>
      </c>
      <c r="L56" s="78">
        <f>AVERAGE(Competitors!V77+Competitors!V143+Industry!L5)</f>
        <v>1.6810486825260043</v>
      </c>
      <c r="M56" s="78">
        <f>AVERAGE(Competitors!W77+Competitors!W143+Industry!M5)</f>
        <v>1.7368388354453526</v>
      </c>
    </row>
    <row r="57" spans="2:13">
      <c r="B57" s="50"/>
      <c r="C57" s="132" t="s">
        <v>198</v>
      </c>
      <c r="D57" s="78">
        <f>AVERAGE(Competitors!N78+Competitors!N144+Industry!D6)</f>
        <v>0.38191906252753899</v>
      </c>
      <c r="E57" s="78">
        <f>AVERAGE(Competitors!O78+Competitors!O144+Industry!E6)</f>
        <v>0.42148004106817394</v>
      </c>
      <c r="F57" s="78">
        <f>AVERAGE(Competitors!P78+Competitors!P144+Industry!F6)</f>
        <v>0.4094478735886159</v>
      </c>
      <c r="G57" s="78">
        <f>AVERAGE(Competitors!Q78+Competitors!Q144+Industry!G6)</f>
        <v>0.41058109967830425</v>
      </c>
      <c r="H57" s="78">
        <f>AVERAGE(Competitors!R78+Competitors!R144+Industry!H6)</f>
        <v>0.41447750015288509</v>
      </c>
      <c r="I57" s="78">
        <f>AVERAGE(Competitors!S78+Competitors!S144+Industry!I6)</f>
        <v>0.42356716158607854</v>
      </c>
      <c r="J57" s="78">
        <f>AVERAGE(Competitors!T78+Competitors!T144+Industry!J6)</f>
        <v>0.3850145824749191</v>
      </c>
      <c r="K57" s="78">
        <f>AVERAGE(Competitors!U78+Competitors!U144+Industry!K6)</f>
        <v>0.36543984823115394</v>
      </c>
      <c r="L57" s="78">
        <f>AVERAGE(Competitors!V78+Competitors!V144+Industry!L6)</f>
        <v>0.41042911282430328</v>
      </c>
      <c r="M57" s="78">
        <f>AVERAGE(Competitors!W78+Competitors!W144+Industry!M6)</f>
        <v>0.41154466150652869</v>
      </c>
    </row>
    <row r="58" spans="2:13">
      <c r="B58" s="50"/>
      <c r="C58" s="132" t="s">
        <v>270</v>
      </c>
      <c r="D58" s="78">
        <f>AVERAGE(Competitors!N79+Competitors!N145+Industry!D7)</f>
        <v>0.34643187350453253</v>
      </c>
      <c r="E58" s="78">
        <f>AVERAGE(Competitors!O79+Competitors!O145+Industry!E7)</f>
        <v>0.42045741394219821</v>
      </c>
      <c r="F58" s="78">
        <f>AVERAGE(Competitors!P79+Competitors!P145+Industry!F7)</f>
        <v>0.46893656878230028</v>
      </c>
      <c r="G58" s="78">
        <f>AVERAGE(Competitors!Q79+Competitors!Q145+Industry!G7)</f>
        <v>0.2814274842340137</v>
      </c>
      <c r="H58" s="78">
        <f>AVERAGE(Competitors!R79+Competitors!R145+Industry!H7)</f>
        <v>0.57971700332493248</v>
      </c>
      <c r="I58" s="78">
        <f>AVERAGE(Competitors!S79+Competitors!S145+Industry!I7)</f>
        <v>0.56311469042842621</v>
      </c>
      <c r="J58" s="78">
        <f>AVERAGE(Competitors!T79+Competitors!T145+Industry!J7)</f>
        <v>0.64038930785501913</v>
      </c>
      <c r="K58" s="78">
        <f>AVERAGE(Competitors!U79+Competitors!U145+Industry!K7)</f>
        <v>0.73299426971328696</v>
      </c>
      <c r="L58" s="78">
        <f>AVERAGE(Competitors!V79+Competitors!V145+Industry!L7)</f>
        <v>0.54820455531614776</v>
      </c>
      <c r="M58" s="78">
        <f>AVERAGE(Competitors!W79+Competitors!W145+Industry!M7)</f>
        <v>0.65255905966321326</v>
      </c>
    </row>
    <row r="59" spans="2:13">
      <c r="C59" s="132" t="s">
        <v>176</v>
      </c>
      <c r="D59" s="78">
        <f>AVERAGE(Competitors!N80+Competitors!N146+Industry!D8)</f>
        <v>1.4417437458903157</v>
      </c>
      <c r="E59" s="78">
        <f>AVERAGE(Competitors!O80+Competitors!O146+Industry!E8)</f>
        <v>1.4293737071674291</v>
      </c>
      <c r="F59" s="78">
        <f>AVERAGE(Competitors!P80+Competitors!P146+Industry!F8)</f>
        <v>1.4192046141402574</v>
      </c>
      <c r="G59" s="78">
        <f>AVERAGE(Competitors!Q80+Competitors!Q146+Industry!G8)</f>
        <v>1.3880375333709369</v>
      </c>
      <c r="H59" s="78">
        <f>AVERAGE(Competitors!R80+Competitors!R146+Industry!H8)</f>
        <v>1.3737455244105248</v>
      </c>
      <c r="I59" s="78">
        <f>AVERAGE(Competitors!S80+Competitors!S146+Industry!I8)</f>
        <v>1.3564844320949878</v>
      </c>
      <c r="J59" s="78">
        <f>AVERAGE(Competitors!T80+Competitors!T146+Industry!J8)</f>
        <v>1.3792803265406173</v>
      </c>
      <c r="K59" s="78">
        <f>AVERAGE(Competitors!U80+Competitors!U146+Industry!K8)</f>
        <v>1.3262600817309047</v>
      </c>
      <c r="L59" s="78">
        <f>AVERAGE(Competitors!V80+Competitors!V146+Industry!L8)</f>
        <v>1.3189513174739957</v>
      </c>
      <c r="M59" s="78">
        <f>AVERAGE(Competitors!W80+Competitors!W146+Industry!M8)</f>
        <v>1.263161164554647</v>
      </c>
    </row>
    <row r="60" spans="2:13">
      <c r="B60" s="50"/>
      <c r="C60" s="132" t="s">
        <v>177</v>
      </c>
      <c r="D60" s="78">
        <f>AVERAGE(Competitors!N81+Competitors!N147+Industry!D9)</f>
        <v>0.6161323130409242</v>
      </c>
      <c r="E60" s="78">
        <f>AVERAGE(Competitors!O81+Competitors!O147+Industry!E9)</f>
        <v>0.61895440547066416</v>
      </c>
      <c r="F60" s="78">
        <f>AVERAGE(Competitors!P81+Competitors!P147+Industry!F9)</f>
        <v>0.5990101947100982</v>
      </c>
      <c r="G60" s="78">
        <f>AVERAGE(Competitors!Q81+Competitors!Q147+Industry!G9)</f>
        <v>0.59888543305547615</v>
      </c>
      <c r="H60" s="78">
        <f>AVERAGE(Competitors!R81+Competitors!R147+Industry!H9)</f>
        <v>0.58635947426767576</v>
      </c>
      <c r="I60" s="78">
        <f>AVERAGE(Competitors!S81+Competitors!S147+Industry!I9)</f>
        <v>0.57511884648799305</v>
      </c>
      <c r="J60" s="78">
        <f>AVERAGE(Competitors!T81+Competitors!T147+Industry!J9)</f>
        <v>0.53478505295362722</v>
      </c>
      <c r="K60" s="78">
        <f>AVERAGE(Competitors!U81+Competitors!U147+Industry!K9)</f>
        <v>0.52913833924393916</v>
      </c>
      <c r="L60" s="78">
        <f>AVERAGE(Competitors!V81+Competitors!V147+Industry!L9)</f>
        <v>0.55646539284941543</v>
      </c>
      <c r="M60" s="78">
        <f>AVERAGE(Competitors!W81+Competitors!W147+Industry!M9)</f>
        <v>0.52638959934279994</v>
      </c>
    </row>
    <row r="61" spans="2:13">
      <c r="B61" s="50"/>
      <c r="C61" s="7" t="s">
        <v>271</v>
      </c>
      <c r="D61" s="78">
        <f>AVERAGE(Competitors!N82+Competitors!N148+Industry!D10)</f>
        <v>0.47068146896215751</v>
      </c>
      <c r="E61" s="78">
        <f>AVERAGE(Competitors!O82+Competitors!O148+Industry!E10)</f>
        <v>0.51688729260962052</v>
      </c>
      <c r="F61" s="78">
        <f>AVERAGE(Competitors!P82+Competitors!P148+Industry!F10)</f>
        <v>0.4959735764535933</v>
      </c>
      <c r="G61" s="78">
        <f>AVERAGE(Competitors!Q82+Competitors!Q148+Industry!G10)</f>
        <v>0.53585939064968557</v>
      </c>
      <c r="H61" s="78">
        <f>AVERAGE(Competitors!R82+Competitors!R148+Industry!H10)</f>
        <v>0.51333186906806727</v>
      </c>
      <c r="I61" s="78">
        <f>AVERAGE(Competitors!S82+Competitors!S148+Industry!I10)</f>
        <v>0.5217695151582562</v>
      </c>
      <c r="J61" s="78">
        <f>AVERAGE(Competitors!T82+Competitors!T148+Industry!J10)</f>
        <v>0.50897659424503794</v>
      </c>
      <c r="K61" s="78">
        <f>AVERAGE(Competitors!U82+Competitors!U148+Industry!K10)</f>
        <v>0.49884593838099517</v>
      </c>
      <c r="L61" s="78">
        <f>AVERAGE(Competitors!V82+Competitors!V148+Industry!L10)</f>
        <v>0.5145318513768351</v>
      </c>
      <c r="M61" s="78">
        <f>AVERAGE(Competitors!W82+Competitors!W148+Industry!M10)</f>
        <v>0.58006083056017888</v>
      </c>
    </row>
    <row r="62" spans="2:13" ht="14.4">
      <c r="C62" s="127"/>
      <c r="D62" s="78"/>
      <c r="E62" s="78"/>
      <c r="F62" s="78"/>
      <c r="G62" s="78"/>
      <c r="H62" s="78"/>
      <c r="I62" s="78"/>
      <c r="J62" s="78"/>
      <c r="K62" s="78"/>
      <c r="L62" s="78"/>
      <c r="M62" s="78"/>
    </row>
    <row r="63" spans="2:13" ht="14.4">
      <c r="B63" s="50"/>
      <c r="C63" s="127"/>
      <c r="D63" s="78"/>
      <c r="E63" s="78"/>
      <c r="F63" s="78"/>
      <c r="G63" s="78"/>
      <c r="H63" s="78"/>
      <c r="I63" s="78"/>
      <c r="J63" s="78"/>
      <c r="K63" s="78"/>
      <c r="L63" s="78"/>
      <c r="M63" s="78"/>
    </row>
    <row r="64" spans="2:13" ht="14.4">
      <c r="B64" s="50"/>
      <c r="C64" s="127"/>
      <c r="D64" s="78"/>
      <c r="E64" s="78"/>
      <c r="F64" s="78"/>
      <c r="G64" s="78"/>
      <c r="H64" s="78"/>
      <c r="I64" s="78"/>
      <c r="J64" s="78"/>
      <c r="K64" s="78"/>
      <c r="L64" s="78"/>
      <c r="M64" s="78"/>
    </row>
    <row r="65" spans="2:13" ht="14.4">
      <c r="C65" s="127" t="s">
        <v>272</v>
      </c>
      <c r="D65" s="78"/>
      <c r="E65" s="78">
        <f>AVERAGE(Competitors!O86+Competitors!O152+Industry!E14)</f>
        <v>0.25038976962994086</v>
      </c>
      <c r="F65" s="78">
        <f>AVERAGE(Competitors!P86+Competitors!P152+Industry!F14)</f>
        <v>0.52890479634564458</v>
      </c>
      <c r="G65" s="78">
        <f>AVERAGE(Competitors!Q86+Competitors!Q152+Industry!G14)</f>
        <v>0.76287799704816406</v>
      </c>
      <c r="H65" s="78">
        <f>AVERAGE(Competitors!R86+Competitors!R152+Industry!H14)</f>
        <v>0.68385087967363756</v>
      </c>
      <c r="I65" s="78">
        <f>AVERAGE(Competitors!S86+Competitors!S152+Industry!I14)</f>
        <v>0.52399789967747967</v>
      </c>
      <c r="J65" s="78">
        <f>AVERAGE(Competitors!T86+Competitors!T152+Industry!J14)</f>
        <v>0.67925690058376909</v>
      </c>
      <c r="K65" s="78">
        <f>AVERAGE(Competitors!U86+Competitors!U152+Industry!K14)</f>
        <v>0.80801513628065014</v>
      </c>
      <c r="L65" s="78">
        <f>AVERAGE(Competitors!V86+Competitors!V152+Industry!L14)</f>
        <v>0.26062362463357286</v>
      </c>
      <c r="M65" s="78">
        <f>AVERAGE(Competitors!W86+Competitors!W152+Industry!M14)</f>
        <v>0.36182306370224465</v>
      </c>
    </row>
    <row r="66" spans="2:13" ht="14.4">
      <c r="C66" s="127" t="s">
        <v>273</v>
      </c>
      <c r="D66" s="78"/>
      <c r="E66" s="78">
        <f>AVERAGE(Competitors!O87+Competitors!O153+Industry!E15)</f>
        <v>0.59639301738470807</v>
      </c>
      <c r="F66" s="78">
        <f>AVERAGE(Competitors!P87+Competitors!P153+Industry!F15)</f>
        <v>0.44369972714190609</v>
      </c>
      <c r="G66" s="78">
        <f>AVERAGE(Competitors!Q87+Competitors!Q153+Industry!G15)</f>
        <v>0.79622126915888813</v>
      </c>
      <c r="H66" s="78">
        <f>AVERAGE(Competitors!R87+Competitors!R153+Industry!H15)</f>
        <v>0.70920644355690732</v>
      </c>
      <c r="I66" s="78">
        <f>AVERAGE(Competitors!S87+Competitors!S153+Industry!I15)</f>
        <v>0.60251830935340855</v>
      </c>
      <c r="J66" s="78">
        <f>AVERAGE(Competitors!T87+Competitors!T153+Industry!J15)</f>
        <v>0.32436312859037408</v>
      </c>
      <c r="K66" s="78">
        <f>AVERAGE(Competitors!U87+Competitors!U153+Industry!K15)</f>
        <v>0.63937518882891209</v>
      </c>
      <c r="L66" s="78">
        <f>AVERAGE(Competitors!V87+Competitors!V153+Industry!L15)</f>
        <v>0.66712370218573058</v>
      </c>
      <c r="M66" s="78">
        <f>AVERAGE(Competitors!W87+Competitors!W153+Industry!M15)</f>
        <v>0.36117466122253022</v>
      </c>
    </row>
    <row r="67" spans="2:13" ht="14.4">
      <c r="C67" s="127" t="s">
        <v>130</v>
      </c>
      <c r="D67" s="203"/>
      <c r="E67" s="202">
        <f>AVERAGE(Competitors!O88+Competitors!O154+Industry!E16)</f>
        <v>19.591455030170202</v>
      </c>
      <c r="F67" s="202">
        <f>AVERAGE(Competitors!P88+Competitors!P154+Industry!F16)</f>
        <v>231.57408498994656</v>
      </c>
      <c r="G67" s="202">
        <f>AVERAGE(Competitors!Q88+Competitors!Q154+Industry!G16)</f>
        <v>89.667352295871694</v>
      </c>
      <c r="H67" s="202">
        <f>AVERAGE(Competitors!R88+Competitors!R154+Industry!H16)</f>
        <v>72.092435729144768</v>
      </c>
      <c r="I67" s="202">
        <f>AVERAGE(Competitors!S88+Competitors!S154+Industry!I16)</f>
        <v>85.622389115744838</v>
      </c>
      <c r="J67" s="202">
        <f>AVERAGE(Competitors!T88+Competitors!T154+Industry!J16)</f>
        <v>111.07490293188415</v>
      </c>
      <c r="K67" s="202">
        <f>AVERAGE(Competitors!U88+Competitors!U154+Industry!K16)</f>
        <v>113.93253280133997</v>
      </c>
      <c r="L67" s="202">
        <f>AVERAGE(Competitors!V88+Competitors!V154+Industry!L16)</f>
        <v>85.978638574831734</v>
      </c>
      <c r="M67" s="202">
        <f>AVERAGE(Competitors!W88+Competitors!W154+Industry!M16)</f>
        <v>138.22830017251732</v>
      </c>
    </row>
    <row r="70" spans="2:13">
      <c r="B70" s="204" t="s">
        <v>377</v>
      </c>
      <c r="C70" s="132" t="s">
        <v>266</v>
      </c>
      <c r="D70" s="197">
        <f>AVERAGE(Competitors!N8,Industry!D2)</f>
        <v>3.0162558440124949E-2</v>
      </c>
      <c r="E70" s="197">
        <f>AVERAGE(Competitors!O8,Industry!E2)</f>
        <v>3.2047639624441841E-2</v>
      </c>
      <c r="F70" s="197">
        <f>AVERAGE(Competitors!P8,Industry!F2)</f>
        <v>3.9072060317868931E-2</v>
      </c>
      <c r="G70" s="197">
        <f>AVERAGE(Competitors!Q8,Industry!G2)</f>
        <v>3.7690466189435369E-2</v>
      </c>
      <c r="H70" s="197">
        <f>AVERAGE(Competitors!R8,Industry!H2)</f>
        <v>6.9083840550794542E-2</v>
      </c>
      <c r="I70" s="197">
        <f>AVERAGE(Competitors!S8,Industry!I2)</f>
        <v>7.0602986755741601E-2</v>
      </c>
      <c r="J70" s="197">
        <f>AVERAGE(Competitors!T8,Industry!J2)</f>
        <v>9.4012749742518137E-2</v>
      </c>
      <c r="K70" s="197">
        <f>AVERAGE(Competitors!U8,Industry!K2)</f>
        <v>9.9048250018149694E-2</v>
      </c>
      <c r="L70" s="197">
        <f>AVERAGE(Competitors!V8,Industry!L2)</f>
        <v>7.1193248391677247E-2</v>
      </c>
      <c r="M70" s="197">
        <f>AVERAGE(Competitors!W8,Industry!M2)</f>
        <v>0.10625684351045933</v>
      </c>
    </row>
    <row r="71" spans="2:13">
      <c r="B71" s="50"/>
      <c r="C71" s="132" t="s">
        <v>408</v>
      </c>
      <c r="D71" s="197">
        <f>AVERAGE(Competitors!N9,Industry!D3)</f>
        <v>1.6693274355397036E-2</v>
      </c>
      <c r="E71" s="197">
        <f>AVERAGE(Competitors!O9,Industry!E3)</f>
        <v>1.0563633451959337E-2</v>
      </c>
      <c r="F71" s="197">
        <f>AVERAGE(Competitors!P9,Industry!F3)</f>
        <v>2.1084213037742792E-2</v>
      </c>
      <c r="G71" s="197">
        <f>AVERAGE(Competitors!Q9,Industry!G3)</f>
        <v>2.624780658361453E-2</v>
      </c>
      <c r="H71" s="197">
        <f>AVERAGE(Competitors!R9,Industry!H3)</f>
        <v>5.4281716346998146E-2</v>
      </c>
      <c r="I71" s="197">
        <f>AVERAGE(Competitors!S9,Industry!I3)</f>
        <v>5.3197032301442647E-2</v>
      </c>
      <c r="J71" s="197">
        <f>AVERAGE(Competitors!T9,Industry!J3)</f>
        <v>6.8355503788207664E-2</v>
      </c>
      <c r="K71" s="197">
        <f>AVERAGE(Competitors!U9,Industry!K3)</f>
        <v>9.7043743654559284E-2</v>
      </c>
      <c r="L71" s="197">
        <f>AVERAGE(Competitors!V9,Industry!L3)</f>
        <v>4.327659579514264E-2</v>
      </c>
      <c r="M71" s="197">
        <f>AVERAGE(Competitors!W9,Industry!M3)</f>
        <v>8.4306582803065161E-2</v>
      </c>
    </row>
    <row r="72" spans="2:13">
      <c r="B72" s="50"/>
      <c r="C72" s="132" t="s">
        <v>409</v>
      </c>
      <c r="D72" s="197">
        <f>AVERAGE(Competitors!N10,Industry!D4)</f>
        <v>6.0589953354854335E-2</v>
      </c>
      <c r="E72" s="197">
        <f>AVERAGE(Competitors!O10,Industry!E4)</f>
        <v>4.9844676813405805E-2</v>
      </c>
      <c r="F72" s="197">
        <f>AVERAGE(Competitors!P10,Industry!F4)</f>
        <v>9.630323150704713E-2</v>
      </c>
      <c r="G72" s="197">
        <f>AVERAGE(Competitors!Q10,Industry!G4)</f>
        <v>0.13274959203280395</v>
      </c>
      <c r="H72" s="197">
        <f>AVERAGE(Competitors!R10,Industry!H4)</f>
        <v>0.23125510830416149</v>
      </c>
      <c r="I72" s="197">
        <f>AVERAGE(Competitors!S10,Industry!I4)</f>
        <v>0.21647372324396771</v>
      </c>
      <c r="J72" s="197">
        <f>AVERAGE(Competitors!T10,Industry!J4)</f>
        <v>0.23896466671292776</v>
      </c>
      <c r="K72" s="197">
        <f>AVERAGE(Competitors!U10,Industry!K4)</f>
        <v>0.28207268808318547</v>
      </c>
      <c r="L72" s="197">
        <f>AVERAGE(Competitors!V10,Industry!L4)</f>
        <v>9.8777214873613864E-2</v>
      </c>
      <c r="M72" s="197">
        <f>AVERAGE(Competitors!W10,Industry!M4)</f>
        <v>0.20669244145058829</v>
      </c>
    </row>
    <row r="73" spans="2:13">
      <c r="C73" s="132" t="s">
        <v>269</v>
      </c>
      <c r="D73" s="197">
        <f>AVERAGE(Competitors!N11,Industry!D5)</f>
        <v>0.30654169752063065</v>
      </c>
      <c r="E73" s="197">
        <f>AVERAGE(Competitors!O11,Industry!E5)</f>
        <v>0.32657216875558065</v>
      </c>
      <c r="F73" s="197">
        <f>AVERAGE(Competitors!P11,Industry!F5)</f>
        <v>0.33404717144858087</v>
      </c>
      <c r="G73" s="197">
        <f>AVERAGE(Competitors!Q11,Industry!G5)</f>
        <v>0.35780162157263273</v>
      </c>
      <c r="H73" s="197">
        <f>AVERAGE(Competitors!R11,Industry!H5)</f>
        <v>0.3856956471650167</v>
      </c>
      <c r="I73" s="197">
        <f>AVERAGE(Competitors!S11,Industry!I5)</f>
        <v>0.39635864244770047</v>
      </c>
      <c r="J73" s="197">
        <f>AVERAGE(Competitors!T11,Industry!J5)</f>
        <v>0.41428784631993792</v>
      </c>
      <c r="K73" s="197">
        <f>AVERAGE(Competitors!U11,Industry!K5)</f>
        <v>0.41834537834052199</v>
      </c>
      <c r="L73" s="197">
        <f>AVERAGE(Competitors!V11,Industry!L5)</f>
        <v>0.41588022551864767</v>
      </c>
      <c r="M73" s="197">
        <f>AVERAGE(Competitors!W11,Industry!M5)</f>
        <v>0.44259964254235046</v>
      </c>
    </row>
    <row r="74" spans="2:13">
      <c r="B74" s="50"/>
      <c r="C74" s="132" t="s">
        <v>198</v>
      </c>
      <c r="D74" s="197">
        <f>AVERAGE(Competitors!N12,Industry!D6)</f>
        <v>9.5015722421406296E-2</v>
      </c>
      <c r="E74" s="197">
        <f>AVERAGE(Competitors!O12,Industry!E6)</f>
        <v>0.1065915221953415</v>
      </c>
      <c r="F74" s="197">
        <f>AVERAGE(Competitors!P12,Industry!F6)</f>
        <v>0.10738819716614223</v>
      </c>
      <c r="G74" s="197">
        <f>AVERAGE(Competitors!Q12,Industry!G6)</f>
        <v>0.10860574615227193</v>
      </c>
      <c r="H74" s="197">
        <f>AVERAGE(Competitors!R12,Industry!H6)</f>
        <v>0.10059085363484976</v>
      </c>
      <c r="I74" s="197">
        <f>AVERAGE(Competitors!S12,Industry!I6)</f>
        <v>0.10237200825994132</v>
      </c>
      <c r="J74" s="197">
        <f>AVERAGE(Competitors!T12,Industry!J6)</f>
        <v>9.1951290180169759E-2</v>
      </c>
      <c r="K74" s="197">
        <f>AVERAGE(Competitors!U12,Industry!K6)</f>
        <v>9.7936050352934831E-2</v>
      </c>
      <c r="L74" s="197">
        <f>AVERAGE(Competitors!V12,Industry!L6)</f>
        <v>0.11409634715754054</v>
      </c>
      <c r="M74" s="197">
        <f>AVERAGE(Competitors!W12,Industry!M6)</f>
        <v>0.1141540106879011</v>
      </c>
    </row>
    <row r="75" spans="2:13">
      <c r="B75" s="50"/>
      <c r="C75" s="132" t="s">
        <v>270</v>
      </c>
      <c r="D75" s="197">
        <f>AVERAGE(Competitors!N13,Industry!D7)</f>
        <v>2.2879824252602904E-2</v>
      </c>
      <c r="E75" s="197">
        <f>AVERAGE(Competitors!O13,Industry!E7)</f>
        <v>1.1829864459543911E-2</v>
      </c>
      <c r="F75" s="197">
        <f>AVERAGE(Competitors!P13,Industry!F7)</f>
        <v>1.9287612435169205E-2</v>
      </c>
      <c r="G75" s="197">
        <f>AVERAGE(Competitors!Q13,Industry!G7)</f>
        <v>3.2426822004444092E-2</v>
      </c>
      <c r="H75" s="197">
        <f>AVERAGE(Competitors!R13,Industry!H7)</f>
        <v>5.9970544715780567E-2</v>
      </c>
      <c r="I75" s="197">
        <f>AVERAGE(Competitors!S13,Industry!I7)</f>
        <v>6.6964993480304116E-2</v>
      </c>
      <c r="J75" s="197">
        <f>AVERAGE(Competitors!T13,Industry!J7)</f>
        <v>8.2862862625903283E-2</v>
      </c>
      <c r="K75" s="197">
        <f>AVERAGE(Competitors!U13,Industry!K7)</f>
        <v>0.12164510187281991</v>
      </c>
      <c r="L75" s="197">
        <f>AVERAGE(Competitors!V13,Industry!L7)</f>
        <v>6.8391841464398459E-2</v>
      </c>
      <c r="M75" s="197">
        <f>AVERAGE(Competitors!W13,Industry!M7)</f>
        <v>0.1066482280966045</v>
      </c>
    </row>
    <row r="76" spans="2:13">
      <c r="C76" s="132" t="s">
        <v>176</v>
      </c>
      <c r="D76" s="197">
        <f>AVERAGE(Competitors!N14,Industry!D8)</f>
        <v>0.69345830247936946</v>
      </c>
      <c r="E76" s="197">
        <f>AVERAGE(Competitors!O14,Industry!E8)</f>
        <v>0.67342783124441929</v>
      </c>
      <c r="F76" s="197">
        <f>AVERAGE(Competitors!P14,Industry!F8)</f>
        <v>0.66595282855141913</v>
      </c>
      <c r="G76" s="197">
        <f>AVERAGE(Competitors!Q14,Industry!G8)</f>
        <v>0.64219837842736727</v>
      </c>
      <c r="H76" s="197">
        <f>AVERAGE(Competitors!R14,Industry!H8)</f>
        <v>0.6143043528349833</v>
      </c>
      <c r="I76" s="197">
        <f>AVERAGE(Competitors!S14,Industry!I8)</f>
        <v>0.60364135755229964</v>
      </c>
      <c r="J76" s="197">
        <f>AVERAGE(Competitors!T14,Industry!J8)</f>
        <v>0.58571215368006202</v>
      </c>
      <c r="K76" s="197">
        <f>AVERAGE(Competitors!U14,Industry!K8)</f>
        <v>0.58165462165947801</v>
      </c>
      <c r="L76" s="197">
        <f>AVERAGE(Competitors!V14,Industry!L8)</f>
        <v>0.58411977448135222</v>
      </c>
      <c r="M76" s="197">
        <f>AVERAGE(Competitors!W14,Industry!M8)</f>
        <v>0.5574003574576496</v>
      </c>
    </row>
    <row r="77" spans="2:13">
      <c r="B77" s="50"/>
      <c r="C77" s="132" t="s">
        <v>177</v>
      </c>
      <c r="D77" s="197">
        <f>AVERAGE(Competitors!N15,Industry!D9)</f>
        <v>0.1732051458912599</v>
      </c>
      <c r="E77" s="197">
        <f>AVERAGE(Competitors!O15,Industry!E9)</f>
        <v>0.18619246499966735</v>
      </c>
      <c r="F77" s="197">
        <f>AVERAGE(Competitors!P15,Industry!F9)</f>
        <v>0.18914956476673156</v>
      </c>
      <c r="G77" s="197">
        <f>AVERAGE(Competitors!Q15,Industry!G9)</f>
        <v>0.20118858255032523</v>
      </c>
      <c r="H77" s="197">
        <f>AVERAGE(Competitors!R15,Industry!H9)</f>
        <v>0.20698536081339514</v>
      </c>
      <c r="I77" s="197">
        <f>AVERAGE(Competitors!S15,Industry!I9)</f>
        <v>0.20310960196020528</v>
      </c>
      <c r="J77" s="197">
        <f>AVERAGE(Competitors!T15,Industry!J9)</f>
        <v>0.1790329662080912</v>
      </c>
      <c r="K77" s="197">
        <f>AVERAGE(Competitors!U15,Industry!K9)</f>
        <v>0.18957406265372406</v>
      </c>
      <c r="L77" s="197">
        <f>AVERAGE(Competitors!V15,Industry!L9)</f>
        <v>0.19955721160797085</v>
      </c>
      <c r="M77" s="197">
        <f>AVERAGE(Competitors!W15,Industry!M9)</f>
        <v>0.19261737943087315</v>
      </c>
    </row>
    <row r="78" spans="2:13">
      <c r="B78" s="50"/>
      <c r="C78" s="7" t="s">
        <v>271</v>
      </c>
      <c r="D78" s="197">
        <f>AVERAGE(Competitors!N16,Industry!D10)</f>
        <v>5.2113768148514407E-2</v>
      </c>
      <c r="E78" s="197">
        <f>AVERAGE(Competitors!O16,Industry!E10)</f>
        <v>5.8594845148870159E-2</v>
      </c>
      <c r="F78" s="197">
        <f>AVERAGE(Competitors!P16,Industry!F10)</f>
        <v>5.9141682660842583E-2</v>
      </c>
      <c r="G78" s="197">
        <f>AVERAGE(Competitors!Q16,Industry!G10)</f>
        <v>6.3587194854553428E-2</v>
      </c>
      <c r="H78" s="197">
        <f>AVERAGE(Competitors!R16,Industry!H10)</f>
        <v>6.1912000240459966E-2</v>
      </c>
      <c r="I78" s="197">
        <f>AVERAGE(Competitors!S16,Industry!I10)</f>
        <v>7.5314908365302149E-2</v>
      </c>
      <c r="J78" s="197">
        <f>AVERAGE(Competitors!T16,Industry!J10)</f>
        <v>6.7571824075597114E-2</v>
      </c>
      <c r="K78" s="197">
        <f>AVERAGE(Competitors!U16,Industry!K10)</f>
        <v>7.3194102755661433E-2</v>
      </c>
      <c r="L78" s="197">
        <f>AVERAGE(Competitors!V16,Industry!L10)</f>
        <v>8.6860651431861238E-2</v>
      </c>
      <c r="M78" s="197">
        <f>AVERAGE(Competitors!W16,Industry!M10)</f>
        <v>9.3564327538000314E-2</v>
      </c>
    </row>
    <row r="79" spans="2:13" ht="14.4">
      <c r="C79" s="127"/>
      <c r="D79" s="197"/>
      <c r="E79" s="197"/>
      <c r="F79" s="197"/>
      <c r="G79" s="197"/>
      <c r="H79" s="197"/>
      <c r="I79" s="197"/>
      <c r="J79" s="197"/>
      <c r="K79" s="197"/>
      <c r="L79" s="197"/>
      <c r="M79" s="197"/>
    </row>
    <row r="80" spans="2:13" ht="14.4">
      <c r="B80" s="50"/>
      <c r="C80" s="127"/>
      <c r="D80" s="197"/>
      <c r="E80" s="197"/>
      <c r="F80" s="197"/>
      <c r="G80" s="197"/>
      <c r="H80" s="197"/>
      <c r="I80" s="197"/>
      <c r="J80" s="197"/>
      <c r="K80" s="197"/>
      <c r="L80" s="197"/>
      <c r="M80" s="197"/>
    </row>
    <row r="81" spans="2:13" ht="14.4">
      <c r="B81" s="50"/>
      <c r="C81" s="127"/>
      <c r="D81" s="197"/>
      <c r="E81" s="197"/>
      <c r="F81" s="197"/>
      <c r="G81" s="197"/>
      <c r="H81" s="197"/>
      <c r="I81" s="197"/>
      <c r="J81" s="197"/>
      <c r="K81" s="197"/>
      <c r="L81" s="197"/>
      <c r="M81" s="197"/>
    </row>
    <row r="82" spans="2:13" ht="14.4">
      <c r="C82" s="127" t="s">
        <v>272</v>
      </c>
      <c r="D82" s="197"/>
      <c r="E82" s="197">
        <f>AVERAGE(Competitors!O20,Industry!E14)</f>
        <v>0.2170362501394909</v>
      </c>
      <c r="F82" s="197">
        <f>AVERAGE(Competitors!P20,Industry!F14)</f>
        <v>0.28669388999754786</v>
      </c>
      <c r="G82" s="197">
        <f>AVERAGE(Competitors!Q20,Industry!G14)</f>
        <v>0.31603299952503638</v>
      </c>
      <c r="H82" s="197">
        <f>AVERAGE(Competitors!R20,Industry!H14)</f>
        <v>0.33006229350923633</v>
      </c>
      <c r="I82" s="197">
        <f>AVERAGE(Competitors!S20,Industry!I14)</f>
        <v>0.24036141744333528</v>
      </c>
      <c r="J82" s="197">
        <f>AVERAGE(Competitors!T20,Industry!J14)</f>
        <v>0.30816829596387396</v>
      </c>
      <c r="K82" s="197">
        <f>AVERAGE(Competitors!U20,Industry!K14)</f>
        <v>0.20252743027897777</v>
      </c>
      <c r="L82" s="197">
        <f>AVERAGE(Competitors!V20,Industry!L14)</f>
        <v>7.9284542908423877E-2</v>
      </c>
      <c r="M82" s="197">
        <f>AVERAGE(Competitors!W20,Industry!M14)</f>
        <v>9.248189457119102E-2</v>
      </c>
    </row>
    <row r="83" spans="2:13" ht="14.4">
      <c r="C83" s="127" t="s">
        <v>273</v>
      </c>
      <c r="D83" s="197"/>
      <c r="E83" s="197">
        <f>AVERAGE(Competitors!O21,Industry!E15)</f>
        <v>0.36493632171701762</v>
      </c>
      <c r="F83" s="197">
        <f>AVERAGE(Competitors!P21,Industry!F15)</f>
        <v>0.2960140303568578</v>
      </c>
      <c r="G83" s="197">
        <f>AVERAGE(Competitors!Q21,Industry!G15)</f>
        <v>0.32089597932936265</v>
      </c>
      <c r="H83" s="197">
        <f>AVERAGE(Competitors!R21,Industry!H15)</f>
        <v>0.21770356775865848</v>
      </c>
      <c r="I83" s="197">
        <f>AVERAGE(Competitors!S21,Industry!I15)</f>
        <v>0.25531930237624922</v>
      </c>
      <c r="J83" s="197">
        <f>AVERAGE(Competitors!T21,Industry!J15)</f>
        <v>0.1867975134578429</v>
      </c>
      <c r="K83" s="197">
        <f>AVERAGE(Competitors!U21,Industry!K15)</f>
        <v>0.27714821830230452</v>
      </c>
      <c r="L83" s="197">
        <f>AVERAGE(Competitors!V21,Industry!L15)</f>
        <v>0.24920642132490659</v>
      </c>
      <c r="M83" s="197">
        <f>AVERAGE(Competitors!W21,Industry!M15)</f>
        <v>7.8238599525968983E-2</v>
      </c>
    </row>
    <row r="84" spans="2:13" ht="14.4">
      <c r="C84" s="127" t="s">
        <v>130</v>
      </c>
      <c r="D84" s="197"/>
      <c r="E84" s="199">
        <f>AVERAGE(Competitors!O22,Industry!E16)</f>
        <v>6.7686333728831842</v>
      </c>
      <c r="F84" s="199">
        <f>AVERAGE(Competitors!P22,Industry!F16)</f>
        <v>6.6025617397714704</v>
      </c>
      <c r="G84" s="199">
        <f>AVERAGE(Competitors!Q22,Industry!G16)</f>
        <v>6.4174058455721976</v>
      </c>
      <c r="H84" s="199">
        <f>AVERAGE(Competitors!R22,Industry!H16)</f>
        <v>6.7387495861051745</v>
      </c>
      <c r="I84" s="199">
        <f>AVERAGE(Competitors!S22,Industry!I16)</f>
        <v>7.3879642165060657</v>
      </c>
      <c r="J84" s="199">
        <f>AVERAGE(Competitors!T22,Industry!J16)</f>
        <v>7.474758421385352</v>
      </c>
      <c r="K84" s="199">
        <f>AVERAGE(Competitors!U22,Industry!K16)</f>
        <v>8.2681669176929216</v>
      </c>
      <c r="L84" s="199">
        <f>AVERAGE(Competitors!V22,Industry!L16)</f>
        <v>8.1242150794242676</v>
      </c>
      <c r="M84" s="199">
        <f>AVERAGE(Competitors!W22,Industry!M16)</f>
        <v>8.5297757039705857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DDD6-E702-4463-9E55-59EA9D5E6A66}">
  <dimension ref="B2:Q30"/>
  <sheetViews>
    <sheetView zoomScale="94" workbookViewId="0">
      <selection activeCell="M8" sqref="M8"/>
    </sheetView>
  </sheetViews>
  <sheetFormatPr defaultColWidth="9.109375" defaultRowHeight="13.2"/>
  <cols>
    <col min="1" max="1" width="4" style="8" customWidth="1"/>
    <col min="2" max="2" width="34.109375" style="8" customWidth="1"/>
    <col min="3" max="12" width="6.88671875" style="8" customWidth="1"/>
    <col min="13" max="13" width="8.6640625" style="8" bestFit="1" customWidth="1"/>
    <col min="14" max="14" width="8.109375" style="8" customWidth="1"/>
    <col min="15" max="15" width="11.33203125" style="8" customWidth="1"/>
    <col min="16" max="16" width="10.6640625" style="8" customWidth="1"/>
    <col min="17" max="16384" width="9.109375" style="8"/>
  </cols>
  <sheetData>
    <row r="2" spans="2:17">
      <c r="D2" s="29"/>
    </row>
    <row r="5" spans="2:17"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</row>
    <row r="7" spans="2:17" ht="17.399999999999999">
      <c r="B7" s="75" t="s">
        <v>101</v>
      </c>
      <c r="C7" s="73">
        <v>2014</v>
      </c>
      <c r="D7" s="73">
        <v>2015</v>
      </c>
      <c r="E7" s="73">
        <v>2016</v>
      </c>
      <c r="F7" s="73">
        <v>2017</v>
      </c>
      <c r="G7" s="73">
        <v>2018</v>
      </c>
      <c r="H7" s="73">
        <v>2019</v>
      </c>
      <c r="I7" s="73">
        <v>2020</v>
      </c>
      <c r="J7" s="73">
        <v>2021</v>
      </c>
      <c r="K7" s="73">
        <v>2022</v>
      </c>
      <c r="L7" s="73">
        <v>2023</v>
      </c>
      <c r="M7" s="73"/>
      <c r="N7" s="73"/>
      <c r="O7" s="73"/>
      <c r="P7" s="15"/>
    </row>
    <row r="8" spans="2:17">
      <c r="B8" s="38" t="s">
        <v>126</v>
      </c>
      <c r="C8" s="55">
        <f>(IS!B16-IS!B18)/IS!B16</f>
        <v>0.29482626871038792</v>
      </c>
      <c r="D8" s="55">
        <f>(IS!C16-IS!C18)/IS!C16</f>
        <v>0.33040203353083003</v>
      </c>
      <c r="E8" s="55">
        <f>(IS!D16-IS!D18)/IS!D16</f>
        <v>0.35093060366064405</v>
      </c>
      <c r="F8" s="55">
        <f>(IS!E16-IS!E18)/IS!E16</f>
        <v>0.3706835482891615</v>
      </c>
      <c r="G8" s="55">
        <f>(IS!F16-IS!F18)/IS!F16</f>
        <v>0.40247416128852193</v>
      </c>
      <c r="H8" s="55">
        <f>(IS!G16-IS!G18)/IS!G16</f>
        <v>0.40990011478600608</v>
      </c>
      <c r="I8" s="55">
        <f>(IS!H16-IS!H18)/IS!H16</f>
        <v>0.3956779186870571</v>
      </c>
      <c r="J8" s="55">
        <f>(IS!I16-IS!I18)/IS!I16</f>
        <v>0.42032514441639601</v>
      </c>
      <c r="K8" s="55">
        <f>(IS!J16-IS!J18)/IS!J16</f>
        <v>0.43805339865326287</v>
      </c>
      <c r="L8" s="55">
        <f>(IS!K16-IS!K18)/IS!K16</f>
        <v>0.46982088955000567</v>
      </c>
      <c r="M8" s="55"/>
      <c r="N8" s="55"/>
      <c r="O8" s="55"/>
      <c r="P8" s="28"/>
      <c r="Q8" s="38" t="s">
        <v>103</v>
      </c>
    </row>
    <row r="9" spans="2:17">
      <c r="B9" s="38" t="s">
        <v>125</v>
      </c>
      <c r="C9" s="55">
        <f>IS!B24/IS!B16</f>
        <v>2.000269699285297E-3</v>
      </c>
      <c r="D9" s="55">
        <f>IS!C24/IS!C16</f>
        <v>2.0867988710913405E-2</v>
      </c>
      <c r="E9" s="55">
        <f>IS!D24/IS!D16</f>
        <v>3.0782354195621642E-2</v>
      </c>
      <c r="F9" s="55">
        <f>IS!E24/IS!E16</f>
        <v>2.3084794170892695E-2</v>
      </c>
      <c r="G9" s="55">
        <f>IS!F24/IS!F16</f>
        <v>5.3334879147397665E-2</v>
      </c>
      <c r="H9" s="55">
        <f>IS!G24/IS!G16</f>
        <v>5.1835506662579051E-2</v>
      </c>
      <c r="I9" s="55">
        <f>IS!H24/IS!H16</f>
        <v>5.9313999751336569E-2</v>
      </c>
      <c r="J9" s="55">
        <f>IS!I24/IS!I16</f>
        <v>5.2954097509269465E-2</v>
      </c>
      <c r="K9" s="55">
        <f>IS!J24/IS!J16</f>
        <v>2.3829581912242232E-2</v>
      </c>
      <c r="L9" s="55">
        <f>IS!K24/IS!K16</f>
        <v>6.4114407996033296E-2</v>
      </c>
      <c r="M9" s="55"/>
      <c r="N9" s="55"/>
      <c r="O9" s="55"/>
      <c r="P9" s="28"/>
      <c r="Q9" s="38" t="s">
        <v>104</v>
      </c>
    </row>
    <row r="10" spans="2:17">
      <c r="B10" s="38" t="s">
        <v>124</v>
      </c>
      <c r="C10" s="55">
        <f>IS!B35/IS!B16</f>
        <v>-2.7082303231896437E-3</v>
      </c>
      <c r="D10" s="55">
        <f>IS!C35/IS!C16</f>
        <v>5.5697811337681999E-3</v>
      </c>
      <c r="E10" s="55">
        <f>IS!D35/IS!D16</f>
        <v>1.7435490157147373E-2</v>
      </c>
      <c r="F10" s="55">
        <f>IS!E35/IS!E16</f>
        <v>1.7052162864178651E-2</v>
      </c>
      <c r="G10" s="55">
        <f>IS!F35/IS!F16</f>
        <v>4.3252736305590261E-2</v>
      </c>
      <c r="H10" s="55">
        <f>IS!G35/IS!G16</f>
        <v>4.1308703060722513E-2</v>
      </c>
      <c r="I10" s="55">
        <f>IS!H35/IS!H16</f>
        <v>5.5252496995316841E-2</v>
      </c>
      <c r="J10" s="177">
        <f>IS!I35/IS!I16</f>
        <v>7.1014128755145567E-2</v>
      </c>
      <c r="K10" s="177">
        <f>IS!J35/IS!J16</f>
        <v>-5.2958950004183018E-3</v>
      </c>
      <c r="L10" s="55">
        <f>IS!K35/IS!K16</f>
        <v>5.2932835755978319E-2</v>
      </c>
      <c r="M10" s="55"/>
      <c r="N10" s="55"/>
      <c r="O10" s="55"/>
      <c r="P10" s="28"/>
      <c r="Q10" s="38" t="s">
        <v>102</v>
      </c>
    </row>
    <row r="11" spans="2:17">
      <c r="B11" s="38" t="s">
        <v>123</v>
      </c>
      <c r="C11" s="55">
        <f>IS!B35/BS!B27</f>
        <v>-4.4216126960829284E-3</v>
      </c>
      <c r="D11" s="55">
        <f>IS!C35/BS!C27</f>
        <v>9.1070227981174742E-3</v>
      </c>
      <c r="E11" s="55">
        <f>IS!D35/BS!D27</f>
        <v>2.842857485432004E-2</v>
      </c>
      <c r="F11" s="55">
        <f>IS!E35/BS!E27</f>
        <v>2.3098012337217273E-2</v>
      </c>
      <c r="G11" s="55">
        <f>IS!F35/BS!F27</f>
        <v>6.1931287196891449E-2</v>
      </c>
      <c r="H11" s="55">
        <f>IS!G35/BS!G27</f>
        <v>5.1445517829237106E-2</v>
      </c>
      <c r="I11" s="55">
        <f>IS!H35/BS!H27</f>
        <v>6.6411370040006856E-2</v>
      </c>
      <c r="J11" s="55">
        <f>IS!I35/BS!I27</f>
        <v>7.9334393851846041E-2</v>
      </c>
      <c r="K11" s="55">
        <f>IS!J35/BS!J27</f>
        <v>-5.8831793375479545E-3</v>
      </c>
      <c r="L11" s="55">
        <f>IS!K35/BS!K27</f>
        <v>5.7639044129626754E-2</v>
      </c>
      <c r="M11" s="55"/>
      <c r="N11" s="55"/>
      <c r="O11" s="55"/>
      <c r="P11" s="28"/>
      <c r="Q11" s="38" t="s">
        <v>166</v>
      </c>
    </row>
    <row r="12" spans="2:17">
      <c r="B12" s="38" t="s">
        <v>122</v>
      </c>
      <c r="C12" s="55">
        <f>IS!B35/BS!B47</f>
        <v>-2.2437389442323805E-2</v>
      </c>
      <c r="D12" s="55">
        <f>IS!C35/BS!C47</f>
        <v>4.4530783024506873E-2</v>
      </c>
      <c r="E12" s="55">
        <f>IS!D35/BS!D47</f>
        <v>0.12294529427015816</v>
      </c>
      <c r="F12" s="55">
        <f>IS!E35/BS!E47</f>
        <v>0.10945902053484427</v>
      </c>
      <c r="G12" s="55">
        <f>IS!F35/BS!F47</f>
        <v>0.231302670555007</v>
      </c>
      <c r="H12" s="55">
        <f>IS!G35/BS!G47</f>
        <v>0.1867225265871737</v>
      </c>
      <c r="I12" s="55">
        <f>IS!H35/BS!H47</f>
        <v>0.22837351719412444</v>
      </c>
      <c r="J12" s="55">
        <f>IS!I35/BS!I47</f>
        <v>0.2413396506202756</v>
      </c>
      <c r="K12" s="55">
        <f>IS!J35/BS!J47</f>
        <v>-1.8638346240490815E-2</v>
      </c>
      <c r="L12" s="55">
        <f>IS!K35/BS!K47</f>
        <v>0.15071207430340558</v>
      </c>
      <c r="M12" s="55"/>
      <c r="N12" s="55"/>
      <c r="O12" s="55"/>
      <c r="P12" s="28"/>
      <c r="Q12" s="38" t="s">
        <v>92</v>
      </c>
    </row>
    <row r="13" spans="2:17" ht="22.8">
      <c r="P13" s="69"/>
      <c r="Q13" s="37"/>
    </row>
    <row r="14" spans="2:17" ht="22.8">
      <c r="B14" s="76" t="s">
        <v>168</v>
      </c>
      <c r="C14" s="73">
        <v>2014</v>
      </c>
      <c r="D14" s="73">
        <v>2015</v>
      </c>
      <c r="E14" s="73">
        <v>2016</v>
      </c>
      <c r="F14" s="73">
        <v>2017</v>
      </c>
      <c r="G14" s="73">
        <v>2018</v>
      </c>
      <c r="H14" s="73">
        <v>2019</v>
      </c>
      <c r="I14" s="73">
        <v>2020</v>
      </c>
      <c r="J14" s="73">
        <v>2021</v>
      </c>
      <c r="K14" s="73">
        <v>2022</v>
      </c>
      <c r="L14" s="73">
        <v>2023</v>
      </c>
      <c r="M14" s="73"/>
      <c r="N14" s="73"/>
      <c r="O14" s="73"/>
      <c r="P14" s="69"/>
      <c r="Q14" s="37"/>
    </row>
    <row r="15" spans="2:17" ht="14.25" customHeight="1">
      <c r="B15" s="38" t="s">
        <v>128</v>
      </c>
      <c r="C15" s="70">
        <f>BS!B18/(IS!B17/365)</f>
        <v>23.018609250685486</v>
      </c>
      <c r="D15" s="70">
        <f>BS!C18/(IS!C17/365)</f>
        <v>21.909005102517614</v>
      </c>
      <c r="E15" s="70">
        <f>BS!D18/(IS!D17/365)</f>
        <v>22.382543919639378</v>
      </c>
      <c r="F15" s="70">
        <f>BS!E18/(IS!E17/365)</f>
        <v>27.013931836326222</v>
      </c>
      <c r="G15" s="70">
        <f>BS!F18/(IS!F17/365)</f>
        <v>26.137590333509383</v>
      </c>
      <c r="H15" s="70">
        <f>BS!G18/(IS!G17/365)</f>
        <v>27.084649332316182</v>
      </c>
      <c r="I15" s="70">
        <f>BS!H18/(IS!H17/365)</f>
        <v>23.202966347548593</v>
      </c>
      <c r="J15" s="70">
        <f>BS!I18/(IS!I17/365)</f>
        <v>25.552688039299991</v>
      </c>
      <c r="K15" s="70">
        <f>BS!J18/(IS!J17/365)</f>
        <v>30.081539661817612</v>
      </c>
      <c r="L15" s="70">
        <f>BS!K18/(IS!K17/365)</f>
        <v>33.18170272362709</v>
      </c>
      <c r="M15" s="70"/>
      <c r="N15" s="70"/>
      <c r="O15" s="70"/>
      <c r="P15" s="42"/>
      <c r="Q15" s="38" t="s">
        <v>99</v>
      </c>
    </row>
    <row r="16" spans="2:17" ht="14.25" customHeight="1">
      <c r="B16" s="38" t="s">
        <v>171</v>
      </c>
      <c r="C16" s="70">
        <f>IS!B16/BS!B18</f>
        <v>15.856735566642907</v>
      </c>
      <c r="D16" s="70">
        <f>IS!C16/BS!C18</f>
        <v>16.659816285224974</v>
      </c>
      <c r="E16" s="70">
        <f>IS!D16/BS!D18</f>
        <v>16.307351001319102</v>
      </c>
      <c r="F16" s="70">
        <f>IS!E16/BS!E18</f>
        <v>13.511546642357946</v>
      </c>
      <c r="G16" s="70">
        <f>IS!F16/BS!F18</f>
        <v>13.964561971577622</v>
      </c>
      <c r="H16" s="70">
        <f>IS!G16/BS!G18</f>
        <v>13.476268255188316</v>
      </c>
      <c r="I16" s="70">
        <f>IS!H16/BS!H18</f>
        <v>15.730747290359384</v>
      </c>
      <c r="J16" s="70">
        <f>IS!I16/BS!I18</f>
        <v>14.284211486424859</v>
      </c>
      <c r="K16" s="70">
        <f>IS!J16/BS!J18</f>
        <v>12.133687440982058</v>
      </c>
      <c r="L16" s="70">
        <f>IS!K16/BS!K18</f>
        <v>11.000038275314337</v>
      </c>
      <c r="M16" s="70"/>
      <c r="N16" s="70"/>
      <c r="O16" s="70"/>
      <c r="P16" s="42"/>
      <c r="Q16" s="38" t="s">
        <v>169</v>
      </c>
    </row>
    <row r="17" spans="2:17">
      <c r="B17" s="38" t="s">
        <v>129</v>
      </c>
      <c r="C17" s="71">
        <f>IS!B17/BS!B27</f>
        <v>1.6326575543528117</v>
      </c>
      <c r="D17" s="71">
        <f>IS!C17/BS!C27</f>
        <v>1.6350773180123463</v>
      </c>
      <c r="E17" s="71">
        <f>IS!D17/BS!D27</f>
        <v>1.6305004676146855</v>
      </c>
      <c r="F17" s="71">
        <f>IS!E17/BS!E27</f>
        <v>1.3545503008148656</v>
      </c>
      <c r="G17" s="71">
        <f>IS!F17/BS!F27</f>
        <v>1.431846687324775</v>
      </c>
      <c r="H17" s="71">
        <f>IS!G17/BS!G27</f>
        <v>1.2453917459866459</v>
      </c>
      <c r="I17" s="71">
        <f>IS!H17/BS!H27</f>
        <v>1.2019614253023865</v>
      </c>
      <c r="J17" s="71">
        <f>IS!I17/BS!I27</f>
        <v>1.1171635172120253</v>
      </c>
      <c r="K17" s="71">
        <f>IS!J17/BS!J27</f>
        <v>1.1108942562273734</v>
      </c>
      <c r="L17" s="71">
        <f>IS!K17/BS!K27</f>
        <v>1.0889090543976174</v>
      </c>
      <c r="M17" s="71"/>
      <c r="N17" s="71"/>
      <c r="O17" s="71"/>
      <c r="P17" s="31"/>
      <c r="Q17" s="38" t="s">
        <v>93</v>
      </c>
    </row>
    <row r="18" spans="2:17">
      <c r="B18" s="38" t="s">
        <v>130</v>
      </c>
      <c r="C18" s="72">
        <f>IS!B18/BS!B19</f>
        <v>7.5613929389083019</v>
      </c>
      <c r="D18" s="72">
        <f>IS!C18/BS!C19</f>
        <v>6.9951186175925022</v>
      </c>
      <c r="E18" s="72">
        <f>IS!D18/BS!D19</f>
        <v>7.7013349620451965</v>
      </c>
      <c r="F18" s="72">
        <f>IS!E18/BS!E19</f>
        <v>6.9753848071290587</v>
      </c>
      <c r="G18" s="72">
        <f>IS!F18/BS!F19</f>
        <v>8.1027134039827651</v>
      </c>
      <c r="H18" s="72">
        <f>IS!G18/BS!G19</f>
        <v>8.0761086988339752</v>
      </c>
      <c r="I18" s="72">
        <f>IS!H18/BS!H19</f>
        <v>9.8048749737339769</v>
      </c>
      <c r="J18" s="72">
        <f>IS!I18/BS!I19</f>
        <v>8.3438725490196077</v>
      </c>
      <c r="K18" s="72">
        <f>IS!J18/BS!J19</f>
        <v>8.3950297921813686</v>
      </c>
      <c r="L18" s="72">
        <f>IS!K18/BS!K19</f>
        <v>9.1463773335734437</v>
      </c>
      <c r="M18" s="72"/>
      <c r="N18" s="72"/>
      <c r="O18" s="72"/>
      <c r="P18" s="30"/>
      <c r="Q18" s="38" t="s">
        <v>94</v>
      </c>
    </row>
    <row r="19" spans="2:17">
      <c r="B19" s="38" t="s">
        <v>131</v>
      </c>
      <c r="C19" s="72">
        <f t="shared" ref="C19:L19" si="0">365/C18</f>
        <v>48.271529194288632</v>
      </c>
      <c r="D19" s="72">
        <f t="shared" si="0"/>
        <v>52.179243834698745</v>
      </c>
      <c r="E19" s="72">
        <f t="shared" si="0"/>
        <v>47.394380558545294</v>
      </c>
      <c r="F19" s="72">
        <f t="shared" si="0"/>
        <v>52.326862258116385</v>
      </c>
      <c r="G19" s="72">
        <f t="shared" si="0"/>
        <v>45.046638305211417</v>
      </c>
      <c r="H19" s="72">
        <f t="shared" si="0"/>
        <v>45.195033104581483</v>
      </c>
      <c r="I19" s="72">
        <f t="shared" si="0"/>
        <v>37.226379834295585</v>
      </c>
      <c r="J19" s="72">
        <f t="shared" si="0"/>
        <v>43.744675851129458</v>
      </c>
      <c r="K19" s="72">
        <f t="shared" si="0"/>
        <v>43.4781065744328</v>
      </c>
      <c r="L19" s="72">
        <f t="shared" si="0"/>
        <v>39.906510161154301</v>
      </c>
      <c r="M19" s="72"/>
      <c r="N19" s="72"/>
      <c r="O19" s="72"/>
      <c r="P19" s="30"/>
      <c r="Q19" s="38" t="s">
        <v>95</v>
      </c>
    </row>
    <row r="20" spans="2:17">
      <c r="B20" s="38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30"/>
      <c r="Q20" s="38"/>
    </row>
    <row r="21" spans="2:17" ht="22.8">
      <c r="B21" s="74" t="s">
        <v>170</v>
      </c>
      <c r="C21" s="73">
        <v>2014</v>
      </c>
      <c r="D21" s="73">
        <v>2015</v>
      </c>
      <c r="E21" s="73">
        <v>2016</v>
      </c>
      <c r="F21" s="73">
        <v>2017</v>
      </c>
      <c r="G21" s="73">
        <v>2018</v>
      </c>
      <c r="H21" s="73">
        <v>2019</v>
      </c>
      <c r="I21" s="73">
        <v>2020</v>
      </c>
      <c r="J21" s="73">
        <v>2021</v>
      </c>
      <c r="K21" s="73">
        <v>2022</v>
      </c>
      <c r="L21" s="73">
        <v>2023</v>
      </c>
      <c r="M21" s="73"/>
      <c r="N21" s="73"/>
      <c r="O21" s="73"/>
      <c r="P21" s="15"/>
      <c r="Q21" s="36"/>
    </row>
    <row r="22" spans="2:17">
      <c r="B22" s="38" t="s">
        <v>120</v>
      </c>
      <c r="C22" s="55">
        <f>BS!B21/BS!B34</f>
        <v>1.1152764427355903</v>
      </c>
      <c r="D22" s="55">
        <f>BS!C21/BS!C34</f>
        <v>1.0759609428006727</v>
      </c>
      <c r="E22" s="55">
        <f>BS!D21/BS!D34</f>
        <v>1.0448466313675371</v>
      </c>
      <c r="F22" s="55">
        <f>BS!E21/BS!E34</f>
        <v>1.039977195376881</v>
      </c>
      <c r="G22" s="55">
        <f>BS!F21/BS!F34</f>
        <v>1.0981123247210891</v>
      </c>
      <c r="H22" s="55">
        <f>BS!G21/BS!G34</f>
        <v>1.0970482394205803</v>
      </c>
      <c r="I22" s="55">
        <f>BS!H21/BS!H34</f>
        <v>1.0502274795268425</v>
      </c>
      <c r="J22" s="55">
        <f>BS!I21/BS!I34</f>
        <v>1.1357597739445826</v>
      </c>
      <c r="K22" s="55">
        <f>BS!J21/BS!J34</f>
        <v>0.9446435811136924</v>
      </c>
      <c r="L22" s="55">
        <f>BS!K21/BS!K34</f>
        <v>1.0450772206625152</v>
      </c>
      <c r="M22" s="55"/>
      <c r="N22" s="55"/>
      <c r="O22" s="55"/>
      <c r="P22" s="41"/>
      <c r="Q22" s="38" t="s">
        <v>96</v>
      </c>
    </row>
    <row r="23" spans="2:17">
      <c r="B23" s="38" t="s">
        <v>121</v>
      </c>
      <c r="C23" s="55">
        <f>(BS!B21-BS!B19)/BS!B34</f>
        <v>0.81982270639752219</v>
      </c>
      <c r="D23" s="55">
        <f>(BS!C21-BS!C19)/BS!C34</f>
        <v>0.77379863712793884</v>
      </c>
      <c r="E23" s="55">
        <f>(BS!D21-BS!D19)/BS!D34</f>
        <v>0.78327551579331756</v>
      </c>
      <c r="F23" s="55">
        <f>(BS!E21-BS!E19)/BS!E34</f>
        <v>0.76274553841369663</v>
      </c>
      <c r="G23" s="55">
        <f>(BS!F21-BS!F19)/BS!F34</f>
        <v>0.84699741194016753</v>
      </c>
      <c r="H23" s="55">
        <f>(BS!G21-BS!G19)/BS!G34</f>
        <v>0.86362911674941922</v>
      </c>
      <c r="I23" s="55">
        <f>(BS!H21-BS!H19)/BS!H34</f>
        <v>0.86195355461486722</v>
      </c>
      <c r="J23" s="55">
        <f>(BS!I21-BS!I19)/BS!I34</f>
        <v>0.90633039517523517</v>
      </c>
      <c r="K23" s="55">
        <f>(BS!J21-BS!J19)/BS!J34</f>
        <v>0.72323721145740161</v>
      </c>
      <c r="L23" s="55">
        <f>(BS!K21-BS!K19)/BS!K34</f>
        <v>0.84304832127676343</v>
      </c>
      <c r="M23" s="55"/>
      <c r="N23" s="55"/>
      <c r="O23" s="55"/>
      <c r="P23" s="41"/>
      <c r="Q23" s="38" t="s">
        <v>97</v>
      </c>
    </row>
    <row r="24" spans="2:17">
      <c r="B24" s="38" t="s">
        <v>127</v>
      </c>
      <c r="C24" s="55">
        <f>(BS!B17)/BS!B34</f>
        <v>0.62002919292249636</v>
      </c>
      <c r="D24" s="55">
        <f>(BS!C17)/BS!C34</f>
        <v>0.58432402135756212</v>
      </c>
      <c r="E24" s="55">
        <f>(BS!D17)/BS!D34</f>
        <v>0.59295691071754608</v>
      </c>
      <c r="F24" s="55">
        <f>(BS!E17)/BS!E34</f>
        <v>0.53532125149007481</v>
      </c>
      <c r="G24" s="55">
        <f>(BS!F17)/BS!F34</f>
        <v>0.60314953721980957</v>
      </c>
      <c r="H24" s="55">
        <f>(BS!G17)/BS!G34</f>
        <v>0.62657723317997538</v>
      </c>
      <c r="I24" s="55">
        <f>(BS!H17)/BS!H34</f>
        <v>0.66776911817066897</v>
      </c>
      <c r="J24" s="55">
        <f>(BS!I17)/BS!I34</f>
        <v>0.67513671572968947</v>
      </c>
      <c r="K24" s="55">
        <f>(BS!J17)/BS!J34</f>
        <v>0.45063805962945563</v>
      </c>
      <c r="L24" s="55">
        <f>(BS!K17)/BS!K34</f>
        <v>0.52620409054251538</v>
      </c>
      <c r="M24" s="55"/>
      <c r="N24" s="55"/>
      <c r="O24" s="55"/>
      <c r="P24" s="41"/>
      <c r="Q24" s="38" t="s">
        <v>98</v>
      </c>
    </row>
    <row r="25" spans="2:17">
      <c r="B25" s="38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41"/>
      <c r="Q25" s="38"/>
    </row>
    <row r="26" spans="2:17" ht="22.8">
      <c r="B26" s="74" t="s">
        <v>167</v>
      </c>
      <c r="C26" s="73">
        <v>2014</v>
      </c>
      <c r="D26" s="73">
        <v>2015</v>
      </c>
      <c r="E26" s="73">
        <v>2016</v>
      </c>
      <c r="F26" s="73">
        <v>2017</v>
      </c>
      <c r="G26" s="73">
        <v>2018</v>
      </c>
      <c r="H26" s="73">
        <v>2019</v>
      </c>
      <c r="I26" s="73">
        <v>2020</v>
      </c>
      <c r="J26" s="73">
        <v>2021</v>
      </c>
      <c r="K26" s="73">
        <v>2022</v>
      </c>
      <c r="L26" s="73">
        <v>2023</v>
      </c>
      <c r="M26" s="73"/>
      <c r="N26" s="73"/>
      <c r="O26" s="73"/>
      <c r="P26" s="43"/>
      <c r="Q26" s="36"/>
    </row>
    <row r="27" spans="2:17" ht="14.25" customHeight="1">
      <c r="B27" s="38" t="s">
        <v>132</v>
      </c>
      <c r="C27" s="56">
        <f>BS!B35/BS!B27</f>
        <v>0.22913494174846344</v>
      </c>
      <c r="D27" s="56">
        <f>BS!C35/BS!C27</f>
        <v>0.21671963816392642</v>
      </c>
      <c r="E27" s="56">
        <f>BS!D35/BS!D27</f>
        <v>0.18240569770509102</v>
      </c>
      <c r="F27" s="56">
        <f>BS!E35/BS!E27</f>
        <v>0.28882796435915009</v>
      </c>
      <c r="G27" s="56">
        <f>BS!F35/BS!F27</f>
        <v>0.24462028429491908</v>
      </c>
      <c r="H27" s="56">
        <f>BS!G35/BS!G27</f>
        <v>0.10394764881375196</v>
      </c>
      <c r="I27" s="56">
        <f>BS!H35/BS!H27</f>
        <v>9.9055091144009094E-2</v>
      </c>
      <c r="J27" s="56">
        <f>BS!I35/BS!I27</f>
        <v>0.11590563763081116</v>
      </c>
      <c r="K27" s="56">
        <f>BS!J35/BS!J27</f>
        <v>0.14513427351812827</v>
      </c>
      <c r="L27" s="56">
        <f>BS!K35/BS!K27</f>
        <v>0.12956423556513733</v>
      </c>
      <c r="M27" s="56"/>
      <c r="N27" s="56"/>
      <c r="O27" s="56"/>
      <c r="P27" s="42"/>
      <c r="Q27" s="38" t="s">
        <v>100</v>
      </c>
    </row>
    <row r="28" spans="2:17">
      <c r="B28" s="38" t="s">
        <v>133</v>
      </c>
      <c r="C28" s="57">
        <f>BS!B39/BS!B27</f>
        <v>0.80293551050362355</v>
      </c>
      <c r="D28" s="57">
        <f>BS!C39/BS!C27</f>
        <v>0.79548927327180485</v>
      </c>
      <c r="E28" s="57">
        <f>BS!D39/BS!D27</f>
        <v>0.7687705330807415</v>
      </c>
      <c r="F28" s="57">
        <f>BS!E39/BS!E27</f>
        <v>0.78898027568349705</v>
      </c>
      <c r="G28" s="57">
        <f>BS!F39/BS!F27</f>
        <v>0.732250012296493</v>
      </c>
      <c r="H28" s="57">
        <f>BS!G39/BS!G27</f>
        <v>0.72448146043472084</v>
      </c>
      <c r="I28" s="57">
        <f>BS!H39/BS!H27</f>
        <v>0.70919846199349301</v>
      </c>
      <c r="J28" s="57">
        <f>BS!I39/BS!I27</f>
        <v>0.67127492872412009</v>
      </c>
      <c r="K28" s="57">
        <f>BS!J39/BS!J27</f>
        <v>0.68435078618900957</v>
      </c>
      <c r="L28" s="57">
        <f>BS!K39/BS!K27</f>
        <v>0.61755523307581262</v>
      </c>
      <c r="M28" s="57"/>
      <c r="N28" s="57"/>
      <c r="O28" s="57"/>
      <c r="P28" s="48"/>
      <c r="Q28" s="38" t="s">
        <v>90</v>
      </c>
    </row>
    <row r="29" spans="2:17">
      <c r="B29" s="38" t="s">
        <v>134</v>
      </c>
      <c r="C29" s="57">
        <f>BS!B39/BS!B47</f>
        <v>4.0744809608043946</v>
      </c>
      <c r="D29" s="57">
        <f>BS!C39/BS!C47</f>
        <v>3.8897190675433353</v>
      </c>
      <c r="E29" s="57">
        <f>BS!D39/BS!D47</f>
        <v>3.3247083225304639</v>
      </c>
      <c r="F29" s="57">
        <f>BS!E39/BS!E47</f>
        <v>3.7388935003067596</v>
      </c>
      <c r="G29" s="57">
        <f>BS!F39/BS!F47</f>
        <v>2.734827435762015</v>
      </c>
      <c r="H29" s="57">
        <f>BS!G39/BS!G47</f>
        <v>2.6295198195294875</v>
      </c>
      <c r="I29" s="57">
        <f>BS!H39/BS!H47</f>
        <v>2.4387713588283155</v>
      </c>
      <c r="J29" s="57">
        <f>BS!I39/BS!I47</f>
        <v>2.0420557705522802</v>
      </c>
      <c r="K29" s="57">
        <f>BS!J39/BS!J47</f>
        <v>2.1680737864875415</v>
      </c>
      <c r="L29" s="57">
        <f>BS!K39/BS!K47</f>
        <v>1.6147566563467493</v>
      </c>
      <c r="M29" s="57"/>
      <c r="N29" s="57"/>
      <c r="O29" s="57"/>
      <c r="P29" s="48"/>
      <c r="Q29" s="38" t="s">
        <v>91</v>
      </c>
    </row>
    <row r="30" spans="2:17" ht="22.8">
      <c r="B30" s="36"/>
      <c r="C30" s="236"/>
      <c r="D30" s="236"/>
      <c r="E30" s="236"/>
      <c r="F30" s="236"/>
      <c r="G30" s="236"/>
      <c r="H30" s="236"/>
      <c r="I30" s="236"/>
      <c r="J30" s="236"/>
      <c r="K30" s="236"/>
      <c r="L30" s="236"/>
      <c r="M30" s="15"/>
      <c r="N30" s="15"/>
      <c r="O30" s="15"/>
      <c r="P30" s="15"/>
    </row>
  </sheetData>
  <mergeCells count="1">
    <mergeCell ref="C30:L30"/>
  </mergeCells>
  <conditionalFormatting sqref="C8:P8">
    <cfRule type="colorScale" priority="17">
      <colorScale>
        <cfvo type="min"/>
        <cfvo type="max"/>
        <color rgb="FFFFEF9C"/>
        <color rgb="FF63BE7B"/>
      </colorScale>
    </cfRule>
  </conditionalFormatting>
  <conditionalFormatting sqref="C9:P9">
    <cfRule type="colorScale" priority="6">
      <colorScale>
        <cfvo type="min"/>
        <cfvo type="max"/>
        <color rgb="FFFFEF9C"/>
        <color rgb="FF63BE7B"/>
      </colorScale>
    </cfRule>
  </conditionalFormatting>
  <conditionalFormatting sqref="C10:P10">
    <cfRule type="colorScale" priority="5">
      <colorScale>
        <cfvo type="min"/>
        <cfvo type="max"/>
        <color rgb="FFFFEF9C"/>
        <color rgb="FF63BE7B"/>
      </colorScale>
    </cfRule>
  </conditionalFormatting>
  <conditionalFormatting sqref="C11:P11">
    <cfRule type="colorScale" priority="4">
      <colorScale>
        <cfvo type="min"/>
        <cfvo type="max"/>
        <color rgb="FFFFEF9C"/>
        <color rgb="FF63BE7B"/>
      </colorScale>
    </cfRule>
  </conditionalFormatting>
  <conditionalFormatting sqref="C12:P12">
    <cfRule type="colorScale" priority="3">
      <colorScale>
        <cfvo type="min"/>
        <cfvo type="max"/>
        <color rgb="FFFFEF9C"/>
        <color rgb="FF63BE7B"/>
      </colorScale>
    </cfRule>
  </conditionalFormatting>
  <conditionalFormatting sqref="C15:P16">
    <cfRule type="colorScale" priority="13">
      <colorScale>
        <cfvo type="min"/>
        <cfvo type="max"/>
        <color rgb="FFFFEF9C"/>
        <color rgb="FF63BE7B"/>
      </colorScale>
    </cfRule>
  </conditionalFormatting>
  <conditionalFormatting sqref="C17:P17">
    <cfRule type="colorScale" priority="11">
      <colorScale>
        <cfvo type="min"/>
        <cfvo type="max"/>
        <color rgb="FFFFEF9C"/>
        <color rgb="FF63BE7B"/>
      </colorScale>
    </cfRule>
  </conditionalFormatting>
  <conditionalFormatting sqref="C18:P18">
    <cfRule type="colorScale" priority="10">
      <colorScale>
        <cfvo type="min"/>
        <cfvo type="max"/>
        <color rgb="FFFFEF9C"/>
        <color rgb="FF63BE7B"/>
      </colorScale>
    </cfRule>
  </conditionalFormatting>
  <conditionalFormatting sqref="C19:P20">
    <cfRule type="colorScale" priority="9">
      <colorScale>
        <cfvo type="min"/>
        <cfvo type="max"/>
        <color rgb="FFFFEF9C"/>
        <color rgb="FF63BE7B"/>
      </colorScale>
    </cfRule>
  </conditionalFormatting>
  <conditionalFormatting sqref="C22:P22">
    <cfRule type="colorScale" priority="14">
      <colorScale>
        <cfvo type="min"/>
        <cfvo type="max"/>
        <color rgb="FFFFEF9C"/>
        <color rgb="FF63BE7B"/>
      </colorScale>
    </cfRule>
  </conditionalFormatting>
  <conditionalFormatting sqref="C23:P23">
    <cfRule type="colorScale" priority="15">
      <colorScale>
        <cfvo type="min"/>
        <cfvo type="max"/>
        <color rgb="FFFFEF9C"/>
        <color rgb="FF63BE7B"/>
      </colorScale>
    </cfRule>
  </conditionalFormatting>
  <conditionalFormatting sqref="C24:P25">
    <cfRule type="colorScale" priority="16">
      <colorScale>
        <cfvo type="min"/>
        <cfvo type="max"/>
        <color rgb="FFFFEF9C"/>
        <color rgb="FF63BE7B"/>
      </colorScale>
    </cfRule>
  </conditionalFormatting>
  <conditionalFormatting sqref="C27:P27">
    <cfRule type="colorScale" priority="8">
      <colorScale>
        <cfvo type="min"/>
        <cfvo type="max"/>
        <color rgb="FFFFEF9C"/>
        <color rgb="FF63BE7B"/>
      </colorScale>
    </cfRule>
  </conditionalFormatting>
  <conditionalFormatting sqref="C28:P29">
    <cfRule type="colorScale" priority="1">
      <colorScale>
        <cfvo type="min"/>
        <cfvo type="max"/>
        <color rgb="FFFFEF9C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97DE-53B8-4BD0-BA0E-F6469A940DB0}">
  <dimension ref="A1:S53"/>
  <sheetViews>
    <sheetView topLeftCell="A2" zoomScale="85" zoomScaleNormal="85" workbookViewId="0">
      <pane xSplit="6" topLeftCell="G1" activePane="topRight" state="frozen"/>
      <selection activeCell="A14" sqref="A14"/>
      <selection pane="topRight" activeCell="I29" sqref="I29"/>
    </sheetView>
  </sheetViews>
  <sheetFormatPr defaultRowHeight="13.2"/>
  <cols>
    <col min="1" max="1" width="32.109375" customWidth="1"/>
    <col min="2" max="2" width="12.88671875" hidden="1" customWidth="1"/>
    <col min="3" max="6" width="14" hidden="1" customWidth="1"/>
    <col min="7" max="8" width="14" bestFit="1" customWidth="1"/>
    <col min="9" max="12" width="17.109375" bestFit="1" customWidth="1"/>
    <col min="13" max="14" width="16.109375" bestFit="1" customWidth="1"/>
    <col min="15" max="15" width="17.109375" bestFit="1" customWidth="1"/>
    <col min="16" max="17" width="16.109375" bestFit="1" customWidth="1"/>
    <col min="18" max="18" width="17.109375" bestFit="1" customWidth="1"/>
  </cols>
  <sheetData>
    <row r="1" spans="1:18">
      <c r="A1" s="19" t="s">
        <v>182</v>
      </c>
      <c r="B1" s="87">
        <v>2017</v>
      </c>
      <c r="C1" s="87">
        <v>2018</v>
      </c>
      <c r="D1" s="87">
        <v>2019</v>
      </c>
      <c r="E1" s="87">
        <v>2020</v>
      </c>
      <c r="F1" s="87">
        <v>2021</v>
      </c>
      <c r="G1" s="87">
        <v>2022</v>
      </c>
      <c r="H1" s="87">
        <v>2023</v>
      </c>
      <c r="I1" s="19">
        <v>2024</v>
      </c>
      <c r="J1" s="19">
        <v>2025</v>
      </c>
      <c r="K1" s="19">
        <v>2026</v>
      </c>
      <c r="L1" s="19">
        <v>2027</v>
      </c>
      <c r="M1" s="19">
        <v>2028</v>
      </c>
      <c r="N1" s="19">
        <v>2029</v>
      </c>
      <c r="O1" s="19">
        <v>2030</v>
      </c>
      <c r="P1" s="19">
        <v>2031</v>
      </c>
      <c r="Q1" s="19">
        <v>2032</v>
      </c>
      <c r="R1" s="19">
        <v>2033</v>
      </c>
    </row>
    <row r="2" spans="1:18">
      <c r="A2" s="50" t="s">
        <v>191</v>
      </c>
      <c r="B2" s="97">
        <f>B12/IS!E17</f>
        <v>0.17420979838755019</v>
      </c>
      <c r="C2" s="97">
        <f>C12/IS!F17</f>
        <v>0.17712452820466579</v>
      </c>
      <c r="D2" s="97">
        <f>D12/IS!G17</f>
        <v>0.19613791431688068</v>
      </c>
      <c r="E2" s="97">
        <f>E12/IS!H17</f>
        <v>0.21860624145219446</v>
      </c>
      <c r="F2" s="97">
        <f>F12/IS!I17</f>
        <v>0.20443699954450834</v>
      </c>
      <c r="G2" s="97">
        <f>G12/IS!J17</f>
        <v>0.13624186013934314</v>
      </c>
      <c r="H2" s="97">
        <f>H12/IS!K17</f>
        <v>0.15097819184564662</v>
      </c>
      <c r="I2">
        <v>0.18</v>
      </c>
      <c r="J2">
        <v>0.18</v>
      </c>
      <c r="K2">
        <v>0.18</v>
      </c>
      <c r="L2">
        <v>0.18</v>
      </c>
      <c r="M2">
        <v>0.18</v>
      </c>
      <c r="N2">
        <v>0.18</v>
      </c>
      <c r="O2">
        <v>0.18</v>
      </c>
      <c r="P2">
        <v>0.18</v>
      </c>
      <c r="Q2">
        <v>0.18</v>
      </c>
      <c r="R2">
        <v>0.18</v>
      </c>
    </row>
    <row r="3" spans="1:18">
      <c r="A3" s="50" t="s">
        <v>192</v>
      </c>
      <c r="B3" s="97">
        <f>B14/IS!E17</f>
        <v>7.4010772154318422E-2</v>
      </c>
      <c r="C3" s="97">
        <f>C14/IS!F17</f>
        <v>7.1609836530162702E-2</v>
      </c>
      <c r="D3" s="97">
        <f>D14/IS!G17</f>
        <v>7.4204518718674464E-2</v>
      </c>
      <c r="E3" s="97">
        <f>E14/IS!H17</f>
        <v>6.3569770815201626E-2</v>
      </c>
      <c r="F3" s="97">
        <f>F14/IS!I17</f>
        <v>7.0007364491232849E-2</v>
      </c>
      <c r="G3" s="97">
        <f>G14/IS!J17</f>
        <v>8.2415177155664682E-2</v>
      </c>
      <c r="H3" s="97">
        <f>H14/IS!K17</f>
        <v>9.0908774585279711E-2</v>
      </c>
      <c r="I3">
        <v>7.0000000000000007E-2</v>
      </c>
      <c r="J3">
        <v>7.0000000000000007E-2</v>
      </c>
      <c r="K3">
        <v>7.0000000000000007E-2</v>
      </c>
      <c r="L3">
        <v>7.0000000000000007E-2</v>
      </c>
      <c r="M3">
        <v>7.0000000000000007E-2</v>
      </c>
      <c r="N3">
        <v>7.0000000000000007E-2</v>
      </c>
      <c r="O3">
        <v>7.0000000000000007E-2</v>
      </c>
      <c r="P3">
        <v>7.0000000000000007E-2</v>
      </c>
      <c r="Q3">
        <v>7.0000000000000007E-2</v>
      </c>
      <c r="R3">
        <v>7.0000000000000007E-2</v>
      </c>
    </row>
    <row r="4" spans="1:18">
      <c r="A4" s="50" t="s">
        <v>193</v>
      </c>
      <c r="B4" s="97">
        <f>B15/IS!E17</f>
        <v>9.0219603521752331E-2</v>
      </c>
      <c r="C4" s="97">
        <f>C15/IS!F17</f>
        <v>7.3743918724531635E-2</v>
      </c>
      <c r="D4" s="97">
        <f>D15/IS!G17</f>
        <v>7.3067353006181335E-2</v>
      </c>
      <c r="E4" s="97">
        <f>E15/IS!H17</f>
        <v>6.1634858469062123E-2</v>
      </c>
      <c r="F4" s="97">
        <f>F15/IS!I17</f>
        <v>6.9473119607000103E-2</v>
      </c>
      <c r="G4" s="97">
        <f>G15/IS!J17</f>
        <v>6.6938011568475994E-2</v>
      </c>
      <c r="H4" s="97">
        <f>H15/IS!K17</f>
        <v>5.7966022077820402E-2</v>
      </c>
      <c r="I4">
        <v>0.08</v>
      </c>
      <c r="J4">
        <v>0.08</v>
      </c>
      <c r="K4">
        <v>0.08</v>
      </c>
      <c r="L4">
        <v>0.08</v>
      </c>
      <c r="M4">
        <v>0.08</v>
      </c>
      <c r="N4">
        <v>0.08</v>
      </c>
      <c r="O4">
        <v>0.08</v>
      </c>
      <c r="P4">
        <v>0.08</v>
      </c>
      <c r="Q4">
        <v>0.08</v>
      </c>
      <c r="R4">
        <v>0.08</v>
      </c>
    </row>
    <row r="5" spans="1:18">
      <c r="A5" s="50" t="s">
        <v>199</v>
      </c>
      <c r="B5" s="97">
        <f>B18/IS!E17</f>
        <v>0.38553180484184724</v>
      </c>
      <c r="C5" s="97">
        <f>C18/IS!F17</f>
        <v>0.41122948039177798</v>
      </c>
      <c r="D5" s="97">
        <f>D18/IS!G17</f>
        <v>0.42663320523880482</v>
      </c>
      <c r="E5" s="97">
        <f>E18/IS!H17</f>
        <v>0.44953168386588754</v>
      </c>
      <c r="F5" s="97">
        <f>F18/IS!I17</f>
        <v>0.50827760300709635</v>
      </c>
      <c r="G5" s="97">
        <f>G18/IS!J17</f>
        <v>0.55202214859246312</v>
      </c>
      <c r="H5" s="97">
        <f>H18/IS!K17</f>
        <v>0.56419008846786189</v>
      </c>
      <c r="I5">
        <v>0.56999999999999995</v>
      </c>
      <c r="J5">
        <v>0.57999999999999996</v>
      </c>
      <c r="K5">
        <v>0.59</v>
      </c>
      <c r="L5">
        <v>0.6</v>
      </c>
      <c r="M5">
        <v>0.61</v>
      </c>
      <c r="N5">
        <v>0.62</v>
      </c>
      <c r="O5">
        <v>0.63</v>
      </c>
      <c r="P5">
        <v>0.64</v>
      </c>
      <c r="Q5">
        <v>0.65</v>
      </c>
      <c r="R5">
        <v>0.66</v>
      </c>
    </row>
    <row r="6" spans="1:18">
      <c r="A6" s="50" t="s">
        <v>196</v>
      </c>
      <c r="B6" s="97"/>
      <c r="C6" s="97">
        <f t="shared" ref="C6:H6" si="0">(C19-B19)/AVERAGE(B18:C18)</f>
        <v>0.17361250555241173</v>
      </c>
      <c r="D6" s="97">
        <f t="shared" si="0"/>
        <v>0.12069621721977257</v>
      </c>
      <c r="E6" s="97">
        <f t="shared" si="0"/>
        <v>9.1798873231751399E-2</v>
      </c>
      <c r="F6" s="97">
        <f t="shared" si="0"/>
        <v>8.771717093328936E-2</v>
      </c>
      <c r="G6" s="97">
        <f t="shared" si="0"/>
        <v>7.0794021395900714E-2</v>
      </c>
      <c r="H6" s="97">
        <f t="shared" si="0"/>
        <v>7.5971435056198994E-2</v>
      </c>
      <c r="I6">
        <v>0.1</v>
      </c>
      <c r="J6">
        <v>0.1</v>
      </c>
      <c r="K6">
        <v>0.1</v>
      </c>
      <c r="L6">
        <v>0.1</v>
      </c>
      <c r="M6">
        <v>0.1</v>
      </c>
      <c r="N6">
        <v>0.1</v>
      </c>
      <c r="O6">
        <v>0.1</v>
      </c>
      <c r="P6">
        <v>0.1</v>
      </c>
      <c r="Q6">
        <v>0.1</v>
      </c>
      <c r="R6">
        <v>0.1</v>
      </c>
    </row>
    <row r="7" spans="1:18">
      <c r="A7" s="50" t="s">
        <v>194</v>
      </c>
      <c r="B7" s="97">
        <f>B21/IS!E17</f>
        <v>7.50565032102819E-2</v>
      </c>
      <c r="C7" s="97">
        <f>C21/IS!F17</f>
        <v>6.2468063910823705E-2</v>
      </c>
      <c r="D7" s="97">
        <f>D21/IS!G17</f>
        <v>5.2594805398507069E-2</v>
      </c>
      <c r="E7" s="97">
        <f>E21/IS!H17</f>
        <v>3.8897695718844542E-2</v>
      </c>
      <c r="F7" s="97">
        <f>F21/IS!I17</f>
        <v>3.2716645878651918E-2</v>
      </c>
      <c r="G7" s="97">
        <f>G21/IS!J17</f>
        <v>3.9472122618841476E-2</v>
      </c>
      <c r="H7" s="97">
        <f>H21/IS!K17</f>
        <v>3.9647868333376829E-2</v>
      </c>
      <c r="I7">
        <v>0.04</v>
      </c>
      <c r="J7">
        <v>0.04</v>
      </c>
      <c r="K7">
        <v>0.04</v>
      </c>
      <c r="L7">
        <v>0.04</v>
      </c>
      <c r="M7">
        <v>0.04</v>
      </c>
      <c r="N7">
        <v>0.04</v>
      </c>
      <c r="O7">
        <v>0.04</v>
      </c>
      <c r="P7">
        <v>0.04</v>
      </c>
      <c r="Q7">
        <v>0.04</v>
      </c>
      <c r="R7">
        <v>0.04</v>
      </c>
    </row>
    <row r="8" spans="1:18">
      <c r="A8" s="50" t="s">
        <v>195</v>
      </c>
      <c r="B8" s="97">
        <f>B22/IS!E17</f>
        <v>5.0020802176919704E-2</v>
      </c>
      <c r="C8" s="97">
        <f>C22/IS!F17</f>
        <v>4.810058096845251E-2</v>
      </c>
      <c r="D8" s="97">
        <f>D22/IS!G17</f>
        <v>0.14777807088214115</v>
      </c>
      <c r="E8" s="97">
        <f>E22/IS!H17</f>
        <v>0.15627201707488914</v>
      </c>
      <c r="F8" s="97">
        <f>F22/IS!I17</f>
        <v>0.17733737458016013</v>
      </c>
      <c r="G8" s="97">
        <f>G22/IS!J17</f>
        <v>0.2118377456063722</v>
      </c>
      <c r="H8" s="97">
        <f>H22/IS!K17</f>
        <v>0.22362622545821481</v>
      </c>
      <c r="I8">
        <v>0.2</v>
      </c>
      <c r="J8">
        <v>0.2</v>
      </c>
      <c r="K8">
        <v>0.2</v>
      </c>
      <c r="L8">
        <v>0.2</v>
      </c>
      <c r="M8">
        <v>0.2</v>
      </c>
      <c r="N8">
        <v>0.2</v>
      </c>
      <c r="O8">
        <v>0.2</v>
      </c>
      <c r="P8">
        <v>0.2</v>
      </c>
      <c r="Q8">
        <v>0.2</v>
      </c>
      <c r="R8">
        <v>0.2</v>
      </c>
    </row>
    <row r="9" spans="1:18">
      <c r="A9" s="50" t="s">
        <v>200</v>
      </c>
      <c r="B9" s="97">
        <f>B24/IS!E17</f>
        <v>0.19461842060877291</v>
      </c>
      <c r="C9" s="97">
        <f>C24/IS!F17</f>
        <v>0.16399369651375989</v>
      </c>
      <c r="D9" s="97">
        <f>D24/IS!G17</f>
        <v>0.16819714674784866</v>
      </c>
      <c r="E9" s="97">
        <f>E24/IS!H17</f>
        <v>0.18789371710389988</v>
      </c>
      <c r="F9" s="97">
        <f>F24/IS!I17</f>
        <v>0.16743362379794902</v>
      </c>
      <c r="G9" s="97">
        <f>G24/IS!J17</f>
        <v>0.15486893535389304</v>
      </c>
      <c r="H9" s="97">
        <f>H24/IS!K17</f>
        <v>0.24517863201022991</v>
      </c>
      <c r="I9">
        <v>0.18</v>
      </c>
      <c r="J9">
        <v>0.18</v>
      </c>
      <c r="K9">
        <v>0.18</v>
      </c>
      <c r="L9">
        <v>0.18</v>
      </c>
      <c r="M9">
        <v>0.18</v>
      </c>
      <c r="N9">
        <v>0.18</v>
      </c>
      <c r="O9">
        <v>0.18</v>
      </c>
      <c r="P9">
        <v>0.18</v>
      </c>
      <c r="Q9">
        <v>0.18</v>
      </c>
      <c r="R9">
        <v>0.18</v>
      </c>
    </row>
    <row r="12" spans="1:18">
      <c r="A12" s="50" t="str">
        <f>BS!A16</f>
        <v>Cash &amp; Equivalents</v>
      </c>
      <c r="B12" s="98">
        <f>BS!E16</f>
        <v>30986000</v>
      </c>
      <c r="C12" s="98">
        <f>BS!F16</f>
        <v>41250000</v>
      </c>
      <c r="D12" s="98">
        <f>BS!G16</f>
        <v>55021000</v>
      </c>
      <c r="E12" s="98">
        <f>BS!H16</f>
        <v>84396000</v>
      </c>
      <c r="F12" s="98">
        <f>BS!I16</f>
        <v>96049000</v>
      </c>
      <c r="G12" s="98">
        <f>BS!J16</f>
        <v>70026000</v>
      </c>
      <c r="H12" s="98">
        <f>BS!K16</f>
        <v>86780000</v>
      </c>
    </row>
    <row r="13" spans="1:18">
      <c r="A13" s="50" t="str">
        <f>BS!A17</f>
        <v>Cash &amp; Equivs &amp; ST Investments</v>
      </c>
      <c r="B13" s="98">
        <f>BS!E17</f>
        <v>30986000</v>
      </c>
      <c r="C13" s="98">
        <f>BS!F17</f>
        <v>41250000</v>
      </c>
      <c r="D13" s="98">
        <f>BS!G17</f>
        <v>55021000</v>
      </c>
      <c r="E13" s="98">
        <f>BS!H17</f>
        <v>84396000</v>
      </c>
      <c r="F13" s="98">
        <f>BS!I17</f>
        <v>96049000</v>
      </c>
      <c r="G13" s="98">
        <f>BS!J17</f>
        <v>70026000</v>
      </c>
      <c r="H13" s="98">
        <f>BS!K17</f>
        <v>86780000</v>
      </c>
      <c r="I13" s="51">
        <f>I2*'Proj IS'!I29</f>
        <v>114250186.8</v>
      </c>
      <c r="J13" s="51">
        <f>J2*'Proj IS'!J29</f>
        <v>125261004.26700002</v>
      </c>
      <c r="K13" s="51">
        <f>K2*'Proj IS'!K29</f>
        <v>136362889.97982004</v>
      </c>
      <c r="L13" s="51">
        <f>L2*'Proj IS'!L29</f>
        <v>147417626.27870011</v>
      </c>
      <c r="M13" s="51">
        <f>M2*'Proj IS'!M29</f>
        <v>158284397.34071738</v>
      </c>
      <c r="N13" s="51">
        <f>N2*'Proj IS'!N29</f>
        <v>169814020.01933566</v>
      </c>
      <c r="O13" s="51">
        <f>O2*'Proj IS'!O29</f>
        <v>182004556.61573336</v>
      </c>
      <c r="P13" s="51">
        <f>P2*'Proj IS'!P29</f>
        <v>194847124.06014827</v>
      </c>
      <c r="Q13" s="51">
        <f>Q2*'Proj IS'!Q29</f>
        <v>208325458.77020618</v>
      </c>
      <c r="R13" s="51">
        <f>R2*'Proj IS'!R29</f>
        <v>222856122.53531051</v>
      </c>
    </row>
    <row r="14" spans="1:18">
      <c r="A14" s="50" t="str">
        <f>BS!A18</f>
        <v>Receivables (ST)</v>
      </c>
      <c r="B14" s="98">
        <f>BS!E18</f>
        <v>13164000</v>
      </c>
      <c r="C14" s="98">
        <f>BS!F18</f>
        <v>16677000</v>
      </c>
      <c r="D14" s="98">
        <f>BS!G18</f>
        <v>20816000</v>
      </c>
      <c r="E14" s="98">
        <f>BS!H18</f>
        <v>24542000</v>
      </c>
      <c r="F14" s="98">
        <f>BS!I18</f>
        <v>32891000</v>
      </c>
      <c r="G14" s="98">
        <f>BS!J18</f>
        <v>42360000</v>
      </c>
      <c r="H14" s="98">
        <f>BS!K18</f>
        <v>52253000</v>
      </c>
      <c r="I14" s="93">
        <f>I3*'Proj IS'!I29</f>
        <v>44430628.200000003</v>
      </c>
      <c r="J14" s="93">
        <f>J3*'Proj IS'!J29</f>
        <v>48712612.770500012</v>
      </c>
      <c r="K14" s="93">
        <f>K3*'Proj IS'!K29</f>
        <v>53030012.76993002</v>
      </c>
      <c r="L14" s="93">
        <f>L3*'Proj IS'!L29</f>
        <v>57329076.886161163</v>
      </c>
      <c r="M14" s="93">
        <f>M3*'Proj IS'!M29</f>
        <v>61555043.410278991</v>
      </c>
      <c r="N14" s="93">
        <f>N3*'Proj IS'!N29</f>
        <v>66038785.563074984</v>
      </c>
      <c r="O14" s="93">
        <f>O3*'Proj IS'!O29</f>
        <v>70779549.795007423</v>
      </c>
      <c r="P14" s="93">
        <f>P3*'Proj IS'!P29</f>
        <v>75773881.578946561</v>
      </c>
      <c r="Q14" s="93">
        <f>Q3*'Proj IS'!Q29</f>
        <v>81015456.188413531</v>
      </c>
      <c r="R14" s="93">
        <f>R3*'Proj IS'!R29</f>
        <v>86666269.874842986</v>
      </c>
    </row>
    <row r="15" spans="1:18">
      <c r="A15" s="50" t="str">
        <f>BS!A19</f>
        <v>Inventories</v>
      </c>
      <c r="B15" s="98">
        <f>BS!E19</f>
        <v>16047000</v>
      </c>
      <c r="C15" s="98">
        <f>BS!F19</f>
        <v>17174000</v>
      </c>
      <c r="D15" s="98">
        <f>BS!G19</f>
        <v>20497000</v>
      </c>
      <c r="E15" s="98">
        <f>BS!H19</f>
        <v>23795000</v>
      </c>
      <c r="F15" s="98">
        <f>BS!I19</f>
        <v>32640000</v>
      </c>
      <c r="G15" s="98">
        <f>BS!J19</f>
        <v>34405000</v>
      </c>
      <c r="H15" s="98">
        <f>BS!K19</f>
        <v>33318000</v>
      </c>
      <c r="I15" s="93">
        <f>I4*'Proj IS'!I29</f>
        <v>50777860.800000004</v>
      </c>
      <c r="J15" s="93">
        <f>J4*'Proj IS'!J29</f>
        <v>55671557.452000007</v>
      </c>
      <c r="K15" s="93">
        <f>K4*'Proj IS'!K29</f>
        <v>60605728.879920013</v>
      </c>
      <c r="L15" s="93">
        <f>L4*'Proj IS'!L29</f>
        <v>65518945.012755617</v>
      </c>
      <c r="M15" s="93">
        <f>M4*'Proj IS'!M29</f>
        <v>70348621.040318847</v>
      </c>
      <c r="N15" s="93">
        <f>N4*'Proj IS'!N29</f>
        <v>75472897.78637141</v>
      </c>
      <c r="O15" s="93">
        <f>O4*'Proj IS'!O29</f>
        <v>80890914.05143705</v>
      </c>
      <c r="P15" s="93">
        <f>P4*'Proj IS'!P29</f>
        <v>86598721.80451034</v>
      </c>
      <c r="Q15" s="93">
        <f>Q4*'Proj IS'!Q29</f>
        <v>92589092.786758304</v>
      </c>
      <c r="R15" s="93">
        <f>R4*'Proj IS'!R29</f>
        <v>99047165.571249127</v>
      </c>
    </row>
    <row r="16" spans="1:18" hidden="1">
      <c r="A16" s="50" t="str">
        <f>BS!A20</f>
        <v>Other Current Assets</v>
      </c>
      <c r="B16" s="98">
        <f>BS!E20</f>
        <v>0</v>
      </c>
      <c r="C16" s="98">
        <f>BS!F20</f>
        <v>0</v>
      </c>
      <c r="D16" s="98">
        <f>BS!G20</f>
        <v>0</v>
      </c>
      <c r="E16" s="98">
        <f>BS!H20</f>
        <v>0</v>
      </c>
      <c r="F16" s="98">
        <f>BS!I20</f>
        <v>0</v>
      </c>
      <c r="G16" s="98">
        <f>BS!J20</f>
        <v>0</v>
      </c>
      <c r="H16" s="98">
        <f>BS!K20</f>
        <v>0</v>
      </c>
      <c r="I16" s="93"/>
      <c r="J16" s="93"/>
      <c r="K16" s="93"/>
      <c r="L16" s="93"/>
      <c r="M16" s="93"/>
      <c r="N16" s="93"/>
      <c r="O16" s="93"/>
      <c r="P16" s="93"/>
      <c r="Q16" s="93"/>
      <c r="R16" s="93"/>
    </row>
    <row r="17" spans="1:19">
      <c r="A17" s="50" t="str">
        <f>BS!A21</f>
        <v>Total Current Assets</v>
      </c>
      <c r="B17" s="100">
        <f>BS!E21</f>
        <v>60197000</v>
      </c>
      <c r="C17" s="100">
        <f>BS!F21</f>
        <v>75101000</v>
      </c>
      <c r="D17" s="100">
        <f>BS!G21</f>
        <v>96334000</v>
      </c>
      <c r="E17" s="100">
        <f>BS!H21</f>
        <v>132733000</v>
      </c>
      <c r="F17" s="100">
        <f>BS!I21</f>
        <v>161580000</v>
      </c>
      <c r="G17" s="100">
        <f>BS!J21</f>
        <v>146791000</v>
      </c>
      <c r="H17" s="100">
        <f>BS!K21</f>
        <v>172351000</v>
      </c>
      <c r="I17" s="99">
        <f t="shared" ref="I17:R17" si="1">SUM(I13:I15)</f>
        <v>209458675.80000001</v>
      </c>
      <c r="J17" s="99">
        <f t="shared" si="1"/>
        <v>229645174.48950005</v>
      </c>
      <c r="K17" s="99">
        <f t="shared" si="1"/>
        <v>249998631.62967008</v>
      </c>
      <c r="L17" s="99">
        <f t="shared" si="1"/>
        <v>270265648.17761689</v>
      </c>
      <c r="M17" s="99">
        <f t="shared" si="1"/>
        <v>290188061.7913152</v>
      </c>
      <c r="N17" s="99">
        <f t="shared" si="1"/>
        <v>311325703.36878204</v>
      </c>
      <c r="O17" s="99">
        <f t="shared" si="1"/>
        <v>333675020.46217787</v>
      </c>
      <c r="P17" s="99">
        <f t="shared" si="1"/>
        <v>357219727.44360518</v>
      </c>
      <c r="Q17" s="99">
        <f t="shared" si="1"/>
        <v>381930007.74537802</v>
      </c>
      <c r="R17" s="99">
        <f t="shared" si="1"/>
        <v>408569557.98140264</v>
      </c>
      <c r="S17" s="19" t="s">
        <v>201</v>
      </c>
    </row>
    <row r="18" spans="1:19">
      <c r="A18" s="50" t="str">
        <f>BS!A22</f>
        <v>Gross Property Plant &amp; Equip</v>
      </c>
      <c r="B18" s="98">
        <f>BS!E22</f>
        <v>68573000</v>
      </c>
      <c r="C18" s="98">
        <f>BS!F22</f>
        <v>95770000</v>
      </c>
      <c r="D18" s="98">
        <f>BS!G22</f>
        <v>119680000</v>
      </c>
      <c r="E18" s="98">
        <f>BS!H22</f>
        <v>173548000</v>
      </c>
      <c r="F18" s="98">
        <f>BS!I22</f>
        <v>238800000</v>
      </c>
      <c r="G18" s="98">
        <f>BS!J22</f>
        <v>283730000</v>
      </c>
      <c r="H18" s="98">
        <f>BS!K22</f>
        <v>324288000</v>
      </c>
      <c r="I18" s="124">
        <f>I5*'Proj IS'!I29</f>
        <v>361792258.19999999</v>
      </c>
      <c r="J18" s="124">
        <f>J5*'Proj IS'!J29</f>
        <v>403618791.52700001</v>
      </c>
      <c r="K18" s="124">
        <f>K5*'Proj IS'!K29</f>
        <v>446967250.4894101</v>
      </c>
      <c r="L18" s="124">
        <f>L5*'Proj IS'!L29</f>
        <v>491392087.59566706</v>
      </c>
      <c r="M18" s="124">
        <f>M5*'Proj IS'!M29</f>
        <v>536408235.43243116</v>
      </c>
      <c r="N18" s="124">
        <f>N5*'Proj IS'!N29</f>
        <v>584914957.84437835</v>
      </c>
      <c r="O18" s="124">
        <f>O5*'Proj IS'!O29</f>
        <v>637015948.15506685</v>
      </c>
      <c r="P18" s="124">
        <f>P5*'Proj IS'!P29</f>
        <v>692789774.43608272</v>
      </c>
      <c r="Q18" s="124">
        <f>Q5*'Proj IS'!Q29</f>
        <v>752286378.89241123</v>
      </c>
      <c r="R18" s="124">
        <f>R5*'Proj IS'!R29</f>
        <v>817139115.96280527</v>
      </c>
      <c r="S18" s="19"/>
    </row>
    <row r="19" spans="1:19">
      <c r="A19" s="50" t="str">
        <f>BS!A23</f>
        <v>Accumulated Depreciation</v>
      </c>
      <c r="B19" s="98">
        <f>BS!E23</f>
        <v>19707000</v>
      </c>
      <c r="C19" s="98">
        <f>BS!F23</f>
        <v>33973000</v>
      </c>
      <c r="D19" s="98">
        <f>BS!G23</f>
        <v>46975000</v>
      </c>
      <c r="E19" s="98">
        <f>BS!H23</f>
        <v>60434000</v>
      </c>
      <c r="F19" s="98">
        <f>BS!I23</f>
        <v>78519000</v>
      </c>
      <c r="G19" s="98">
        <f>BS!J23</f>
        <v>97015000</v>
      </c>
      <c r="H19" s="98">
        <f>BS!K23</f>
        <v>120111000</v>
      </c>
      <c r="I19" s="93">
        <f>H19+I46</f>
        <v>154415012.91</v>
      </c>
      <c r="J19" s="93">
        <f t="shared" ref="J19:R19" si="2">I19+J46</f>
        <v>192685565.39635</v>
      </c>
      <c r="K19" s="93">
        <f t="shared" si="2"/>
        <v>235214867.49717051</v>
      </c>
      <c r="L19" s="93">
        <f t="shared" si="2"/>
        <v>282132834.40142435</v>
      </c>
      <c r="M19" s="93">
        <f t="shared" si="2"/>
        <v>333522850.55282927</v>
      </c>
      <c r="N19" s="93">
        <f t="shared" si="2"/>
        <v>389589010.21666974</v>
      </c>
      <c r="O19" s="93">
        <f t="shared" si="2"/>
        <v>450685555.51664197</v>
      </c>
      <c r="P19" s="93">
        <f t="shared" si="2"/>
        <v>517175841.64619946</v>
      </c>
      <c r="Q19" s="93">
        <f t="shared" si="2"/>
        <v>589429649.31262422</v>
      </c>
      <c r="R19" s="93">
        <f t="shared" si="2"/>
        <v>667900924.05538499</v>
      </c>
      <c r="S19" s="19"/>
    </row>
    <row r="20" spans="1:19">
      <c r="A20" s="50" t="str">
        <f>BS!A24</f>
        <v>Net Property Plant &amp; Equip</v>
      </c>
      <c r="B20" s="98">
        <f>BS!E24</f>
        <v>48866000</v>
      </c>
      <c r="C20" s="98">
        <f>BS!F24</f>
        <v>61797000</v>
      </c>
      <c r="D20" s="98">
        <f>BS!G24</f>
        <v>72705000</v>
      </c>
      <c r="E20" s="98">
        <f>BS!H24</f>
        <v>113114000</v>
      </c>
      <c r="F20" s="98">
        <f>BS!I24</f>
        <v>160281000</v>
      </c>
      <c r="G20" s="98">
        <f>BS!J24</f>
        <v>186715000</v>
      </c>
      <c r="H20" s="98">
        <f>BS!K24</f>
        <v>204177000</v>
      </c>
      <c r="I20" s="99">
        <f>I18-I19</f>
        <v>207377245.28999999</v>
      </c>
      <c r="J20" s="99">
        <f t="shared" ref="J20:R20" si="3">J18-J19</f>
        <v>210933226.13065001</v>
      </c>
      <c r="K20" s="99">
        <f t="shared" si="3"/>
        <v>211752382.99223959</v>
      </c>
      <c r="L20" s="99">
        <f t="shared" si="3"/>
        <v>209259253.19424272</v>
      </c>
      <c r="M20" s="99">
        <f t="shared" si="3"/>
        <v>202885384.8796019</v>
      </c>
      <c r="N20" s="99">
        <f t="shared" si="3"/>
        <v>195325947.62770861</v>
      </c>
      <c r="O20" s="99">
        <f t="shared" si="3"/>
        <v>186330392.63842487</v>
      </c>
      <c r="P20" s="99">
        <f t="shared" si="3"/>
        <v>175613932.78988326</v>
      </c>
      <c r="Q20" s="99">
        <f t="shared" si="3"/>
        <v>162856729.57978702</v>
      </c>
      <c r="R20" s="99">
        <f t="shared" si="3"/>
        <v>149238191.90742028</v>
      </c>
      <c r="S20" s="19" t="s">
        <v>203</v>
      </c>
    </row>
    <row r="21" spans="1:19">
      <c r="A21" s="50" t="str">
        <f>BS!A25</f>
        <v>Intangible Assets</v>
      </c>
      <c r="B21" s="98">
        <f>BS!E25</f>
        <v>13350000</v>
      </c>
      <c r="C21" s="98">
        <f>BS!F25</f>
        <v>14548000</v>
      </c>
      <c r="D21" s="98">
        <f>BS!G25</f>
        <v>14754000</v>
      </c>
      <c r="E21" s="98">
        <f>BS!H25</f>
        <v>15017000</v>
      </c>
      <c r="F21" s="98">
        <f>BS!I25</f>
        <v>15371000</v>
      </c>
      <c r="G21" s="98">
        <f>BS!J25</f>
        <v>20288000</v>
      </c>
      <c r="H21" s="98">
        <f>BS!K25</f>
        <v>22789000</v>
      </c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19"/>
    </row>
    <row r="22" spans="1:19" s="50" customFormat="1">
      <c r="A22" s="50" t="str">
        <f>BS!A26</f>
        <v>Other Assets</v>
      </c>
      <c r="B22" s="101">
        <f>BS!E26</f>
        <v>8897000</v>
      </c>
      <c r="C22" s="101">
        <f>BS!F26</f>
        <v>11202000</v>
      </c>
      <c r="D22" s="101">
        <f>BS!G26</f>
        <v>41455000</v>
      </c>
      <c r="E22" s="101">
        <f>BS!H26</f>
        <v>60331000</v>
      </c>
      <c r="F22" s="101">
        <f>BS!I26</f>
        <v>83317000</v>
      </c>
      <c r="G22" s="101">
        <f>BS!J26</f>
        <v>108881000</v>
      </c>
      <c r="H22" s="101">
        <f>BS!K26</f>
        <v>128537000</v>
      </c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9"/>
    </row>
    <row r="23" spans="1:19" s="19" customFormat="1">
      <c r="A23" s="50" t="str">
        <f>BS!A27</f>
        <v>Total Assets</v>
      </c>
      <c r="B23" s="100">
        <f>BS!E27</f>
        <v>131310000</v>
      </c>
      <c r="C23" s="100">
        <f>BS!F27</f>
        <v>162648000</v>
      </c>
      <c r="D23" s="100">
        <f>BS!G27</f>
        <v>225248000</v>
      </c>
      <c r="E23" s="100">
        <f>BS!H27</f>
        <v>321195000</v>
      </c>
      <c r="F23" s="100">
        <f>BS!I27</f>
        <v>420549000</v>
      </c>
      <c r="G23" s="100">
        <f>BS!J27</f>
        <v>462675000</v>
      </c>
      <c r="H23" s="100">
        <f>BS!K27</f>
        <v>527854000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</row>
    <row r="24" spans="1:19">
      <c r="A24" s="50" t="str">
        <f>BS!A28</f>
        <v>Accounts Payable &amp; Accrued Exps</v>
      </c>
      <c r="B24" s="98">
        <f>BS!E28</f>
        <v>34616000</v>
      </c>
      <c r="C24" s="98">
        <f>BS!F28</f>
        <v>38192000</v>
      </c>
      <c r="D24" s="98">
        <f>BS!G28</f>
        <v>47183000</v>
      </c>
      <c r="E24" s="98">
        <f>BS!H28</f>
        <v>72539000</v>
      </c>
      <c r="F24" s="98">
        <f>BS!I28</f>
        <v>78664000</v>
      </c>
      <c r="G24" s="98">
        <f>BS!J28</f>
        <v>79600000</v>
      </c>
      <c r="H24" s="98">
        <f>BS!K28</f>
        <v>140925000</v>
      </c>
      <c r="I24" s="51">
        <f>I9*'Proj IS'!I29</f>
        <v>114250186.8</v>
      </c>
      <c r="J24" s="51">
        <f>J9*'Proj IS'!J29</f>
        <v>125261004.26700002</v>
      </c>
      <c r="K24" s="51">
        <f>K9*'Proj IS'!K29</f>
        <v>136362889.97982004</v>
      </c>
      <c r="L24" s="51">
        <f>L9*'Proj IS'!L29</f>
        <v>147417626.27870011</v>
      </c>
      <c r="M24" s="51">
        <f>M9*'Proj IS'!M29</f>
        <v>158284397.34071738</v>
      </c>
      <c r="N24" s="51">
        <f>N9*'Proj IS'!N29</f>
        <v>169814020.01933566</v>
      </c>
      <c r="O24" s="51">
        <f>O9*'Proj IS'!O29</f>
        <v>182004556.61573336</v>
      </c>
      <c r="P24" s="51">
        <f>P9*'Proj IS'!P29</f>
        <v>194847124.06014827</v>
      </c>
      <c r="Q24" s="51">
        <f>Q9*'Proj IS'!Q29</f>
        <v>208325458.77020618</v>
      </c>
      <c r="R24" s="51">
        <f>R9*'Proj IS'!R29</f>
        <v>222856122.53531051</v>
      </c>
      <c r="S24" s="19"/>
    </row>
    <row r="25" spans="1:19">
      <c r="A25" s="50" t="str">
        <f>BS!A29</f>
        <v>Accounts Payable</v>
      </c>
      <c r="B25" s="98">
        <f>BS!E29</f>
        <v>34616000</v>
      </c>
      <c r="C25" s="98">
        <f>BS!F29</f>
        <v>38192000</v>
      </c>
      <c r="D25" s="98">
        <f>BS!G29</f>
        <v>47183000</v>
      </c>
      <c r="E25" s="98">
        <f>BS!H29</f>
        <v>72539000</v>
      </c>
      <c r="F25" s="98">
        <f>BS!I29</f>
        <v>78664000</v>
      </c>
      <c r="G25" s="98">
        <f>BS!J29</f>
        <v>79600000</v>
      </c>
      <c r="H25" s="98">
        <f>BS!K29</f>
        <v>84981000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9"/>
    </row>
    <row r="26" spans="1:19">
      <c r="A26" s="50" t="str">
        <f>BS!A30</f>
        <v>Accrued Expenses</v>
      </c>
      <c r="B26" s="98">
        <f>BS!E30</f>
        <v>0</v>
      </c>
      <c r="C26" s="98">
        <f>BS!F30</f>
        <v>0</v>
      </c>
      <c r="D26" s="98">
        <f>BS!G30</f>
        <v>0</v>
      </c>
      <c r="E26" s="98">
        <f>BS!H30</f>
        <v>0</v>
      </c>
      <c r="F26" s="98">
        <f>BS!I30</f>
        <v>0</v>
      </c>
      <c r="G26" s="98">
        <f>BS!J30</f>
        <v>0</v>
      </c>
      <c r="H26" s="98">
        <f>BS!K30</f>
        <v>55944000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19"/>
    </row>
    <row r="27" spans="1:19">
      <c r="A27" s="50" t="str">
        <f>BS!A31</f>
        <v>Current Debt</v>
      </c>
      <c r="B27" s="98">
        <f>BS!E31</f>
        <v>0</v>
      </c>
      <c r="C27" s="98">
        <f>BS!F31</f>
        <v>0</v>
      </c>
      <c r="D27" s="98">
        <f>BS!G31</f>
        <v>0</v>
      </c>
      <c r="E27" s="98">
        <f>BS!H31</f>
        <v>0</v>
      </c>
      <c r="F27" s="98">
        <f>BS!I31</f>
        <v>0</v>
      </c>
      <c r="G27" s="98">
        <f>BS!J31</f>
        <v>0</v>
      </c>
      <c r="H27" s="98">
        <f>BS!K31</f>
        <v>8494000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9"/>
    </row>
    <row r="28" spans="1:19">
      <c r="A28" s="50" t="str">
        <f>BS!A32</f>
        <v>Current Lease Obligations</v>
      </c>
      <c r="B28" s="98">
        <f>BS!E32</f>
        <v>0</v>
      </c>
      <c r="C28" s="98">
        <f>BS!F32</f>
        <v>0</v>
      </c>
      <c r="D28" s="98">
        <f>BS!G32</f>
        <v>0</v>
      </c>
      <c r="E28" s="98">
        <f>BS!H32</f>
        <v>0</v>
      </c>
      <c r="F28" s="98">
        <f>BS!I32</f>
        <v>0</v>
      </c>
      <c r="G28" s="98">
        <f>BS!J36</f>
        <v>0</v>
      </c>
      <c r="H28" s="98">
        <f>BS!K32</f>
        <v>271000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19"/>
    </row>
    <row r="29" spans="1:19">
      <c r="A29" s="50" t="str">
        <f>BS!A33</f>
        <v>Other Current Liabilities</v>
      </c>
      <c r="B29" s="98">
        <f>BS!E33</f>
        <v>23267000</v>
      </c>
      <c r="C29" s="98">
        <f>BS!F33</f>
        <v>30199000</v>
      </c>
      <c r="D29" s="98">
        <f>BS!G33</f>
        <v>40629000</v>
      </c>
      <c r="E29" s="98">
        <f>BS!H33</f>
        <v>53846000</v>
      </c>
      <c r="F29" s="98">
        <f>BS!I33</f>
        <v>63602000</v>
      </c>
      <c r="G29" s="98">
        <f>BS!J33</f>
        <v>75793000</v>
      </c>
      <c r="H29" s="98">
        <f>BS!K33</f>
        <v>15227000</v>
      </c>
      <c r="I29" s="200">
        <f>$H$29</f>
        <v>15227000</v>
      </c>
      <c r="J29" s="200">
        <f t="shared" ref="J29:R29" si="4">$H$29</f>
        <v>15227000</v>
      </c>
      <c r="K29" s="200">
        <f t="shared" si="4"/>
        <v>15227000</v>
      </c>
      <c r="L29" s="200">
        <f t="shared" si="4"/>
        <v>15227000</v>
      </c>
      <c r="M29" s="200">
        <f t="shared" si="4"/>
        <v>15227000</v>
      </c>
      <c r="N29" s="200">
        <f t="shared" si="4"/>
        <v>15227000</v>
      </c>
      <c r="O29" s="200">
        <f t="shared" si="4"/>
        <v>15227000</v>
      </c>
      <c r="P29" s="200">
        <f t="shared" si="4"/>
        <v>15227000</v>
      </c>
      <c r="Q29" s="200">
        <f t="shared" si="4"/>
        <v>15227000</v>
      </c>
      <c r="R29" s="200">
        <f t="shared" si="4"/>
        <v>15227000</v>
      </c>
      <c r="S29" s="19"/>
    </row>
    <row r="30" spans="1:19">
      <c r="A30" s="50" t="str">
        <f>BS!A34</f>
        <v>Total Current Liabilities</v>
      </c>
      <c r="B30" s="98">
        <f>BS!E34</f>
        <v>57883000</v>
      </c>
      <c r="C30" s="98">
        <f>BS!F34</f>
        <v>68391000</v>
      </c>
      <c r="D30" s="98">
        <f>BS!G34</f>
        <v>87812000</v>
      </c>
      <c r="E30" s="98">
        <f>BS!H34</f>
        <v>126385000</v>
      </c>
      <c r="F30" s="98">
        <f>BS!I34</f>
        <v>142266000</v>
      </c>
      <c r="G30" s="98">
        <f>BS!J34</f>
        <v>155393000</v>
      </c>
      <c r="H30" s="98">
        <f>BS!K34</f>
        <v>164917000</v>
      </c>
      <c r="I30" s="99">
        <f>I24+I29</f>
        <v>129477186.8</v>
      </c>
      <c r="J30" s="99">
        <f t="shared" ref="J30:R30" si="5">J24+J29</f>
        <v>140488004.26700002</v>
      </c>
      <c r="K30" s="99">
        <f t="shared" si="5"/>
        <v>151589889.97982004</v>
      </c>
      <c r="L30" s="99">
        <f t="shared" si="5"/>
        <v>162644626.27870011</v>
      </c>
      <c r="M30" s="99">
        <f t="shared" si="5"/>
        <v>173511397.34071738</v>
      </c>
      <c r="N30" s="99">
        <f t="shared" si="5"/>
        <v>185041020.01933566</v>
      </c>
      <c r="O30" s="99">
        <f t="shared" si="5"/>
        <v>197231556.61573336</v>
      </c>
      <c r="P30" s="99">
        <f t="shared" si="5"/>
        <v>210074124.06014827</v>
      </c>
      <c r="Q30" s="99">
        <f t="shared" si="5"/>
        <v>223552458.77020618</v>
      </c>
      <c r="R30" s="99">
        <f t="shared" si="5"/>
        <v>238083122.53531051</v>
      </c>
      <c r="S30" s="19" t="s">
        <v>202</v>
      </c>
    </row>
    <row r="31" spans="1:19">
      <c r="A31" s="50" t="str">
        <f>BS!A35</f>
        <v>LT Debt &amp; Leases</v>
      </c>
      <c r="B31" s="98">
        <f>BS!E35</f>
        <v>37926000</v>
      </c>
      <c r="C31" s="98">
        <f>BS!F35</f>
        <v>39787000</v>
      </c>
      <c r="D31" s="98">
        <f>BS!G35</f>
        <v>23414000</v>
      </c>
      <c r="E31" s="98">
        <f>BS!H35</f>
        <v>31816000</v>
      </c>
      <c r="F31" s="98">
        <f>BS!I35</f>
        <v>48744000</v>
      </c>
      <c r="G31" s="98">
        <f>BS!J35</f>
        <v>67150000</v>
      </c>
      <c r="H31" s="98">
        <f>BS!K35</f>
        <v>68391000</v>
      </c>
    </row>
    <row r="32" spans="1:19">
      <c r="A32" s="50" t="str">
        <f>BS!A36</f>
        <v>Deferred LT Liabilities</v>
      </c>
      <c r="B32" s="98">
        <f>BS!E36</f>
        <v>990000</v>
      </c>
      <c r="C32" s="98">
        <f>BS!F36</f>
        <v>1490000</v>
      </c>
      <c r="D32" s="98">
        <f>BS!G36</f>
        <v>0</v>
      </c>
      <c r="E32" s="98">
        <f>BS!H36</f>
        <v>0</v>
      </c>
      <c r="F32" s="98">
        <f>BS!I36</f>
        <v>0</v>
      </c>
      <c r="G32" s="98" t="e">
        <f>BS!#REF!</f>
        <v>#REF!</v>
      </c>
      <c r="H32" s="98">
        <f>BS!K36</f>
        <v>0</v>
      </c>
    </row>
    <row r="33" spans="1:19">
      <c r="A33" s="50" t="str">
        <f>BS!A37</f>
        <v>Minority Interests</v>
      </c>
      <c r="B33" s="98">
        <f>BS!E37</f>
        <v>0</v>
      </c>
      <c r="C33" s="98">
        <f>BS!F37</f>
        <v>0</v>
      </c>
      <c r="D33" s="98">
        <f>BS!G37</f>
        <v>0</v>
      </c>
      <c r="E33" s="98">
        <f>BS!H37</f>
        <v>0</v>
      </c>
      <c r="F33" s="98">
        <f>BS!I37</f>
        <v>0</v>
      </c>
      <c r="G33" s="98">
        <f>BS!J37</f>
        <v>0</v>
      </c>
      <c r="H33" s="98">
        <f>BS!K37</f>
        <v>0</v>
      </c>
    </row>
    <row r="34" spans="1:19">
      <c r="A34" s="50" t="str">
        <f>BS!A38</f>
        <v>Other Liabilities</v>
      </c>
      <c r="B34" s="98">
        <f>BS!E38</f>
        <v>6802000</v>
      </c>
      <c r="C34" s="98">
        <f>BS!F38</f>
        <v>9431000</v>
      </c>
      <c r="D34" s="98">
        <f>BS!G38</f>
        <v>51962000</v>
      </c>
      <c r="E34" s="98">
        <f>BS!H38</f>
        <v>69590000</v>
      </c>
      <c r="F34" s="98">
        <f>BS!I38</f>
        <v>91294000</v>
      </c>
      <c r="G34" s="98">
        <f>BS!J38</f>
        <v>94089000</v>
      </c>
      <c r="H34" s="98">
        <f>BS!K38</f>
        <v>92671000</v>
      </c>
    </row>
    <row r="35" spans="1:19">
      <c r="A35" s="50" t="str">
        <f>BS!A39</f>
        <v>Total Liabilities</v>
      </c>
      <c r="B35" s="98">
        <f>BS!E39</f>
        <v>103601000</v>
      </c>
      <c r="C35" s="98">
        <f>BS!F39</f>
        <v>119099000</v>
      </c>
      <c r="D35" s="98">
        <f>BS!G39</f>
        <v>163188000</v>
      </c>
      <c r="E35" s="98">
        <f>BS!H39</f>
        <v>227791000</v>
      </c>
      <c r="F35" s="98">
        <f>BS!I39</f>
        <v>282304000</v>
      </c>
      <c r="G35" s="98">
        <f>BS!J39</f>
        <v>316632000</v>
      </c>
      <c r="H35" s="98">
        <f>BS!K39</f>
        <v>325979000</v>
      </c>
    </row>
    <row r="36" spans="1:19">
      <c r="A36" s="50" t="str">
        <f>BS!A40</f>
        <v>Common Share Capital</v>
      </c>
      <c r="B36" s="98">
        <f>BS!E40</f>
        <v>5000</v>
      </c>
      <c r="C36" s="98">
        <f>BS!F40</f>
        <v>5000</v>
      </c>
      <c r="D36" s="98">
        <f>BS!G40</f>
        <v>5000</v>
      </c>
      <c r="E36" s="98">
        <f>BS!H40</f>
        <v>5000</v>
      </c>
      <c r="F36" s="98">
        <f>BS!I40</f>
        <v>5000</v>
      </c>
      <c r="G36" s="98">
        <f>BS!J40</f>
        <v>108000</v>
      </c>
      <c r="H36" s="98">
        <f>BS!K40</f>
        <v>109000</v>
      </c>
    </row>
    <row r="37" spans="1:19">
      <c r="A37" s="50" t="str">
        <f>BS!A41</f>
        <v>Additional Paid-In Capital</v>
      </c>
      <c r="B37" s="98">
        <f>BS!E41</f>
        <v>21389000</v>
      </c>
      <c r="C37" s="98">
        <f>BS!F41</f>
        <v>26791000</v>
      </c>
      <c r="D37" s="98">
        <f>BS!G41</f>
        <v>33658000</v>
      </c>
      <c r="E37" s="98">
        <f>BS!H41</f>
        <v>42865000</v>
      </c>
      <c r="F37" s="98">
        <f>BS!I41</f>
        <v>55538000</v>
      </c>
      <c r="G37" s="98">
        <f>BS!J41</f>
        <v>75066000</v>
      </c>
      <c r="H37" s="98">
        <f>BS!K41</f>
        <v>99025000</v>
      </c>
    </row>
    <row r="38" spans="1:19">
      <c r="A38" s="50" t="str">
        <f>BS!A42</f>
        <v>Retained Earnings</v>
      </c>
      <c r="B38" s="98">
        <f>BS!E42</f>
        <v>8636000</v>
      </c>
      <c r="C38" s="98">
        <f>BS!F42</f>
        <v>19625000</v>
      </c>
      <c r="D38" s="98">
        <f>BS!G42</f>
        <v>31220000</v>
      </c>
      <c r="E38" s="98">
        <f>BS!H42</f>
        <v>52551000</v>
      </c>
      <c r="F38" s="98">
        <f>BS!I42</f>
        <v>85915000</v>
      </c>
      <c r="G38" s="98">
        <f>BS!J42</f>
        <v>83193000</v>
      </c>
      <c r="H38" s="98">
        <f>BS!K42</f>
        <v>113618000</v>
      </c>
    </row>
    <row r="39" spans="1:19">
      <c r="A39" s="50" t="str">
        <f>BS!A43</f>
        <v>Accum Other Comprehensive Income</v>
      </c>
      <c r="B39" s="98">
        <f>BS!E43</f>
        <v>-484000</v>
      </c>
      <c r="C39" s="98">
        <f>BS!F43</f>
        <v>-1035000</v>
      </c>
      <c r="D39" s="98">
        <f>BS!G43</f>
        <v>-986000</v>
      </c>
      <c r="E39" s="98">
        <f>BS!H43</f>
        <v>-180000</v>
      </c>
      <c r="F39" s="98">
        <f>BS!I43</f>
        <v>-1376000</v>
      </c>
      <c r="G39" s="98">
        <f>BS!J43</f>
        <v>-4487000</v>
      </c>
      <c r="H39" s="98">
        <f>BS!K43</f>
        <v>-3040000</v>
      </c>
    </row>
    <row r="40" spans="1:19">
      <c r="A40" s="50" t="str">
        <f>BS!A44</f>
        <v>Treasury Stock</v>
      </c>
      <c r="B40" s="98">
        <f>BS!E44</f>
        <v>1837000</v>
      </c>
      <c r="C40" s="98">
        <f>BS!F44</f>
        <v>1837000</v>
      </c>
      <c r="D40" s="98">
        <f>BS!G44</f>
        <v>1837000</v>
      </c>
      <c r="E40" s="98">
        <f>BS!H44</f>
        <v>1837000</v>
      </c>
      <c r="F40" s="98">
        <f>BS!I44</f>
        <v>1837000</v>
      </c>
      <c r="G40" s="98">
        <f>BS!J44</f>
        <v>7837000</v>
      </c>
      <c r="H40" s="98">
        <f>BS!K44</f>
        <v>7837000</v>
      </c>
    </row>
    <row r="41" spans="1:19">
      <c r="A41" s="50" t="str">
        <f>BS!A45</f>
        <v>For Curr Trans (BS)</v>
      </c>
      <c r="B41" s="98">
        <f>BS!E45</f>
        <v>-468000</v>
      </c>
      <c r="C41" s="98">
        <f>BS!F45</f>
        <v>0</v>
      </c>
      <c r="D41" s="98">
        <f>BS!G45</f>
        <v>0</v>
      </c>
      <c r="E41" s="98">
        <f>BS!H45</f>
        <v>0</v>
      </c>
      <c r="F41" s="98">
        <f>BS!I45</f>
        <v>0</v>
      </c>
      <c r="G41" s="98">
        <f>BS!J45</f>
        <v>0</v>
      </c>
      <c r="H41" s="98">
        <f>BS!K45</f>
        <v>0</v>
      </c>
    </row>
    <row r="42" spans="1:19">
      <c r="A42" s="50" t="str">
        <f>BS!A46</f>
        <v>Other Equity</v>
      </c>
      <c r="B42" s="98">
        <f>BS!E46</f>
        <v>468000</v>
      </c>
      <c r="C42" s="98">
        <f>BS!F46</f>
        <v>0</v>
      </c>
      <c r="D42" s="98">
        <f>BS!G46</f>
        <v>0</v>
      </c>
      <c r="E42" s="98">
        <f>BS!H46</f>
        <v>0</v>
      </c>
      <c r="F42" s="98">
        <f>BS!I46</f>
        <v>0</v>
      </c>
      <c r="G42" s="98">
        <f>BS!J46</f>
        <v>0</v>
      </c>
      <c r="H42" s="98">
        <f>BS!K46</f>
        <v>0</v>
      </c>
    </row>
    <row r="43" spans="1:19">
      <c r="A43" s="50" t="str">
        <f>BS!A47</f>
        <v>Total Equity</v>
      </c>
      <c r="B43" s="98">
        <f>BS!E47</f>
        <v>27709000</v>
      </c>
      <c r="C43" s="98">
        <f>BS!F47</f>
        <v>43549000</v>
      </c>
      <c r="D43" s="98">
        <f>BS!G47</f>
        <v>62060000</v>
      </c>
      <c r="E43" s="98">
        <f>BS!H47</f>
        <v>93404000</v>
      </c>
      <c r="F43" s="98">
        <f>BS!I47</f>
        <v>138245000</v>
      </c>
      <c r="G43" s="98">
        <f>BS!J47</f>
        <v>146043000</v>
      </c>
      <c r="H43" s="98">
        <f>BS!K47</f>
        <v>201875000</v>
      </c>
    </row>
    <row r="44" spans="1:19">
      <c r="A44" s="50" t="str">
        <f>BS!A48</f>
        <v>Total Liabilities &amp; Equity</v>
      </c>
      <c r="B44" s="98">
        <f>BS!E48</f>
        <v>131310000</v>
      </c>
      <c r="C44" s="98">
        <f>BS!F48</f>
        <v>162648000</v>
      </c>
      <c r="D44" s="98">
        <f>BS!G48</f>
        <v>225248000</v>
      </c>
      <c r="E44" s="98">
        <f>BS!H48</f>
        <v>321195000</v>
      </c>
      <c r="F44" s="98">
        <f>BS!I48</f>
        <v>420549000</v>
      </c>
      <c r="G44" s="98">
        <f>BS!J48</f>
        <v>462675000</v>
      </c>
      <c r="H44" s="98">
        <f>BS!K48</f>
        <v>527854000</v>
      </c>
    </row>
    <row r="46" spans="1:19">
      <c r="A46" s="38" t="s">
        <v>190</v>
      </c>
      <c r="B46" s="77"/>
      <c r="C46" s="77"/>
      <c r="D46" s="77"/>
      <c r="E46" s="77"/>
      <c r="F46" s="77"/>
      <c r="G46" s="77"/>
      <c r="H46" s="38" t="s">
        <v>190</v>
      </c>
      <c r="I46" s="77">
        <f t="shared" ref="I46:R46" si="6">I6*AVERAGE(H18:I18)</f>
        <v>34304012.910000004</v>
      </c>
      <c r="J46" s="77">
        <f t="shared" si="6"/>
        <v>38270552.48635</v>
      </c>
      <c r="K46" s="77">
        <f t="shared" si="6"/>
        <v>42529302.100820512</v>
      </c>
      <c r="L46" s="77">
        <f t="shared" si="6"/>
        <v>46917966.904253863</v>
      </c>
      <c r="M46" s="77">
        <f t="shared" si="6"/>
        <v>51390016.151404917</v>
      </c>
      <c r="N46" s="77">
        <f t="shared" si="6"/>
        <v>56066159.663840473</v>
      </c>
      <c r="O46" s="77">
        <f t="shared" si="6"/>
        <v>61096545.299972266</v>
      </c>
      <c r="P46" s="77">
        <f t="shared" si="6"/>
        <v>66490286.129557483</v>
      </c>
      <c r="Q46" s="77">
        <f t="shared" si="6"/>
        <v>72253807.666424707</v>
      </c>
      <c r="R46" s="77">
        <f t="shared" si="6"/>
        <v>78471274.742760822</v>
      </c>
      <c r="S46" s="38" t="s">
        <v>190</v>
      </c>
    </row>
    <row r="47" spans="1:19">
      <c r="A47" s="19" t="s">
        <v>204</v>
      </c>
      <c r="B47" s="77"/>
      <c r="C47" s="77"/>
      <c r="D47" s="77"/>
      <c r="E47" s="77"/>
      <c r="F47" s="77"/>
      <c r="G47" s="77"/>
      <c r="H47" s="19" t="s">
        <v>204</v>
      </c>
      <c r="I47" s="51">
        <f>'Proj IS'!I36</f>
        <v>44430628.199999988</v>
      </c>
      <c r="J47" s="51">
        <f>'Proj IS'!J36</f>
        <v>55671557.451999962</v>
      </c>
      <c r="K47" s="51">
        <f>'Proj IS'!K36</f>
        <v>68181444.989910007</v>
      </c>
      <c r="L47" s="51">
        <f>'Proj IS'!L36</f>
        <v>81898681.2659446</v>
      </c>
      <c r="M47" s="51">
        <f>'Proj IS'!M36</f>
        <v>96729353.930438459</v>
      </c>
      <c r="N47" s="51">
        <f>'Proj IS'!N36</f>
        <v>113209346.6795572</v>
      </c>
      <c r="O47" s="51">
        <f>'Proj IS'!O36</f>
        <v>131447735.33358526</v>
      </c>
      <c r="P47" s="51">
        <f>'Proj IS'!P36</f>
        <v>151547763.15789306</v>
      </c>
      <c r="Q47" s="51">
        <f>'Proj IS'!Q36</f>
        <v>173604548.97517192</v>
      </c>
      <c r="R47" s="51">
        <f>'Proj IS'!R36</f>
        <v>198094331.14249831</v>
      </c>
      <c r="S47" s="19" t="s">
        <v>204</v>
      </c>
    </row>
    <row r="48" spans="1:19">
      <c r="A48" s="19" t="s">
        <v>205</v>
      </c>
      <c r="B48" s="77"/>
      <c r="C48" s="77"/>
      <c r="D48" s="77"/>
      <c r="E48" s="77"/>
      <c r="F48" s="77"/>
      <c r="G48" s="77"/>
      <c r="H48" s="19" t="s">
        <v>39</v>
      </c>
      <c r="I48" s="51">
        <f>'Proj IS'!I43</f>
        <v>7654762.5155999977</v>
      </c>
      <c r="J48" s="51">
        <f>'Proj IS'!J43</f>
        <v>9109258.5880834945</v>
      </c>
      <c r="K48" s="51">
        <f>'Proj IS'!K43</f>
        <v>10545396.825106081</v>
      </c>
      <c r="L48" s="51">
        <f>'Proj IS'!L43</f>
        <v>11916258.124194939</v>
      </c>
      <c r="M48" s="51">
        <f>'Proj IS'!M43</f>
        <v>14113692.096213976</v>
      </c>
      <c r="N48" s="51">
        <f>'Proj IS'!N43</f>
        <v>16556866.951885242</v>
      </c>
      <c r="O48" s="51">
        <f>'Proj IS'!O43</f>
        <v>19262148.908498455</v>
      </c>
      <c r="P48" s="51">
        <f>'Proj IS'!P43</f>
        <v>22245046.663533591</v>
      </c>
      <c r="Q48" s="51">
        <f>'Proj IS'!Q43</f>
        <v>25519868.699350275</v>
      </c>
      <c r="R48" s="51">
        <f>'Proj IS'!R43</f>
        <v>29157009.365036469</v>
      </c>
      <c r="S48" s="19" t="s">
        <v>205</v>
      </c>
    </row>
    <row r="49" spans="1:19">
      <c r="A49" s="19" t="s">
        <v>208</v>
      </c>
      <c r="B49" s="77"/>
      <c r="C49" s="77"/>
      <c r="D49" s="77"/>
      <c r="E49" s="77"/>
      <c r="F49" s="77"/>
      <c r="G49" s="77"/>
      <c r="H49" s="19" t="s">
        <v>208</v>
      </c>
      <c r="I49" s="51">
        <f t="shared" ref="I49:Q49" si="7">I47-I48+I46</f>
        <v>71079878.594399989</v>
      </c>
      <c r="J49" s="51">
        <f t="shared" si="7"/>
        <v>84832851.350266472</v>
      </c>
      <c r="K49" s="51">
        <f t="shared" si="7"/>
        <v>100165350.26562443</v>
      </c>
      <c r="L49" s="51">
        <f t="shared" si="7"/>
        <v>116900390.04600352</v>
      </c>
      <c r="M49" s="51">
        <f t="shared" si="7"/>
        <v>134005677.98562939</v>
      </c>
      <c r="N49" s="51">
        <f t="shared" si="7"/>
        <v>152718639.39151245</v>
      </c>
      <c r="O49" s="51">
        <f t="shared" si="7"/>
        <v>173282131.72505909</v>
      </c>
      <c r="P49" s="51">
        <f t="shared" si="7"/>
        <v>195793002.62391695</v>
      </c>
      <c r="Q49" s="51">
        <f t="shared" si="7"/>
        <v>220338487.94224638</v>
      </c>
      <c r="R49" s="51">
        <f>R47-R48+R46</f>
        <v>247408596.52022266</v>
      </c>
      <c r="S49" s="19" t="s">
        <v>208</v>
      </c>
    </row>
    <row r="50" spans="1:19">
      <c r="A50" s="19" t="s">
        <v>206</v>
      </c>
      <c r="B50" s="77"/>
      <c r="C50" s="77"/>
      <c r="D50" s="77"/>
      <c r="E50" s="77"/>
      <c r="F50" s="77"/>
      <c r="G50" s="77"/>
      <c r="H50" s="19" t="s">
        <v>206</v>
      </c>
      <c r="I50" s="51">
        <f>I18-H18+I46</f>
        <v>71808271.109999985</v>
      </c>
      <c r="J50" s="51">
        <f t="shared" ref="J50:R50" si="8">J18-I18+J46</f>
        <v>80097085.813350022</v>
      </c>
      <c r="K50" s="51">
        <f t="shared" si="8"/>
        <v>85877761.063230604</v>
      </c>
      <c r="L50" s="51">
        <f t="shared" si="8"/>
        <v>91342804.010510832</v>
      </c>
      <c r="M50" s="51">
        <f t="shared" si="8"/>
        <v>96406163.988169014</v>
      </c>
      <c r="N50" s="51">
        <f t="shared" si="8"/>
        <v>104572882.07578766</v>
      </c>
      <c r="O50" s="51">
        <f t="shared" si="8"/>
        <v>113197535.61066076</v>
      </c>
      <c r="P50" s="51">
        <f t="shared" si="8"/>
        <v>122264112.41057336</v>
      </c>
      <c r="Q50" s="51">
        <f t="shared" si="8"/>
        <v>131750412.12275322</v>
      </c>
      <c r="R50" s="51">
        <f t="shared" si="8"/>
        <v>143324011.81315488</v>
      </c>
      <c r="S50" s="19" t="s">
        <v>206</v>
      </c>
    </row>
    <row r="51" spans="1:19">
      <c r="A51" s="19" t="s">
        <v>207</v>
      </c>
      <c r="B51" s="77"/>
      <c r="C51" s="77"/>
      <c r="D51" s="77"/>
      <c r="E51" s="77"/>
      <c r="F51" s="77"/>
      <c r="G51" s="77"/>
      <c r="H51" s="19" t="s">
        <v>207</v>
      </c>
      <c r="I51" s="51">
        <f>(I17-I30)-(H17-H30)</f>
        <v>72547489.000000015</v>
      </c>
      <c r="J51" s="51">
        <f t="shared" ref="J51:Q51" si="9">(J17-J30)-(I17-I30)</f>
        <v>9175681.2225000113</v>
      </c>
      <c r="K51" s="51">
        <f t="shared" si="9"/>
        <v>9251571.4273500144</v>
      </c>
      <c r="L51" s="51">
        <f t="shared" si="9"/>
        <v>9212280.2490667403</v>
      </c>
      <c r="M51" s="51">
        <f t="shared" si="9"/>
        <v>9055642.5516810417</v>
      </c>
      <c r="N51" s="51">
        <f t="shared" si="9"/>
        <v>9608018.8988485634</v>
      </c>
      <c r="O51" s="51">
        <f t="shared" si="9"/>
        <v>10158780.496998131</v>
      </c>
      <c r="P51" s="51">
        <f t="shared" si="9"/>
        <v>10702139.537012398</v>
      </c>
      <c r="Q51" s="51">
        <f t="shared" si="9"/>
        <v>11231945.591714919</v>
      </c>
      <c r="R51" s="51">
        <f>(R17-R30)-(Q17-Q30)</f>
        <v>12108886.470920295</v>
      </c>
      <c r="S51" s="19" t="s">
        <v>207</v>
      </c>
    </row>
    <row r="52" spans="1:19">
      <c r="A52" s="19" t="s">
        <v>209</v>
      </c>
      <c r="B52" s="77"/>
      <c r="C52" s="77"/>
      <c r="D52" s="77"/>
      <c r="E52" s="77"/>
      <c r="F52" s="77"/>
      <c r="G52" s="77"/>
      <c r="H52" s="19" t="s">
        <v>209</v>
      </c>
      <c r="I52" s="125">
        <f>I49-I50-I51</f>
        <v>-73275881.515600011</v>
      </c>
      <c r="J52" s="125">
        <f t="shared" ref="J52:R52" si="10">J49-J50-J51</f>
        <v>-4439915.6855835617</v>
      </c>
      <c r="K52" s="125">
        <f t="shared" si="10"/>
        <v>5036017.7750438154</v>
      </c>
      <c r="L52" s="125">
        <f t="shared" si="10"/>
        <v>16345305.786425948</v>
      </c>
      <c r="M52" s="125">
        <f t="shared" si="10"/>
        <v>28543871.445779338</v>
      </c>
      <c r="N52" s="125">
        <f t="shared" si="10"/>
        <v>38537738.416876227</v>
      </c>
      <c r="O52" s="125">
        <f t="shared" si="10"/>
        <v>49925815.617400199</v>
      </c>
      <c r="P52" s="125">
        <f t="shared" si="10"/>
        <v>62826750.676331192</v>
      </c>
      <c r="Q52" s="125">
        <f t="shared" si="10"/>
        <v>77356130.227778241</v>
      </c>
      <c r="R52" s="125">
        <f t="shared" si="10"/>
        <v>91975698.236147493</v>
      </c>
      <c r="S52" s="19" t="s">
        <v>209</v>
      </c>
    </row>
    <row r="53" spans="1:19">
      <c r="B53" s="77"/>
      <c r="C53" s="77"/>
      <c r="D53" s="77"/>
      <c r="E53" s="77"/>
      <c r="F53" s="77"/>
      <c r="G53" s="77"/>
      <c r="H53" s="77"/>
      <c r="S53" s="19" t="s">
        <v>332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31A3B-852F-428B-869C-53CF67D35771}">
  <dimension ref="A1:R50"/>
  <sheetViews>
    <sheetView topLeftCell="A55" zoomScaleNormal="100" workbookViewId="0">
      <pane xSplit="1" topLeftCell="B1" activePane="topRight" state="frozen"/>
      <selection pane="topRight" activeCell="G22" sqref="G22"/>
    </sheetView>
  </sheetViews>
  <sheetFormatPr defaultColWidth="9.109375" defaultRowHeight="13.2"/>
  <cols>
    <col min="1" max="1" width="27" style="8" bestFit="1" customWidth="1"/>
    <col min="2" max="3" width="13.33203125" style="8" customWidth="1"/>
    <col min="4" max="6" width="13.33203125" style="102" customWidth="1"/>
    <col min="7" max="8" width="13.33203125" style="102" bestFit="1" customWidth="1"/>
    <col min="9" max="13" width="12.6640625" style="102" bestFit="1" customWidth="1"/>
    <col min="14" max="14" width="14" style="8" bestFit="1" customWidth="1"/>
    <col min="15" max="16" width="14.109375" style="8" bestFit="1" customWidth="1"/>
    <col min="17" max="17" width="18.5546875" style="8" customWidth="1"/>
    <col min="18" max="18" width="18.33203125" style="8" customWidth="1"/>
    <col min="19" max="16384" width="9.109375" style="8"/>
  </cols>
  <sheetData>
    <row r="1" spans="1:18">
      <c r="A1" s="38" t="s">
        <v>175</v>
      </c>
    </row>
    <row r="2" spans="1:18">
      <c r="A2" s="108" t="s">
        <v>182</v>
      </c>
      <c r="B2" s="107">
        <v>2017</v>
      </c>
      <c r="C2" s="107">
        <v>2018</v>
      </c>
      <c r="D2" s="107">
        <v>2019</v>
      </c>
      <c r="E2" s="107">
        <v>2020</v>
      </c>
      <c r="F2" s="107">
        <v>2021</v>
      </c>
      <c r="G2" s="107">
        <v>2022</v>
      </c>
      <c r="H2" s="107">
        <v>2023</v>
      </c>
      <c r="I2" s="107">
        <v>2024</v>
      </c>
      <c r="J2" s="107">
        <v>2025</v>
      </c>
      <c r="K2" s="107">
        <v>2026</v>
      </c>
      <c r="L2" s="107">
        <v>2027</v>
      </c>
      <c r="M2" s="107">
        <v>2028</v>
      </c>
      <c r="N2" s="107">
        <v>2029</v>
      </c>
      <c r="O2" s="107">
        <v>2030</v>
      </c>
      <c r="P2" s="107">
        <v>2031</v>
      </c>
      <c r="Q2" s="107">
        <v>2032</v>
      </c>
      <c r="R2" s="107">
        <v>2033</v>
      </c>
    </row>
    <row r="3" spans="1:18">
      <c r="A3" s="122" t="s">
        <v>172</v>
      </c>
      <c r="B3" s="123">
        <v>108354000</v>
      </c>
      <c r="C3" s="123">
        <v>122987000</v>
      </c>
      <c r="D3" s="123">
        <v>141247000</v>
      </c>
      <c r="E3" s="123">
        <v>197346000</v>
      </c>
      <c r="F3" s="123">
        <v>222075000</v>
      </c>
      <c r="G3" s="123">
        <v>220004000</v>
      </c>
      <c r="H3" s="123">
        <v>231872000</v>
      </c>
    </row>
    <row r="4" spans="1:18">
      <c r="A4" s="122" t="s">
        <v>173</v>
      </c>
      <c r="B4" s="123">
        <v>5798000</v>
      </c>
      <c r="C4" s="123">
        <v>17224000</v>
      </c>
      <c r="D4" s="123">
        <v>17192000</v>
      </c>
      <c r="E4" s="123">
        <v>16227000</v>
      </c>
      <c r="F4" s="123">
        <v>17075000</v>
      </c>
      <c r="G4" s="123">
        <v>18963000</v>
      </c>
      <c r="H4" s="123">
        <v>20030000</v>
      </c>
    </row>
    <row r="5" spans="1:18">
      <c r="A5" s="122" t="s">
        <v>178</v>
      </c>
      <c r="B5" s="123">
        <v>31881000</v>
      </c>
      <c r="C5" s="123">
        <v>42745000</v>
      </c>
      <c r="D5" s="123">
        <v>53762000</v>
      </c>
      <c r="E5" s="123">
        <v>80461000</v>
      </c>
      <c r="F5" s="123">
        <v>103366000</v>
      </c>
      <c r="G5" s="123">
        <v>117716000</v>
      </c>
      <c r="H5" s="123">
        <v>140053000</v>
      </c>
    </row>
    <row r="6" spans="1:18">
      <c r="A6" s="122" t="s">
        <v>179</v>
      </c>
      <c r="B6" s="115">
        <v>9721000</v>
      </c>
      <c r="C6" s="115">
        <v>14168000</v>
      </c>
      <c r="D6" s="115">
        <v>19210000</v>
      </c>
      <c r="E6" s="115">
        <v>25207000</v>
      </c>
      <c r="F6" s="115">
        <v>31768000</v>
      </c>
      <c r="G6" s="115">
        <v>35218000</v>
      </c>
      <c r="H6" s="115">
        <v>40209000</v>
      </c>
    </row>
    <row r="7" spans="1:18">
      <c r="A7" s="122" t="s">
        <v>180</v>
      </c>
      <c r="B7" s="123"/>
      <c r="C7" s="123"/>
      <c r="D7" s="123"/>
      <c r="E7" s="123"/>
      <c r="F7" s="123">
        <v>31160000</v>
      </c>
      <c r="G7" s="123">
        <v>37739000</v>
      </c>
      <c r="H7" s="123">
        <v>46906000</v>
      </c>
    </row>
    <row r="8" spans="1:18">
      <c r="A8" s="122" t="s">
        <v>106</v>
      </c>
      <c r="B8" s="115">
        <v>17459000</v>
      </c>
      <c r="C8" s="115">
        <v>25655000</v>
      </c>
      <c r="D8" s="115">
        <v>35026000</v>
      </c>
      <c r="E8" s="115">
        <v>45370000</v>
      </c>
      <c r="F8" s="115">
        <v>62202000</v>
      </c>
      <c r="G8" s="115">
        <v>80096000</v>
      </c>
      <c r="H8" s="115">
        <v>90757000</v>
      </c>
    </row>
    <row r="9" spans="1:18">
      <c r="A9" s="122" t="s">
        <v>174</v>
      </c>
      <c r="B9" s="121">
        <v>4653000</v>
      </c>
      <c r="C9" s="121">
        <v>10108000</v>
      </c>
      <c r="D9" s="121">
        <v>14085000</v>
      </c>
      <c r="E9" s="121">
        <v>21453000</v>
      </c>
      <c r="F9" s="121">
        <f>2176000</f>
        <v>2176000</v>
      </c>
      <c r="G9" s="121">
        <f>4247000</f>
        <v>4247000</v>
      </c>
      <c r="H9" s="121">
        <f>4958000</f>
        <v>4958000</v>
      </c>
    </row>
    <row r="10" spans="1:18">
      <c r="A10" s="120" t="s">
        <v>24</v>
      </c>
      <c r="B10" s="119">
        <f>SUM(B3:B9)</f>
        <v>177866000</v>
      </c>
      <c r="C10" s="119">
        <f t="shared" ref="C10:H10" si="0">SUM(C3:C9)</f>
        <v>232887000</v>
      </c>
      <c r="D10" s="119">
        <f t="shared" si="0"/>
        <v>280522000</v>
      </c>
      <c r="E10" s="119">
        <f t="shared" si="0"/>
        <v>386064000</v>
      </c>
      <c r="F10" s="119">
        <f t="shared" si="0"/>
        <v>469822000</v>
      </c>
      <c r="G10" s="119">
        <f t="shared" si="0"/>
        <v>513983000</v>
      </c>
      <c r="H10" s="119">
        <f t="shared" si="0"/>
        <v>574785000</v>
      </c>
    </row>
    <row r="11" spans="1:18">
      <c r="A11" s="122"/>
      <c r="B11" s="121"/>
      <c r="C11" s="121"/>
      <c r="D11" s="121"/>
      <c r="E11" s="121"/>
      <c r="F11" s="121"/>
      <c r="G11" s="121"/>
      <c r="H11" s="121"/>
    </row>
    <row r="12" spans="1:18">
      <c r="A12" s="179" t="s">
        <v>181</v>
      </c>
      <c r="B12" s="93">
        <f>SUM(B3:B5)</f>
        <v>146033000</v>
      </c>
      <c r="C12" s="93">
        <f t="shared" ref="C12:H12" si="1">SUM(C3:C5)</f>
        <v>182956000</v>
      </c>
      <c r="D12" s="93">
        <f t="shared" si="1"/>
        <v>212201000</v>
      </c>
      <c r="E12" s="93">
        <f t="shared" si="1"/>
        <v>294034000</v>
      </c>
      <c r="F12" s="93">
        <f t="shared" si="1"/>
        <v>342516000</v>
      </c>
      <c r="G12" s="93">
        <f t="shared" si="1"/>
        <v>356683000</v>
      </c>
      <c r="H12" s="93">
        <f t="shared" si="1"/>
        <v>391955000</v>
      </c>
      <c r="I12" s="114">
        <f t="shared" ref="I12:R12" si="2">H12*(1+I18)</f>
        <v>427230950.00000006</v>
      </c>
      <c r="J12" s="114">
        <f t="shared" si="2"/>
        <v>461409426.00000012</v>
      </c>
      <c r="K12" s="114">
        <f t="shared" si="2"/>
        <v>493708085.82000017</v>
      </c>
      <c r="L12" s="114">
        <f t="shared" si="2"/>
        <v>523330570.96920019</v>
      </c>
      <c r="M12" s="114">
        <f t="shared" si="2"/>
        <v>549497099.51766026</v>
      </c>
      <c r="N12" s="114">
        <f t="shared" si="2"/>
        <v>576971954.49354327</v>
      </c>
      <c r="O12" s="114">
        <f t="shared" si="2"/>
        <v>605820552.21822047</v>
      </c>
      <c r="P12" s="114">
        <f t="shared" si="2"/>
        <v>636111579.82913148</v>
      </c>
      <c r="Q12" s="114">
        <f t="shared" si="2"/>
        <v>667917158.82058811</v>
      </c>
      <c r="R12" s="114">
        <f t="shared" si="2"/>
        <v>701313016.76161754</v>
      </c>
    </row>
    <row r="13" spans="1:18">
      <c r="A13" s="179" t="s">
        <v>179</v>
      </c>
      <c r="B13" s="93">
        <f>B6+B7+B9</f>
        <v>14374000</v>
      </c>
      <c r="C13" s="93">
        <f t="shared" ref="C13:H13" si="3">C6+C7+C9</f>
        <v>24276000</v>
      </c>
      <c r="D13" s="93">
        <f t="shared" si="3"/>
        <v>33295000</v>
      </c>
      <c r="E13" s="93">
        <f t="shared" si="3"/>
        <v>46660000</v>
      </c>
      <c r="F13" s="93">
        <f t="shared" si="3"/>
        <v>65104000</v>
      </c>
      <c r="G13" s="93">
        <f t="shared" si="3"/>
        <v>77204000</v>
      </c>
      <c r="H13" s="93">
        <f t="shared" si="3"/>
        <v>92073000</v>
      </c>
      <c r="I13" s="114">
        <f t="shared" ref="I13:R13" si="4">H13*(1+I19)</f>
        <v>103121760.00000001</v>
      </c>
      <c r="J13" s="114">
        <f t="shared" si="4"/>
        <v>114980762.40000002</v>
      </c>
      <c r="K13" s="114">
        <f t="shared" si="4"/>
        <v>127628646.26400003</v>
      </c>
      <c r="L13" s="114">
        <f t="shared" si="4"/>
        <v>141029654.12172002</v>
      </c>
      <c r="M13" s="114">
        <f t="shared" si="4"/>
        <v>155132619.53389204</v>
      </c>
      <c r="N13" s="114">
        <f t="shared" si="4"/>
        <v>169870218.38961178</v>
      </c>
      <c r="O13" s="114">
        <f t="shared" si="4"/>
        <v>185158538.04467684</v>
      </c>
      <c r="P13" s="114">
        <f t="shared" si="4"/>
        <v>200897013.77847442</v>
      </c>
      <c r="Q13" s="114">
        <f t="shared" si="4"/>
        <v>216968774.88075238</v>
      </c>
      <c r="R13" s="114">
        <f t="shared" si="4"/>
        <v>234326276.8712126</v>
      </c>
    </row>
    <row r="14" spans="1:18">
      <c r="A14" s="179" t="s">
        <v>106</v>
      </c>
      <c r="B14" s="93">
        <f>B8</f>
        <v>17459000</v>
      </c>
      <c r="C14" s="93">
        <f t="shared" ref="C14:H14" si="5">C8</f>
        <v>25655000</v>
      </c>
      <c r="D14" s="93">
        <f t="shared" si="5"/>
        <v>35026000</v>
      </c>
      <c r="E14" s="93">
        <f t="shared" si="5"/>
        <v>45370000</v>
      </c>
      <c r="F14" s="93">
        <f t="shared" si="5"/>
        <v>62202000</v>
      </c>
      <c r="G14" s="93">
        <f t="shared" si="5"/>
        <v>80096000</v>
      </c>
      <c r="H14" s="93">
        <f t="shared" si="5"/>
        <v>90757000</v>
      </c>
      <c r="I14" s="114">
        <f t="shared" ref="I14:R14" si="6">H14*(1+I20)</f>
        <v>104370549.99999999</v>
      </c>
      <c r="J14" s="114">
        <f t="shared" si="6"/>
        <v>119504279.74999999</v>
      </c>
      <c r="K14" s="114">
        <f t="shared" si="6"/>
        <v>136234878.91499999</v>
      </c>
      <c r="L14" s="114">
        <f t="shared" si="6"/>
        <v>154626587.56852499</v>
      </c>
      <c r="M14" s="114">
        <f t="shared" si="6"/>
        <v>174728043.95243323</v>
      </c>
      <c r="N14" s="114">
        <f t="shared" si="6"/>
        <v>196569049.44648737</v>
      </c>
      <c r="O14" s="114">
        <f t="shared" si="6"/>
        <v>220157335.38006586</v>
      </c>
      <c r="P14" s="114">
        <f t="shared" si="6"/>
        <v>245475428.94877344</v>
      </c>
      <c r="Q14" s="114">
        <f t="shared" si="6"/>
        <v>272477726.13313854</v>
      </c>
      <c r="R14" s="114">
        <f t="shared" si="6"/>
        <v>302450276.00778383</v>
      </c>
    </row>
    <row r="15" spans="1:18">
      <c r="A15" s="110" t="s">
        <v>24</v>
      </c>
      <c r="B15" s="118">
        <f>IS!E17</f>
        <v>177866000</v>
      </c>
      <c r="C15" s="118">
        <f>IS!F17</f>
        <v>232887000</v>
      </c>
      <c r="D15" s="118">
        <f>IS!G17</f>
        <v>280522000</v>
      </c>
      <c r="E15" s="118">
        <f>IS!H17</f>
        <v>386064000</v>
      </c>
      <c r="F15" s="118">
        <f>IS!I17</f>
        <v>469822000</v>
      </c>
      <c r="G15" s="118">
        <f>IS!J17</f>
        <v>513983000</v>
      </c>
      <c r="H15" s="118">
        <f>IS!K17</f>
        <v>574785000</v>
      </c>
      <c r="I15" s="117">
        <f t="shared" ref="I15:R15" si="7">SUM(I12:I14)</f>
        <v>634723260</v>
      </c>
      <c r="J15" s="117">
        <f t="shared" si="7"/>
        <v>695894468.1500001</v>
      </c>
      <c r="K15" s="117">
        <f t="shared" si="7"/>
        <v>757571610.99900019</v>
      </c>
      <c r="L15" s="117">
        <f t="shared" si="7"/>
        <v>818986812.65944517</v>
      </c>
      <c r="M15" s="117">
        <f t="shared" si="7"/>
        <v>879357763.00398552</v>
      </c>
      <c r="N15" s="117">
        <f t="shared" si="7"/>
        <v>943411222.32964253</v>
      </c>
      <c r="O15" s="117">
        <f t="shared" si="7"/>
        <v>1011136425.6429632</v>
      </c>
      <c r="P15" s="117">
        <f t="shared" si="7"/>
        <v>1082484022.5563793</v>
      </c>
      <c r="Q15" s="117">
        <f t="shared" si="7"/>
        <v>1157363659.8344789</v>
      </c>
      <c r="R15" s="117">
        <f t="shared" si="7"/>
        <v>1238089569.640614</v>
      </c>
    </row>
    <row r="16" spans="1:18">
      <c r="A16" s="116" t="s">
        <v>188</v>
      </c>
      <c r="B16" s="116"/>
      <c r="C16" s="90">
        <f t="shared" ref="C16:R16" si="8">C29/B29-1</f>
        <v>0.3093396152159491</v>
      </c>
      <c r="D16" s="90">
        <f t="shared" si="8"/>
        <v>0.20454125820676983</v>
      </c>
      <c r="E16" s="90">
        <f t="shared" si="8"/>
        <v>0.37623430604373276</v>
      </c>
      <c r="F16" s="90">
        <f t="shared" si="8"/>
        <v>0.21695366571345676</v>
      </c>
      <c r="G16" s="90">
        <f t="shared" si="8"/>
        <v>9.399517263985091E-2</v>
      </c>
      <c r="H16" s="90">
        <f t="shared" si="8"/>
        <v>0.1182957412988368</v>
      </c>
      <c r="I16" s="90">
        <f t="shared" si="8"/>
        <v>0.10427944361804853</v>
      </c>
      <c r="J16" s="90">
        <f t="shared" si="8"/>
        <v>9.6374612378314461E-2</v>
      </c>
      <c r="K16" s="90">
        <f t="shared" si="8"/>
        <v>8.8630023188667639E-2</v>
      </c>
      <c r="L16" s="90">
        <f t="shared" si="8"/>
        <v>8.1068509918762022E-2</v>
      </c>
      <c r="M16" s="90">
        <f t="shared" si="8"/>
        <v>7.3714191011820418E-2</v>
      </c>
      <c r="N16" s="90">
        <f t="shared" si="8"/>
        <v>7.2841182531718562E-2</v>
      </c>
      <c r="O16" s="90">
        <f t="shared" si="8"/>
        <v>7.178757440056871E-2</v>
      </c>
      <c r="P16" s="90">
        <f t="shared" si="8"/>
        <v>7.0561790777191602E-2</v>
      </c>
      <c r="Q16" s="90">
        <f t="shared" si="8"/>
        <v>6.9173896074017582E-2</v>
      </c>
      <c r="R16" s="90">
        <f t="shared" si="8"/>
        <v>6.9749822469525435E-2</v>
      </c>
    </row>
    <row r="17" spans="1:18">
      <c r="B17" s="115"/>
      <c r="C17" s="115"/>
      <c r="D17" s="115"/>
      <c r="E17" s="115"/>
      <c r="F17" s="115"/>
      <c r="G17" s="115"/>
      <c r="H17" s="115"/>
      <c r="I17" s="114"/>
      <c r="J17" s="114"/>
      <c r="K17" s="114"/>
      <c r="L17" s="114"/>
      <c r="M17" s="114"/>
      <c r="N17" s="114"/>
      <c r="O17" s="114"/>
      <c r="P17" s="114"/>
      <c r="Q17" s="114"/>
      <c r="R17" s="114"/>
    </row>
    <row r="18" spans="1:18">
      <c r="A18" s="178" t="s">
        <v>185</v>
      </c>
      <c r="C18" s="91">
        <f t="shared" ref="C18:H20" si="9">C12/B12-1</f>
        <v>0.25284011148165142</v>
      </c>
      <c r="D18" s="91">
        <f t="shared" si="9"/>
        <v>0.1598471763702749</v>
      </c>
      <c r="E18" s="91">
        <f t="shared" si="9"/>
        <v>0.38563908746895637</v>
      </c>
      <c r="F18" s="91">
        <f t="shared" si="9"/>
        <v>0.16488569349122884</v>
      </c>
      <c r="G18" s="91">
        <f t="shared" si="9"/>
        <v>4.1361571430239774E-2</v>
      </c>
      <c r="H18" s="91">
        <f t="shared" si="9"/>
        <v>9.8888929385476665E-2</v>
      </c>
      <c r="I18" s="113">
        <v>0.09</v>
      </c>
      <c r="J18" s="94">
        <v>0.08</v>
      </c>
      <c r="K18" s="113">
        <v>7.0000000000000007E-2</v>
      </c>
      <c r="L18" s="94">
        <v>0.06</v>
      </c>
      <c r="M18" s="113">
        <v>0.05</v>
      </c>
      <c r="N18" s="113">
        <v>0.05</v>
      </c>
      <c r="O18" s="113">
        <v>0.05</v>
      </c>
      <c r="P18" s="113">
        <v>0.05</v>
      </c>
      <c r="Q18" s="113">
        <v>0.05</v>
      </c>
      <c r="R18" s="113">
        <v>0.05</v>
      </c>
    </row>
    <row r="19" spans="1:18">
      <c r="A19" s="178" t="s">
        <v>183</v>
      </c>
      <c r="C19" s="92">
        <f t="shared" si="9"/>
        <v>0.68888270488381798</v>
      </c>
      <c r="D19" s="92">
        <f t="shared" si="9"/>
        <v>0.37151919591365967</v>
      </c>
      <c r="E19" s="92">
        <f t="shared" si="9"/>
        <v>0.40141162336687186</v>
      </c>
      <c r="F19" s="92">
        <f t="shared" si="9"/>
        <v>0.39528504072010295</v>
      </c>
      <c r="G19" s="92">
        <f t="shared" si="9"/>
        <v>0.18585647579257802</v>
      </c>
      <c r="H19" s="92">
        <f t="shared" si="9"/>
        <v>0.192593647997513</v>
      </c>
      <c r="I19" s="112">
        <v>0.12</v>
      </c>
      <c r="J19" s="112">
        <v>0.115</v>
      </c>
      <c r="K19" s="112">
        <v>0.11</v>
      </c>
      <c r="L19" s="112">
        <v>0.105</v>
      </c>
      <c r="M19" s="112">
        <v>0.1</v>
      </c>
      <c r="N19" s="112">
        <v>9.5000000000000001E-2</v>
      </c>
      <c r="O19" s="112">
        <v>9.0000000000000094E-2</v>
      </c>
      <c r="P19" s="112">
        <v>8.5000000000000103E-2</v>
      </c>
      <c r="Q19" s="112">
        <v>8.0000000000000099E-2</v>
      </c>
      <c r="R19" s="112">
        <v>8.0000000000000099E-2</v>
      </c>
    </row>
    <row r="20" spans="1:18">
      <c r="A20" s="178" t="s">
        <v>184</v>
      </c>
      <c r="C20" s="92">
        <f t="shared" si="9"/>
        <v>0.46944269431238905</v>
      </c>
      <c r="D20" s="92">
        <f t="shared" si="9"/>
        <v>0.36526992788930035</v>
      </c>
      <c r="E20" s="92">
        <f t="shared" si="9"/>
        <v>0.29532347399074976</v>
      </c>
      <c r="F20" s="92">
        <f t="shared" si="9"/>
        <v>0.37099404893101173</v>
      </c>
      <c r="G20" s="92">
        <f t="shared" si="9"/>
        <v>0.28767563743931057</v>
      </c>
      <c r="H20" s="92">
        <f t="shared" si="9"/>
        <v>0.13310277666799841</v>
      </c>
      <c r="I20" s="111">
        <v>0.15</v>
      </c>
      <c r="J20" s="111">
        <v>0.14499999999999999</v>
      </c>
      <c r="K20" s="111">
        <v>0.14000000000000001</v>
      </c>
      <c r="L20" s="111">
        <v>0.13500000000000001</v>
      </c>
      <c r="M20" s="111">
        <v>0.13</v>
      </c>
      <c r="N20" s="111">
        <v>0.125</v>
      </c>
      <c r="O20" s="111">
        <v>0.12</v>
      </c>
      <c r="P20" s="111">
        <v>0.115</v>
      </c>
      <c r="Q20" s="111">
        <v>0.11</v>
      </c>
      <c r="R20" s="111">
        <v>0.11</v>
      </c>
    </row>
    <row r="21" spans="1:18">
      <c r="A21" s="8" t="s">
        <v>176</v>
      </c>
      <c r="B21" s="92"/>
      <c r="C21" s="92">
        <f t="shared" ref="C21:H21" si="10">C30/C29</f>
        <v>0.59752583871147813</v>
      </c>
      <c r="D21" s="92">
        <f t="shared" si="10"/>
        <v>0.59009988521399392</v>
      </c>
      <c r="E21" s="92">
        <f t="shared" si="10"/>
        <v>0.60432208131294296</v>
      </c>
      <c r="F21" s="92">
        <f t="shared" si="10"/>
        <v>0.57967485558360399</v>
      </c>
      <c r="G21" s="92">
        <f t="shared" si="10"/>
        <v>0.56194660134673713</v>
      </c>
      <c r="H21" s="92">
        <f t="shared" si="10"/>
        <v>0.53017911044999433</v>
      </c>
      <c r="I21" s="95">
        <v>0.52</v>
      </c>
      <c r="J21" s="95">
        <v>0.51</v>
      </c>
      <c r="K21" s="95">
        <v>0.5</v>
      </c>
      <c r="L21" s="95">
        <v>0.49</v>
      </c>
      <c r="M21" s="95">
        <v>0.48</v>
      </c>
      <c r="N21" s="95">
        <v>0.47</v>
      </c>
      <c r="O21" s="95">
        <v>0.46</v>
      </c>
      <c r="P21" s="95">
        <v>0.45</v>
      </c>
      <c r="Q21" s="95">
        <v>0.44</v>
      </c>
      <c r="R21" s="95">
        <v>0.43</v>
      </c>
    </row>
    <row r="22" spans="1:18">
      <c r="A22" s="8" t="s">
        <v>177</v>
      </c>
      <c r="B22" s="29"/>
      <c r="C22" s="29">
        <f t="shared" ref="C22:H22" si="11">C32/C29</f>
        <v>0.22404427898508719</v>
      </c>
      <c r="D22" s="29">
        <f t="shared" si="11"/>
        <v>0.22926187607389081</v>
      </c>
      <c r="E22" s="29">
        <f t="shared" si="11"/>
        <v>0.22585115421277302</v>
      </c>
      <c r="F22" s="29">
        <f t="shared" si="11"/>
        <v>0.24793432406315583</v>
      </c>
      <c r="G22" s="29">
        <f t="shared" si="11"/>
        <v>0.26932408270312441</v>
      </c>
      <c r="H22" s="29">
        <f t="shared" si="11"/>
        <v>0.2554085440643023</v>
      </c>
      <c r="I22" s="95">
        <v>0.25</v>
      </c>
      <c r="J22" s="95">
        <v>0.245</v>
      </c>
      <c r="K22" s="95">
        <v>0.24</v>
      </c>
      <c r="L22" s="95">
        <v>0.23499999999999999</v>
      </c>
      <c r="M22" s="95">
        <v>0.23</v>
      </c>
      <c r="N22" s="95">
        <v>0.22500000000000001</v>
      </c>
      <c r="O22" s="95">
        <v>0.22</v>
      </c>
      <c r="P22" s="95">
        <v>0.215</v>
      </c>
      <c r="Q22" s="95">
        <v>0.21</v>
      </c>
      <c r="R22" s="95">
        <v>0.20499999999999999</v>
      </c>
    </row>
    <row r="23" spans="1:18">
      <c r="A23" s="8" t="s">
        <v>198</v>
      </c>
      <c r="B23" s="29"/>
      <c r="C23" s="29">
        <f t="shared" ref="C23:H23" si="12">C33/C29</f>
        <v>0.12382400048091993</v>
      </c>
      <c r="D23" s="29">
        <f t="shared" si="12"/>
        <v>0.12808621070718162</v>
      </c>
      <c r="E23" s="29">
        <f t="shared" si="12"/>
        <v>0.11070703303079282</v>
      </c>
      <c r="F23" s="29">
        <f t="shared" si="12"/>
        <v>0.11930475797216818</v>
      </c>
      <c r="G23" s="29">
        <f t="shared" si="12"/>
        <v>0.14244245432241923</v>
      </c>
      <c r="H23" s="29">
        <f t="shared" si="12"/>
        <v>0.14896352549214054</v>
      </c>
      <c r="I23" s="95">
        <v>0.16</v>
      </c>
      <c r="J23" s="95">
        <v>0.16500000000000001</v>
      </c>
      <c r="K23" s="95">
        <v>0.17</v>
      </c>
      <c r="L23" s="95">
        <v>0.17499999999999999</v>
      </c>
      <c r="M23" s="95">
        <v>0.18</v>
      </c>
      <c r="N23" s="95">
        <v>0.185</v>
      </c>
      <c r="O23" s="95">
        <v>0.19</v>
      </c>
      <c r="P23" s="95">
        <v>0.19500000000000001</v>
      </c>
      <c r="Q23" s="95">
        <v>0.2</v>
      </c>
      <c r="R23" s="95">
        <v>0.20499999999999999</v>
      </c>
    </row>
    <row r="24" spans="1:18">
      <c r="A24" s="8" t="s">
        <v>186</v>
      </c>
      <c r="C24" s="109">
        <f t="shared" ref="C24:H24" si="13">C34/C29</f>
        <v>1.271002675117117E-3</v>
      </c>
      <c r="D24" s="109">
        <f t="shared" si="13"/>
        <v>7.1652134235461028E-4</v>
      </c>
      <c r="E24" s="109">
        <f t="shared" si="13"/>
        <v>-1.9426830784533136E-4</v>
      </c>
      <c r="F24" s="109">
        <f t="shared" si="13"/>
        <v>1.3196487180251244E-4</v>
      </c>
      <c r="G24" s="109">
        <f t="shared" si="13"/>
        <v>2.4572797154769712E-3</v>
      </c>
      <c r="H24" s="109">
        <f t="shared" si="13"/>
        <v>1.334411997529511E-3</v>
      </c>
      <c r="I24" s="96">
        <v>1E-3</v>
      </c>
      <c r="J24" s="96">
        <v>1.2999999999999999E-3</v>
      </c>
      <c r="K24" s="96">
        <v>1.2999999999999999E-3</v>
      </c>
      <c r="L24" s="96">
        <v>1.2999999999999999E-3</v>
      </c>
      <c r="M24" s="96">
        <v>1.2999999999999999E-3</v>
      </c>
      <c r="N24" s="96">
        <v>1.2999999999999999E-3</v>
      </c>
      <c r="O24" s="96">
        <v>1.2999999999999999E-3</v>
      </c>
      <c r="P24" s="96">
        <v>1.2999999999999999E-3</v>
      </c>
      <c r="Q24" s="96">
        <v>1.2999999999999999E-3</v>
      </c>
      <c r="R24" s="96">
        <v>1.2999999999999999E-3</v>
      </c>
    </row>
    <row r="25" spans="1:18">
      <c r="A25" s="8" t="s">
        <v>418</v>
      </c>
      <c r="C25" s="109">
        <f>C37/C29</f>
        <v>-4.1951676134777812E-3</v>
      </c>
      <c r="D25" s="109">
        <f t="shared" ref="D25:H25" si="14">D37/D29</f>
        <v>-2.7377531886982128E-3</v>
      </c>
      <c r="E25" s="109">
        <f t="shared" si="14"/>
        <v>-2.8285465622280245E-3</v>
      </c>
      <c r="F25" s="109">
        <f t="shared" si="14"/>
        <v>-2.8968417826325714E-3</v>
      </c>
      <c r="G25" s="109">
        <f>G37/G29</f>
        <v>-2.6810225240912638E-3</v>
      </c>
      <c r="H25" s="109">
        <f t="shared" si="14"/>
        <v>-4.0536896404742644E-4</v>
      </c>
      <c r="I25" s="96">
        <v>-3.0000000000000001E-3</v>
      </c>
      <c r="J25" s="96">
        <v>-3.0000000000000001E-3</v>
      </c>
      <c r="K25" s="96">
        <v>-3.0000000000000001E-3</v>
      </c>
      <c r="L25" s="96">
        <v>-3.0000000000000001E-3</v>
      </c>
      <c r="M25" s="96">
        <v>-3.0000000000000001E-3</v>
      </c>
      <c r="N25" s="96">
        <v>-3.0000000000000001E-3</v>
      </c>
      <c r="O25" s="96">
        <v>-3.0000000000000001E-3</v>
      </c>
      <c r="P25" s="96">
        <v>-3.0000000000000001E-3</v>
      </c>
      <c r="Q25" s="96">
        <v>-3.0000000000000001E-3</v>
      </c>
      <c r="R25" s="96">
        <v>-3.0000000000000001E-3</v>
      </c>
    </row>
    <row r="26" spans="1:18">
      <c r="A26" s="8" t="s">
        <v>197</v>
      </c>
      <c r="B26" s="83"/>
      <c r="C26" s="83">
        <f t="shared" ref="C26:H26" si="15">C43/C42</f>
        <v>0.10629606606873279</v>
      </c>
      <c r="D26" s="83">
        <f t="shared" si="15"/>
        <v>0.16986262163709215</v>
      </c>
      <c r="E26" s="83">
        <f t="shared" si="15"/>
        <v>0.1184134337000579</v>
      </c>
      <c r="F26" s="83">
        <f t="shared" si="15"/>
        <v>0.12557993237398757</v>
      </c>
      <c r="G26" s="83">
        <f t="shared" si="15"/>
        <v>0.54194743935309975</v>
      </c>
      <c r="H26" s="83">
        <f t="shared" si="15"/>
        <v>0.18957850733551668</v>
      </c>
      <c r="I26" s="95">
        <v>0.18</v>
      </c>
      <c r="J26" s="95">
        <v>0.17</v>
      </c>
      <c r="K26" s="95">
        <v>0.16</v>
      </c>
      <c r="L26" s="95">
        <v>0.15</v>
      </c>
      <c r="M26" s="95">
        <v>0.15</v>
      </c>
      <c r="N26" s="95">
        <v>0.15</v>
      </c>
      <c r="O26" s="95">
        <v>0.15</v>
      </c>
      <c r="P26" s="95">
        <v>0.15</v>
      </c>
      <c r="Q26" s="95">
        <v>0.15</v>
      </c>
      <c r="R26" s="95">
        <v>0.15</v>
      </c>
    </row>
    <row r="27" spans="1:18">
      <c r="G27" s="8"/>
      <c r="H27" s="8"/>
      <c r="I27" s="78"/>
      <c r="J27" s="78"/>
      <c r="K27" s="78"/>
      <c r="L27" s="78"/>
      <c r="M27" s="78"/>
      <c r="N27" s="78"/>
      <c r="O27" s="78"/>
      <c r="P27" s="78"/>
      <c r="Q27" s="78"/>
      <c r="R27" s="78"/>
    </row>
    <row r="28" spans="1:18">
      <c r="B28" s="108"/>
      <c r="C28" s="38"/>
      <c r="D28" s="38"/>
      <c r="E28" s="38"/>
      <c r="F28" s="38"/>
      <c r="G28" s="38"/>
      <c r="H28" s="38"/>
      <c r="I28" s="107"/>
      <c r="J28" s="107"/>
      <c r="K28" s="107"/>
      <c r="L28" s="107"/>
      <c r="M28" s="107"/>
      <c r="N28" s="107"/>
      <c r="O28" s="107"/>
      <c r="P28" s="107"/>
      <c r="Q28" s="107"/>
      <c r="R28" s="107"/>
    </row>
    <row r="29" spans="1:18" s="38" customFormat="1">
      <c r="A29" s="38" t="str">
        <f>IS!A17</f>
        <v>Total Revenue</v>
      </c>
      <c r="B29" s="104">
        <f>IS!E17</f>
        <v>177866000</v>
      </c>
      <c r="C29" s="104">
        <f>IS!F17</f>
        <v>232887000</v>
      </c>
      <c r="D29" s="104">
        <f>IS!G17</f>
        <v>280522000</v>
      </c>
      <c r="E29" s="104">
        <f>IS!H17</f>
        <v>386064000</v>
      </c>
      <c r="F29" s="104">
        <f>IS!I17</f>
        <v>469822000</v>
      </c>
      <c r="G29" s="104">
        <f>IS!J17</f>
        <v>513983000</v>
      </c>
      <c r="H29" s="104">
        <f>IS!K17</f>
        <v>574785000</v>
      </c>
      <c r="I29" s="103">
        <f t="shared" ref="I29:R29" si="16">I15</f>
        <v>634723260</v>
      </c>
      <c r="J29" s="103">
        <f t="shared" si="16"/>
        <v>695894468.1500001</v>
      </c>
      <c r="K29" s="103">
        <f t="shared" si="16"/>
        <v>757571610.99900019</v>
      </c>
      <c r="L29" s="103">
        <f t="shared" si="16"/>
        <v>818986812.65944517</v>
      </c>
      <c r="M29" s="103">
        <f t="shared" si="16"/>
        <v>879357763.00398552</v>
      </c>
      <c r="N29" s="103">
        <f t="shared" si="16"/>
        <v>943411222.32964253</v>
      </c>
      <c r="O29" s="103">
        <f t="shared" si="16"/>
        <v>1011136425.6429632</v>
      </c>
      <c r="P29" s="103">
        <f t="shared" si="16"/>
        <v>1082484022.5563793</v>
      </c>
      <c r="Q29" s="103">
        <f t="shared" si="16"/>
        <v>1157363659.8344789</v>
      </c>
      <c r="R29" s="103">
        <f t="shared" si="16"/>
        <v>1238089569.640614</v>
      </c>
    </row>
    <row r="30" spans="1:18">
      <c r="A30" s="8" t="str">
        <f>IS!A18</f>
        <v>Direct Costs</v>
      </c>
      <c r="B30" s="105">
        <f>IS!E18</f>
        <v>111934000</v>
      </c>
      <c r="C30" s="105">
        <f>IS!F18</f>
        <v>139156000</v>
      </c>
      <c r="D30" s="105">
        <f>IS!G18</f>
        <v>165536000</v>
      </c>
      <c r="E30" s="105">
        <f>IS!H18</f>
        <v>233307000</v>
      </c>
      <c r="F30" s="105">
        <f>IS!I18</f>
        <v>272344000</v>
      </c>
      <c r="G30" s="105">
        <f>IS!J18</f>
        <v>288831000</v>
      </c>
      <c r="H30" s="105">
        <f>IS!K18</f>
        <v>304739000</v>
      </c>
      <c r="I30" s="106">
        <f t="shared" ref="I30:R30" si="17">I21*I29</f>
        <v>330056095.19999999</v>
      </c>
      <c r="J30" s="106">
        <f t="shared" si="17"/>
        <v>354906178.75650007</v>
      </c>
      <c r="K30" s="106">
        <f t="shared" si="17"/>
        <v>378785805.4995001</v>
      </c>
      <c r="L30" s="106">
        <f t="shared" si="17"/>
        <v>401303538.2031281</v>
      </c>
      <c r="M30" s="106">
        <f t="shared" si="17"/>
        <v>422091726.24191302</v>
      </c>
      <c r="N30" s="106">
        <f t="shared" si="17"/>
        <v>443403274.49493194</v>
      </c>
      <c r="O30" s="106">
        <f t="shared" si="17"/>
        <v>465122755.79576308</v>
      </c>
      <c r="P30" s="106">
        <f t="shared" si="17"/>
        <v>487117810.15037072</v>
      </c>
      <c r="Q30" s="106">
        <f t="shared" si="17"/>
        <v>509240010.32717067</v>
      </c>
      <c r="R30" s="106">
        <f t="shared" si="17"/>
        <v>532378514.94546402</v>
      </c>
    </row>
    <row r="31" spans="1:18">
      <c r="A31" s="8" t="str">
        <f>IS!A19</f>
        <v>Gross Profit</v>
      </c>
      <c r="B31" s="105">
        <f>IS!E19</f>
        <v>65932000</v>
      </c>
      <c r="C31" s="105">
        <f>IS!F19</f>
        <v>93731000</v>
      </c>
      <c r="D31" s="105">
        <f>IS!G19</f>
        <v>114986000</v>
      </c>
      <c r="E31" s="105">
        <f>IS!H19</f>
        <v>152757000</v>
      </c>
      <c r="F31" s="105">
        <f>IS!I19</f>
        <v>197478000</v>
      </c>
      <c r="G31" s="105">
        <f>IS!J19</f>
        <v>225152000</v>
      </c>
      <c r="H31" s="105">
        <f>IS!K19</f>
        <v>270046000</v>
      </c>
      <c r="I31" s="102">
        <f t="shared" ref="I31:R31" si="18">I29-I30</f>
        <v>304667164.80000001</v>
      </c>
      <c r="J31" s="102">
        <f t="shared" si="18"/>
        <v>340988289.39350003</v>
      </c>
      <c r="K31" s="102">
        <f t="shared" si="18"/>
        <v>378785805.4995001</v>
      </c>
      <c r="L31" s="102">
        <f t="shared" si="18"/>
        <v>417683274.45631707</v>
      </c>
      <c r="M31" s="102">
        <f t="shared" si="18"/>
        <v>457266036.7620725</v>
      </c>
      <c r="N31" s="102">
        <f t="shared" si="18"/>
        <v>500007947.8347106</v>
      </c>
      <c r="O31" s="102">
        <f t="shared" si="18"/>
        <v>546013669.84720016</v>
      </c>
      <c r="P31" s="102">
        <f t="shared" si="18"/>
        <v>595366212.4060086</v>
      </c>
      <c r="Q31" s="102">
        <f t="shared" si="18"/>
        <v>648123649.50730824</v>
      </c>
      <c r="R31" s="102">
        <f t="shared" si="18"/>
        <v>705711054.69515002</v>
      </c>
    </row>
    <row r="32" spans="1:18">
      <c r="A32" s="8" t="str">
        <f>IS!A20</f>
        <v>Selling General &amp; Admin</v>
      </c>
      <c r="B32" s="105">
        <f>IS!E20</f>
        <v>38992000</v>
      </c>
      <c r="C32" s="105">
        <f>IS!F20</f>
        <v>52177000</v>
      </c>
      <c r="D32" s="105">
        <f>IS!G20</f>
        <v>64313000</v>
      </c>
      <c r="E32" s="105">
        <f>IS!H20</f>
        <v>87193000</v>
      </c>
      <c r="F32" s="105">
        <f>IS!I20</f>
        <v>116485000</v>
      </c>
      <c r="G32" s="105">
        <f>IS!J20</f>
        <v>138428000</v>
      </c>
      <c r="H32" s="105">
        <f>IS!K20</f>
        <v>146805000</v>
      </c>
      <c r="I32" s="102">
        <f t="shared" ref="I32:R32" si="19">I29*I22</f>
        <v>158680815</v>
      </c>
      <c r="J32" s="102">
        <f t="shared" si="19"/>
        <v>170494144.69675002</v>
      </c>
      <c r="K32" s="102">
        <f t="shared" si="19"/>
        <v>181817186.63976005</v>
      </c>
      <c r="L32" s="102">
        <f t="shared" si="19"/>
        <v>192461900.9749696</v>
      </c>
      <c r="M32" s="102">
        <f t="shared" si="19"/>
        <v>202252285.49091667</v>
      </c>
      <c r="N32" s="102">
        <f t="shared" si="19"/>
        <v>212267525.02416956</v>
      </c>
      <c r="O32" s="102">
        <f t="shared" si="19"/>
        <v>222450013.6414519</v>
      </c>
      <c r="P32" s="102">
        <f t="shared" si="19"/>
        <v>232734064.84962156</v>
      </c>
      <c r="Q32" s="102">
        <f t="shared" si="19"/>
        <v>243046368.56524056</v>
      </c>
      <c r="R32" s="102">
        <f t="shared" si="19"/>
        <v>253808361.77632585</v>
      </c>
    </row>
    <row r="33" spans="1:18">
      <c r="A33" s="8" t="str">
        <f>IS!A21</f>
        <v>Research &amp; Development</v>
      </c>
      <c r="B33" s="105">
        <f>IS!E21</f>
        <v>22620000</v>
      </c>
      <c r="C33" s="105">
        <f>IS!F21</f>
        <v>28837000</v>
      </c>
      <c r="D33" s="105">
        <f>IS!G21</f>
        <v>35931000</v>
      </c>
      <c r="E33" s="105">
        <f>IS!H21</f>
        <v>42740000</v>
      </c>
      <c r="F33" s="105">
        <f>IS!I21</f>
        <v>56052000</v>
      </c>
      <c r="G33" s="105">
        <f>IS!J21</f>
        <v>73213000</v>
      </c>
      <c r="H33" s="105">
        <f>IS!K21</f>
        <v>85622000</v>
      </c>
      <c r="I33" s="102">
        <f t="shared" ref="I33:R33" si="20">I29*I23</f>
        <v>101555721.60000001</v>
      </c>
      <c r="J33" s="102">
        <f t="shared" si="20"/>
        <v>114822587.24475002</v>
      </c>
      <c r="K33" s="102">
        <f t="shared" si="20"/>
        <v>128787173.86983004</v>
      </c>
      <c r="L33" s="102">
        <f t="shared" si="20"/>
        <v>143322692.2154029</v>
      </c>
      <c r="M33" s="102">
        <f t="shared" si="20"/>
        <v>158284397.34071738</v>
      </c>
      <c r="N33" s="102">
        <f t="shared" si="20"/>
        <v>174531076.13098386</v>
      </c>
      <c r="O33" s="102">
        <f t="shared" si="20"/>
        <v>192115920.872163</v>
      </c>
      <c r="P33" s="102">
        <f t="shared" si="20"/>
        <v>211084384.39849398</v>
      </c>
      <c r="Q33" s="102">
        <f t="shared" si="20"/>
        <v>231472731.96689579</v>
      </c>
      <c r="R33" s="102">
        <f t="shared" si="20"/>
        <v>253808361.77632585</v>
      </c>
    </row>
    <row r="34" spans="1:18">
      <c r="A34" s="8" t="str">
        <f>IS!A22</f>
        <v>Other Operating Expense</v>
      </c>
      <c r="B34" s="105">
        <f>IS!E22</f>
        <v>214000</v>
      </c>
      <c r="C34" s="105">
        <f>IS!F22</f>
        <v>296000</v>
      </c>
      <c r="D34" s="105">
        <f>IS!G22</f>
        <v>201000</v>
      </c>
      <c r="E34" s="105">
        <f>IS!H22</f>
        <v>-75000</v>
      </c>
      <c r="F34" s="105">
        <f>IS!I22</f>
        <v>62000</v>
      </c>
      <c r="G34" s="105">
        <f>IS!J22</f>
        <v>1263000</v>
      </c>
      <c r="H34" s="105">
        <f>IS!K22</f>
        <v>767000</v>
      </c>
      <c r="N34" s="102"/>
      <c r="O34" s="102"/>
      <c r="P34" s="102"/>
      <c r="Q34" s="102"/>
      <c r="R34" s="102"/>
    </row>
    <row r="35" spans="1:18">
      <c r="A35" s="8" t="str">
        <f>IS!A23</f>
        <v>Total Indirect Operating Costs</v>
      </c>
      <c r="B35" s="105">
        <f>IS!E23</f>
        <v>61826000</v>
      </c>
      <c r="C35" s="105">
        <f>IS!F23</f>
        <v>81310000</v>
      </c>
      <c r="D35" s="105">
        <f>IS!G23</f>
        <v>100445000</v>
      </c>
      <c r="E35" s="105">
        <f>IS!H23</f>
        <v>129858000</v>
      </c>
      <c r="F35" s="105">
        <f>IS!I23</f>
        <v>172599000</v>
      </c>
      <c r="G35" s="105">
        <f>IS!J23</f>
        <v>212904000</v>
      </c>
      <c r="H35" s="105">
        <f>IS!K23</f>
        <v>233194000</v>
      </c>
      <c r="I35" s="102">
        <f t="shared" ref="I35:R35" si="21">SUM(I32:I34)</f>
        <v>260236536.60000002</v>
      </c>
      <c r="J35" s="102">
        <f t="shared" si="21"/>
        <v>285316731.94150007</v>
      </c>
      <c r="K35" s="102">
        <f t="shared" si="21"/>
        <v>310604360.50959009</v>
      </c>
      <c r="L35" s="102">
        <f t="shared" si="21"/>
        <v>335784593.19037247</v>
      </c>
      <c r="M35" s="102">
        <f t="shared" si="21"/>
        <v>360536682.83163404</v>
      </c>
      <c r="N35" s="102">
        <f t="shared" si="21"/>
        <v>386798601.15515339</v>
      </c>
      <c r="O35" s="102">
        <f t="shared" si="21"/>
        <v>414565934.51361489</v>
      </c>
      <c r="P35" s="102">
        <f t="shared" si="21"/>
        <v>443818449.24811554</v>
      </c>
      <c r="Q35" s="102">
        <f t="shared" si="21"/>
        <v>474519100.53213632</v>
      </c>
      <c r="R35" s="102">
        <f t="shared" si="21"/>
        <v>507616723.5526517</v>
      </c>
    </row>
    <row r="36" spans="1:18">
      <c r="A36" s="8" t="str">
        <f>IS!A24</f>
        <v>Operating Income</v>
      </c>
      <c r="B36" s="105">
        <f>IS!E24</f>
        <v>4106000</v>
      </c>
      <c r="C36" s="105">
        <f>IS!F24</f>
        <v>12421000</v>
      </c>
      <c r="D36" s="105">
        <f>IS!G24</f>
        <v>14541000</v>
      </c>
      <c r="E36" s="105">
        <f>IS!H24</f>
        <v>22899000</v>
      </c>
      <c r="F36" s="105">
        <f>IS!I24</f>
        <v>24879000</v>
      </c>
      <c r="G36" s="105">
        <f>IS!J24</f>
        <v>12248000</v>
      </c>
      <c r="H36" s="105">
        <f>IS!K24</f>
        <v>36852000</v>
      </c>
      <c r="I36" s="102">
        <f t="shared" ref="I36:R36" si="22">I31-I35</f>
        <v>44430628.199999988</v>
      </c>
      <c r="J36" s="102">
        <f t="shared" si="22"/>
        <v>55671557.451999962</v>
      </c>
      <c r="K36" s="102">
        <f t="shared" si="22"/>
        <v>68181444.989910007</v>
      </c>
      <c r="L36" s="102">
        <f t="shared" si="22"/>
        <v>81898681.2659446</v>
      </c>
      <c r="M36" s="102">
        <f t="shared" si="22"/>
        <v>96729353.930438459</v>
      </c>
      <c r="N36" s="102">
        <f t="shared" si="22"/>
        <v>113209346.6795572</v>
      </c>
      <c r="O36" s="102">
        <f t="shared" si="22"/>
        <v>131447735.33358526</v>
      </c>
      <c r="P36" s="102">
        <f t="shared" si="22"/>
        <v>151547763.15789306</v>
      </c>
      <c r="Q36" s="102">
        <f t="shared" si="22"/>
        <v>173604548.97517192</v>
      </c>
      <c r="R36" s="102">
        <f t="shared" si="22"/>
        <v>198094331.14249831</v>
      </c>
    </row>
    <row r="37" spans="1:18">
      <c r="A37" s="8" t="str">
        <f>IS!A25</f>
        <v>Interest Income</v>
      </c>
      <c r="B37" s="105">
        <f>IS!E25</f>
        <v>-646000</v>
      </c>
      <c r="C37" s="105">
        <f>IS!F25</f>
        <v>-977000</v>
      </c>
      <c r="D37" s="105">
        <f>IS!G25</f>
        <v>-768000</v>
      </c>
      <c r="E37" s="105">
        <f>IS!H25</f>
        <v>-1092000</v>
      </c>
      <c r="F37" s="105">
        <f>IS!I25</f>
        <v>-1361000</v>
      </c>
      <c r="G37" s="105">
        <f>IS!J25</f>
        <v>-1378000</v>
      </c>
      <c r="H37" s="105">
        <f>IS!K25</f>
        <v>-233000</v>
      </c>
      <c r="I37" s="102">
        <f>I29*I25</f>
        <v>-1904169.78</v>
      </c>
      <c r="J37" s="102">
        <f t="shared" ref="J37:R37" si="23">J29*J25</f>
        <v>-2087683.4044500003</v>
      </c>
      <c r="K37" s="102">
        <f t="shared" si="23"/>
        <v>-2272714.8329970008</v>
      </c>
      <c r="L37" s="102">
        <f t="shared" si="23"/>
        <v>-2456960.4379783357</v>
      </c>
      <c r="M37" s="102">
        <f t="shared" si="23"/>
        <v>-2638073.2890119567</v>
      </c>
      <c r="N37" s="102">
        <f t="shared" si="23"/>
        <v>-2830233.6669889279</v>
      </c>
      <c r="O37" s="102">
        <f t="shared" si="23"/>
        <v>-3033409.2769288896</v>
      </c>
      <c r="P37" s="102">
        <f t="shared" si="23"/>
        <v>-3247452.0676691378</v>
      </c>
      <c r="Q37" s="102">
        <f t="shared" si="23"/>
        <v>-3472090.9795034365</v>
      </c>
      <c r="R37" s="102">
        <f t="shared" si="23"/>
        <v>-3714268.7089218423</v>
      </c>
    </row>
    <row r="38" spans="1:18">
      <c r="A38" s="8" t="str">
        <f>IS!A26</f>
        <v>Gains on Sale of Assets</v>
      </c>
      <c r="B38" s="105" t="str">
        <f>IS!E26</f>
        <v>-</v>
      </c>
      <c r="C38" s="105" t="str">
        <f>IS!F26</f>
        <v>-</v>
      </c>
      <c r="D38" s="105" t="str">
        <f>IS!G26</f>
        <v>-</v>
      </c>
      <c r="E38" s="105" t="str">
        <f>IS!H26</f>
        <v>-</v>
      </c>
      <c r="F38" s="105" t="str">
        <f>IS!I26</f>
        <v>-</v>
      </c>
      <c r="G38" s="105">
        <f>IS!J26</f>
        <v>-15926000</v>
      </c>
      <c r="H38" s="105">
        <f>IS!K26</f>
        <v>1050000</v>
      </c>
      <c r="I38" s="102">
        <v>0</v>
      </c>
      <c r="J38" s="102">
        <v>0</v>
      </c>
      <c r="K38" s="102">
        <v>0</v>
      </c>
      <c r="L38" s="102">
        <v>0</v>
      </c>
      <c r="M38" s="102">
        <v>0</v>
      </c>
      <c r="N38" s="102">
        <v>0</v>
      </c>
      <c r="O38" s="102">
        <v>0</v>
      </c>
      <c r="P38" s="102">
        <v>0</v>
      </c>
      <c r="Q38" s="102">
        <v>0</v>
      </c>
      <c r="R38" s="102">
        <v>0</v>
      </c>
    </row>
    <row r="39" spans="1:18">
      <c r="A39" s="8" t="str">
        <f>IS!A27</f>
        <v>Foreign Exchange Gains</v>
      </c>
      <c r="B39" s="105" t="str">
        <f>IS!E27</f>
        <v>-</v>
      </c>
      <c r="C39" s="105" t="str">
        <f>IS!F27</f>
        <v>-</v>
      </c>
      <c r="D39" s="105" t="str">
        <f>IS!G27</f>
        <v>-</v>
      </c>
      <c r="E39" s="105" t="str">
        <f>IS!H27</f>
        <v>-</v>
      </c>
      <c r="F39" s="105" t="str">
        <f>IS!I27</f>
        <v>-</v>
      </c>
      <c r="G39" s="105">
        <f>IS!J27</f>
        <v>-880000</v>
      </c>
      <c r="H39" s="105">
        <f>IS!K27</f>
        <v>65000</v>
      </c>
      <c r="I39" s="102">
        <v>0</v>
      </c>
      <c r="J39" s="102">
        <v>0</v>
      </c>
      <c r="K39" s="102">
        <v>0</v>
      </c>
      <c r="L39" s="102">
        <v>0</v>
      </c>
      <c r="M39" s="102">
        <v>0</v>
      </c>
      <c r="N39" s="102">
        <v>0</v>
      </c>
      <c r="O39" s="102">
        <v>0</v>
      </c>
      <c r="P39" s="102">
        <v>0</v>
      </c>
      <c r="Q39" s="102">
        <v>0</v>
      </c>
      <c r="R39" s="102">
        <v>0</v>
      </c>
    </row>
    <row r="40" spans="1:18">
      <c r="A40" s="8" t="str">
        <f>IS!A28</f>
        <v>Other Non-Operating Income</v>
      </c>
      <c r="B40" s="105">
        <f>IS!E28</f>
        <v>346000</v>
      </c>
      <c r="C40" s="105">
        <f>IS!F28</f>
        <v>-183000</v>
      </c>
      <c r="D40" s="105">
        <f>IS!G28</f>
        <v>203000</v>
      </c>
      <c r="E40" s="105">
        <f>IS!H28</f>
        <v>2371000</v>
      </c>
      <c r="F40" s="105">
        <f>IS!I28</f>
        <v>14633000</v>
      </c>
      <c r="G40" s="105">
        <f>IS!J28</f>
        <v>0</v>
      </c>
      <c r="H40" s="105">
        <f>IS!K28</f>
        <v>-177000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0</v>
      </c>
      <c r="R40" s="102">
        <v>0</v>
      </c>
    </row>
    <row r="41" spans="1:18">
      <c r="A41" s="8" t="str">
        <f>IS!A29</f>
        <v>Total Non-Operating Income</v>
      </c>
      <c r="B41" s="105">
        <f>IS!E29</f>
        <v>-300000</v>
      </c>
      <c r="C41" s="105">
        <f>IS!F29</f>
        <v>-1160000</v>
      </c>
      <c r="D41" s="105">
        <f>IS!G29</f>
        <v>-565000</v>
      </c>
      <c r="E41" s="105">
        <f>IS!H29</f>
        <v>1279000</v>
      </c>
      <c r="F41" s="105">
        <f>IS!I29</f>
        <v>13272000</v>
      </c>
      <c r="G41" s="105">
        <f>IS!J29</f>
        <v>-18184000</v>
      </c>
      <c r="H41" s="105">
        <f>IS!K29</f>
        <v>705000</v>
      </c>
      <c r="I41" s="102">
        <f t="shared" ref="I41:R41" si="24">SUM(I37:I40)</f>
        <v>-1904169.78</v>
      </c>
      <c r="J41" s="102">
        <f t="shared" si="24"/>
        <v>-2087683.4044500003</v>
      </c>
      <c r="K41" s="102">
        <f t="shared" si="24"/>
        <v>-2272714.8329970008</v>
      </c>
      <c r="L41" s="102">
        <f t="shared" si="24"/>
        <v>-2456960.4379783357</v>
      </c>
      <c r="M41" s="102">
        <f t="shared" si="24"/>
        <v>-2638073.2890119567</v>
      </c>
      <c r="N41" s="102">
        <f t="shared" si="24"/>
        <v>-2830233.6669889279</v>
      </c>
      <c r="O41" s="102">
        <f t="shared" si="24"/>
        <v>-3033409.2769288896</v>
      </c>
      <c r="P41" s="102">
        <f t="shared" si="24"/>
        <v>-3247452.0676691378</v>
      </c>
      <c r="Q41" s="102">
        <f t="shared" si="24"/>
        <v>-3472090.9795034365</v>
      </c>
      <c r="R41" s="102">
        <f t="shared" si="24"/>
        <v>-3714268.7089218423</v>
      </c>
    </row>
    <row r="42" spans="1:18">
      <c r="A42" s="8" t="str">
        <f>IS!A30</f>
        <v>Earnings Before Tax</v>
      </c>
      <c r="B42" s="105">
        <f>IS!E30</f>
        <v>3806000</v>
      </c>
      <c r="C42" s="105">
        <f>IS!F30</f>
        <v>11261000</v>
      </c>
      <c r="D42" s="105">
        <f>IS!G30</f>
        <v>13976000</v>
      </c>
      <c r="E42" s="105">
        <f>IS!H30</f>
        <v>24178000</v>
      </c>
      <c r="F42" s="105">
        <f>IS!I30</f>
        <v>38151000</v>
      </c>
      <c r="G42" s="105">
        <f>IS!J30</f>
        <v>-5936000</v>
      </c>
      <c r="H42" s="105">
        <f>IS!K30</f>
        <v>37557000</v>
      </c>
      <c r="I42" s="102">
        <f t="shared" ref="I42:R42" si="25">I36+I41</f>
        <v>42526458.419999987</v>
      </c>
      <c r="J42" s="102">
        <f t="shared" si="25"/>
        <v>53583874.047549963</v>
      </c>
      <c r="K42" s="102">
        <f t="shared" si="25"/>
        <v>65908730.156913005</v>
      </c>
      <c r="L42" s="102">
        <f t="shared" si="25"/>
        <v>79441720.827966258</v>
      </c>
      <c r="M42" s="102">
        <f t="shared" si="25"/>
        <v>94091280.641426504</v>
      </c>
      <c r="N42" s="102">
        <f t="shared" si="25"/>
        <v>110379113.01256828</v>
      </c>
      <c r="O42" s="102">
        <f t="shared" si="25"/>
        <v>128414326.05665638</v>
      </c>
      <c r="P42" s="102">
        <f t="shared" si="25"/>
        <v>148300311.09022394</v>
      </c>
      <c r="Q42" s="102">
        <f t="shared" si="25"/>
        <v>170132457.9956685</v>
      </c>
      <c r="R42" s="102">
        <f t="shared" si="25"/>
        <v>194380062.43357646</v>
      </c>
    </row>
    <row r="43" spans="1:18">
      <c r="A43" s="8" t="str">
        <f>IS!A31</f>
        <v>Taxation</v>
      </c>
      <c r="B43" s="105">
        <f>IS!E31</f>
        <v>769000</v>
      </c>
      <c r="C43" s="105">
        <f>IS!F31</f>
        <v>1197000</v>
      </c>
      <c r="D43" s="105">
        <f>IS!G31</f>
        <v>2374000</v>
      </c>
      <c r="E43" s="105">
        <f>IS!H31</f>
        <v>2863000</v>
      </c>
      <c r="F43" s="105">
        <f>IS!I31</f>
        <v>4791000</v>
      </c>
      <c r="G43" s="105">
        <f>IS!J31</f>
        <v>-3217000</v>
      </c>
      <c r="H43" s="105">
        <f>IS!K31</f>
        <v>7120000</v>
      </c>
      <c r="I43" s="102">
        <f>I42*I26</f>
        <v>7654762.5155999977</v>
      </c>
      <c r="J43" s="102">
        <f>J42*J26</f>
        <v>9109258.5880834945</v>
      </c>
      <c r="K43" s="102">
        <f t="shared" ref="K43:R43" si="26">K42*K26</f>
        <v>10545396.825106081</v>
      </c>
      <c r="L43" s="102">
        <f t="shared" si="26"/>
        <v>11916258.124194939</v>
      </c>
      <c r="M43" s="102">
        <f t="shared" si="26"/>
        <v>14113692.096213976</v>
      </c>
      <c r="N43" s="102">
        <f t="shared" si="26"/>
        <v>16556866.951885242</v>
      </c>
      <c r="O43" s="102">
        <f t="shared" si="26"/>
        <v>19262148.908498455</v>
      </c>
      <c r="P43" s="102">
        <f t="shared" si="26"/>
        <v>22245046.663533591</v>
      </c>
      <c r="Q43" s="102">
        <f t="shared" si="26"/>
        <v>25519868.699350275</v>
      </c>
      <c r="R43" s="102">
        <f t="shared" si="26"/>
        <v>29157009.365036469</v>
      </c>
    </row>
    <row r="44" spans="1:18" hidden="1">
      <c r="A44" s="8" t="str">
        <f>IS!A32</f>
        <v>Equity Earnings</v>
      </c>
      <c r="B44" s="105">
        <f>IS!E32</f>
        <v>-4000</v>
      </c>
      <c r="C44" s="105">
        <f>IS!F32</f>
        <v>9000</v>
      </c>
      <c r="D44" s="105">
        <f>IS!G32</f>
        <v>-14000</v>
      </c>
      <c r="E44" s="105">
        <f>IS!H32</f>
        <v>16000</v>
      </c>
      <c r="F44" s="105">
        <f>IS!I32</f>
        <v>4000</v>
      </c>
      <c r="G44" s="105">
        <f>IS!J32</f>
        <v>-3000</v>
      </c>
      <c r="H44" s="105">
        <f>IS!K32</f>
        <v>-12000</v>
      </c>
      <c r="N44" s="102"/>
      <c r="O44" s="102"/>
      <c r="P44" s="102"/>
      <c r="Q44" s="102"/>
      <c r="R44" s="102"/>
    </row>
    <row r="45" spans="1:18" hidden="1">
      <c r="A45" s="8" t="str">
        <f>IS!A33</f>
        <v>Extraordinary Items</v>
      </c>
      <c r="B45" s="105">
        <f>IS!E33</f>
        <v>0</v>
      </c>
      <c r="C45" s="105">
        <f>IS!F33</f>
        <v>0</v>
      </c>
      <c r="D45" s="105">
        <f>IS!G33</f>
        <v>0</v>
      </c>
      <c r="E45" s="105">
        <f>IS!H33</f>
        <v>0</v>
      </c>
      <c r="F45" s="105">
        <f>IS!I33</f>
        <v>0</v>
      </c>
      <c r="G45" s="105">
        <f>IS!J33</f>
        <v>0</v>
      </c>
      <c r="H45" s="105">
        <f>IS!K33</f>
        <v>0</v>
      </c>
      <c r="N45" s="102"/>
      <c r="O45" s="102"/>
      <c r="P45" s="102"/>
      <c r="Q45" s="102"/>
      <c r="R45" s="102"/>
    </row>
    <row r="46" spans="1:18" hidden="1">
      <c r="A46" s="8" t="str">
        <f>IS!A34</f>
        <v>Accounting Changes</v>
      </c>
      <c r="B46" s="105">
        <f>IS!E34</f>
        <v>0</v>
      </c>
      <c r="C46" s="105">
        <f>IS!F34</f>
        <v>0</v>
      </c>
      <c r="D46" s="105">
        <f>IS!G34</f>
        <v>0</v>
      </c>
      <c r="E46" s="105">
        <f>IS!H34</f>
        <v>0</v>
      </c>
      <c r="F46" s="105">
        <f>IS!I34</f>
        <v>0</v>
      </c>
      <c r="G46" s="105">
        <f>IS!J34</f>
        <v>0</v>
      </c>
      <c r="H46" s="105">
        <f>IS!K34</f>
        <v>0</v>
      </c>
      <c r="N46" s="102"/>
      <c r="O46" s="102"/>
      <c r="P46" s="102"/>
      <c r="Q46" s="102"/>
      <c r="R46" s="102"/>
    </row>
    <row r="47" spans="1:18">
      <c r="A47" s="38" t="str">
        <f>IS!A35</f>
        <v>Net Income</v>
      </c>
      <c r="B47" s="104">
        <f>IS!E35</f>
        <v>3033000</v>
      </c>
      <c r="C47" s="104">
        <f>IS!F35</f>
        <v>10073000</v>
      </c>
      <c r="D47" s="104">
        <f>IS!G35</f>
        <v>11588000</v>
      </c>
      <c r="E47" s="104">
        <f>IS!H35</f>
        <v>21331000</v>
      </c>
      <c r="F47" s="104">
        <f>IS!I35</f>
        <v>33364000</v>
      </c>
      <c r="G47" s="104">
        <f>IS!J35</f>
        <v>-2722000</v>
      </c>
      <c r="H47" s="104">
        <f>IS!K35</f>
        <v>30425000</v>
      </c>
      <c r="I47" s="103">
        <f t="shared" ref="I47:R47" si="27">I42-I43</f>
        <v>34871695.904399991</v>
      </c>
      <c r="J47" s="103">
        <f t="shared" si="27"/>
        <v>44474615.459466472</v>
      </c>
      <c r="K47" s="103">
        <f t="shared" si="27"/>
        <v>55363333.331806928</v>
      </c>
      <c r="L47" s="103">
        <f t="shared" si="27"/>
        <v>67525462.703771323</v>
      </c>
      <c r="M47" s="103">
        <f t="shared" si="27"/>
        <v>79977588.545212522</v>
      </c>
      <c r="N47" s="103">
        <f t="shared" si="27"/>
        <v>93822246.060683042</v>
      </c>
      <c r="O47" s="103">
        <f t="shared" si="27"/>
        <v>109152177.14815792</v>
      </c>
      <c r="P47" s="103">
        <f t="shared" si="27"/>
        <v>126055264.42669034</v>
      </c>
      <c r="Q47" s="103">
        <f t="shared" si="27"/>
        <v>144612589.29631823</v>
      </c>
      <c r="R47" s="103">
        <f t="shared" si="27"/>
        <v>165223053.06854001</v>
      </c>
    </row>
    <row r="50" s="38" customFormat="1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BF5C-D259-481C-8950-D819A25061C1}">
  <sheetPr>
    <tabColor theme="9"/>
  </sheetPr>
  <dimension ref="A2:N145"/>
  <sheetViews>
    <sheetView zoomScaleNormal="110" workbookViewId="0">
      <pane xSplit="1" topLeftCell="B1" activePane="topRight" state="frozen"/>
      <selection activeCell="A19" sqref="A19"/>
      <selection pane="topRight" activeCell="D7" sqref="D7"/>
    </sheetView>
  </sheetViews>
  <sheetFormatPr defaultColWidth="9.109375" defaultRowHeight="13.2"/>
  <cols>
    <col min="1" max="1" width="32.109375" style="137" customWidth="1"/>
    <col min="2" max="2" width="23.6640625" style="137" customWidth="1"/>
    <col min="3" max="3" width="15.88671875" style="137" customWidth="1"/>
    <col min="4" max="7" width="16.5546875" style="137" customWidth="1"/>
    <col min="8" max="10" width="15.6640625" style="137" customWidth="1"/>
    <col min="11" max="11" width="17.109375" style="137" customWidth="1"/>
    <col min="12" max="12" width="19.6640625" style="137" bestFit="1" customWidth="1"/>
    <col min="13" max="13" width="16.88671875" style="137" bestFit="1" customWidth="1"/>
    <col min="14" max="16384" width="9.109375" style="137"/>
  </cols>
  <sheetData>
    <row r="2" spans="1:13">
      <c r="B2" s="138">
        <v>2022</v>
      </c>
      <c r="C2" s="138">
        <v>2023</v>
      </c>
      <c r="D2" s="138">
        <v>2024</v>
      </c>
      <c r="E2" s="138">
        <v>2025</v>
      </c>
      <c r="F2" s="138">
        <v>2026</v>
      </c>
      <c r="G2" s="138">
        <v>2027</v>
      </c>
      <c r="H2" s="138">
        <v>2028</v>
      </c>
      <c r="I2" s="138">
        <v>2029</v>
      </c>
      <c r="J2" s="138">
        <v>2030</v>
      </c>
      <c r="K2" s="138">
        <v>2031</v>
      </c>
      <c r="L2" s="138">
        <v>2032</v>
      </c>
      <c r="M2" s="138">
        <v>2033</v>
      </c>
    </row>
    <row r="3" spans="1:13">
      <c r="A3" s="138" t="s">
        <v>274</v>
      </c>
    </row>
    <row r="5" spans="1:13" s="139" customFormat="1">
      <c r="A5" s="139" t="s">
        <v>275</v>
      </c>
      <c r="D5" s="140">
        <v>0.04</v>
      </c>
      <c r="E5" s="140">
        <v>0.04</v>
      </c>
      <c r="F5" s="140">
        <v>3.6999999999999998E-2</v>
      </c>
      <c r="G5" s="140">
        <v>3.5000000000000003E-2</v>
      </c>
      <c r="H5" s="140">
        <v>0.03</v>
      </c>
      <c r="I5" s="140">
        <v>0.03</v>
      </c>
      <c r="J5" s="140">
        <v>0.03</v>
      </c>
      <c r="K5" s="140">
        <v>0.03</v>
      </c>
      <c r="L5" s="140">
        <v>0.03</v>
      </c>
      <c r="M5" s="140">
        <v>0.03</v>
      </c>
    </row>
    <row r="6" spans="1:13" s="139" customFormat="1">
      <c r="A6" s="139" t="s">
        <v>276</v>
      </c>
      <c r="D6" s="140">
        <v>0.05</v>
      </c>
      <c r="E6" s="140">
        <v>0.05</v>
      </c>
      <c r="F6" s="140">
        <v>0.05</v>
      </c>
      <c r="G6" s="140">
        <v>0.05</v>
      </c>
      <c r="H6" s="140">
        <v>0.05</v>
      </c>
      <c r="I6" s="140">
        <v>0.05</v>
      </c>
      <c r="J6" s="140">
        <v>0.05</v>
      </c>
      <c r="K6" s="140">
        <v>0.05</v>
      </c>
      <c r="L6" s="140">
        <v>0.05</v>
      </c>
      <c r="M6" s="140">
        <v>0.05</v>
      </c>
    </row>
    <row r="7" spans="1:13" s="139" customFormat="1">
      <c r="A7" s="139" t="s">
        <v>277</v>
      </c>
      <c r="B7" s="234"/>
      <c r="C7" s="234"/>
      <c r="D7" s="234">
        <v>0.03</v>
      </c>
      <c r="E7" s="234">
        <v>0.03</v>
      </c>
      <c r="F7" s="234">
        <v>0.03</v>
      </c>
      <c r="G7" s="234">
        <v>0.03</v>
      </c>
      <c r="H7" s="234">
        <v>0.03</v>
      </c>
      <c r="I7" s="234">
        <v>0.03</v>
      </c>
      <c r="J7" s="234">
        <v>0.03</v>
      </c>
      <c r="K7" s="234">
        <v>0.03</v>
      </c>
      <c r="L7" s="234">
        <v>0.03</v>
      </c>
      <c r="M7" s="234">
        <v>0.03</v>
      </c>
    </row>
    <row r="8" spans="1:13" s="142" customFormat="1">
      <c r="A8" s="142" t="s">
        <v>278</v>
      </c>
      <c r="D8" s="143">
        <f>'Proj IS'!I16</f>
        <v>0.10427944361804853</v>
      </c>
      <c r="E8" s="143">
        <f>'Proj IS'!J16</f>
        <v>9.6374612378314461E-2</v>
      </c>
      <c r="F8" s="143">
        <f>'Proj IS'!K16</f>
        <v>8.8630023188667639E-2</v>
      </c>
      <c r="G8" s="143">
        <f>'Proj IS'!L16</f>
        <v>8.1068509918762022E-2</v>
      </c>
      <c r="H8" s="143">
        <f>'Proj IS'!M16</f>
        <v>7.3714191011820418E-2</v>
      </c>
      <c r="I8" s="143">
        <f>'Proj IS'!N16</f>
        <v>7.2841182531718562E-2</v>
      </c>
      <c r="J8" s="143">
        <f>'Proj IS'!O16</f>
        <v>7.178757440056871E-2</v>
      </c>
      <c r="K8" s="143">
        <f>'Proj IS'!P16</f>
        <v>7.0561790777191602E-2</v>
      </c>
      <c r="L8" s="143">
        <f>'Proj IS'!Q16</f>
        <v>6.9173896074017582E-2</v>
      </c>
      <c r="M8" s="143">
        <f>'Proj IS'!R16</f>
        <v>6.9749822469525435E-2</v>
      </c>
    </row>
    <row r="9" spans="1:13">
      <c r="A9" s="137" t="s">
        <v>279</v>
      </c>
      <c r="D9" s="144">
        <f t="shared" ref="D9:M9" si="0">D6*D34+D5</f>
        <v>0.10300000000000001</v>
      </c>
      <c r="E9" s="144">
        <f t="shared" si="0"/>
        <v>0.10250000000000001</v>
      </c>
      <c r="F9" s="144">
        <f t="shared" si="0"/>
        <v>9.9000000000000005E-2</v>
      </c>
      <c r="G9" s="144">
        <f t="shared" si="0"/>
        <v>9.6500000000000002E-2</v>
      </c>
      <c r="H9" s="144">
        <f t="shared" si="0"/>
        <v>9.0999999999999998E-2</v>
      </c>
      <c r="I9" s="144">
        <f t="shared" si="0"/>
        <v>9.0499999999999997E-2</v>
      </c>
      <c r="J9" s="144">
        <f t="shared" si="0"/>
        <v>0.09</v>
      </c>
      <c r="K9" s="144">
        <f t="shared" si="0"/>
        <v>8.9499999999999996E-2</v>
      </c>
      <c r="L9" s="144">
        <f t="shared" si="0"/>
        <v>8.8999999999999996E-2</v>
      </c>
      <c r="M9" s="144">
        <f t="shared" si="0"/>
        <v>8.8499999999999995E-2</v>
      </c>
    </row>
    <row r="10" spans="1:13">
      <c r="A10" s="145" t="s">
        <v>280</v>
      </c>
      <c r="D10" s="144">
        <f>D82/(D36+D82)</f>
        <v>6.8548906953263322E-2</v>
      </c>
      <c r="E10" s="144">
        <f>D10</f>
        <v>6.8548906953263322E-2</v>
      </c>
      <c r="F10" s="144">
        <f t="shared" ref="F10:M10" si="1">E10</f>
        <v>6.8548906953263322E-2</v>
      </c>
      <c r="G10" s="144">
        <f t="shared" si="1"/>
        <v>6.8548906953263322E-2</v>
      </c>
      <c r="H10" s="144">
        <f t="shared" si="1"/>
        <v>6.8548906953263322E-2</v>
      </c>
      <c r="I10" s="144">
        <f t="shared" si="1"/>
        <v>6.8548906953263322E-2</v>
      </c>
      <c r="J10" s="144">
        <f t="shared" si="1"/>
        <v>6.8548906953263322E-2</v>
      </c>
      <c r="K10" s="144">
        <f t="shared" si="1"/>
        <v>6.8548906953263322E-2</v>
      </c>
      <c r="L10" s="144">
        <f t="shared" si="1"/>
        <v>6.8548906953263322E-2</v>
      </c>
      <c r="M10" s="144">
        <f t="shared" si="1"/>
        <v>6.8548906953263322E-2</v>
      </c>
    </row>
    <row r="11" spans="1:13">
      <c r="A11" s="146" t="s">
        <v>281</v>
      </c>
      <c r="D11" s="144">
        <f>(1-D10)*D9+D10*D7*(1-D27)</f>
        <v>9.7625765694864169E-2</v>
      </c>
      <c r="E11" s="144">
        <f t="shared" ref="E11:L11" si="2">(1-E10)*E9+E10*E7*(1-E27)</f>
        <v>9.7180604820426772E-2</v>
      </c>
      <c r="F11" s="144">
        <f t="shared" si="2"/>
        <v>9.3941090666849178E-2</v>
      </c>
      <c r="G11" s="144">
        <f t="shared" si="2"/>
        <v>9.1633027606318307E-2</v>
      </c>
      <c r="H11" s="144">
        <f t="shared" si="2"/>
        <v>8.6510046594561255E-2</v>
      </c>
      <c r="I11" s="144">
        <f t="shared" si="2"/>
        <v>8.6044321048037886E-2</v>
      </c>
      <c r="J11" s="144">
        <f t="shared" si="2"/>
        <v>8.5578595501514518E-2</v>
      </c>
      <c r="K11" s="144">
        <f t="shared" si="2"/>
        <v>8.5112869954991149E-2</v>
      </c>
      <c r="L11" s="144">
        <f t="shared" si="2"/>
        <v>8.4647144408467781E-2</v>
      </c>
      <c r="M11" s="144">
        <f t="shared" ref="M11" si="3">(1-M10)*M9+M10*M7*(1-M27)</f>
        <v>8.4181418861944413E-2</v>
      </c>
    </row>
    <row r="12" spans="1:13" s="139" customFormat="1">
      <c r="A12" s="139" t="s">
        <v>282</v>
      </c>
      <c r="D12" s="147">
        <v>0.06</v>
      </c>
      <c r="E12" s="147"/>
      <c r="F12" s="147"/>
      <c r="G12" s="147"/>
      <c r="H12" s="147"/>
      <c r="I12" s="147"/>
      <c r="J12" s="147"/>
      <c r="K12" s="147"/>
      <c r="L12" s="147"/>
    </row>
    <row r="13" spans="1:13" s="139" customFormat="1">
      <c r="A13" s="139" t="s">
        <v>283</v>
      </c>
      <c r="D13" s="148">
        <f>M11</f>
        <v>8.4181418861944413E-2</v>
      </c>
      <c r="E13" s="147"/>
      <c r="F13" s="147"/>
      <c r="G13" s="147"/>
      <c r="H13" s="147"/>
      <c r="I13" s="147"/>
      <c r="J13" s="147"/>
      <c r="K13" s="147"/>
      <c r="L13" s="147"/>
    </row>
    <row r="15" spans="1:13">
      <c r="A15" s="138" t="s">
        <v>284</v>
      </c>
    </row>
    <row r="17" spans="1:13" s="139" customFormat="1">
      <c r="A17" s="139" t="s">
        <v>285</v>
      </c>
      <c r="D17" s="141">
        <v>1</v>
      </c>
      <c r="E17" s="141">
        <v>1</v>
      </c>
      <c r="F17" s="141">
        <v>1</v>
      </c>
      <c r="G17" s="141">
        <v>1</v>
      </c>
      <c r="H17" s="141">
        <v>1</v>
      </c>
      <c r="I17" s="141">
        <v>1</v>
      </c>
      <c r="J17" s="141">
        <v>1</v>
      </c>
      <c r="K17" s="141">
        <v>1</v>
      </c>
      <c r="L17" s="141">
        <v>1</v>
      </c>
      <c r="M17" s="141">
        <v>1</v>
      </c>
    </row>
    <row r="18" spans="1:13" s="139" customFormat="1">
      <c r="A18" s="139" t="s">
        <v>286</v>
      </c>
      <c r="B18" s="141">
        <v>0</v>
      </c>
      <c r="C18" s="141">
        <v>0</v>
      </c>
      <c r="D18" s="141">
        <v>0</v>
      </c>
      <c r="E18" s="141">
        <v>0</v>
      </c>
      <c r="F18" s="141">
        <v>0</v>
      </c>
      <c r="G18" s="141">
        <v>0</v>
      </c>
      <c r="H18" s="141">
        <v>0</v>
      </c>
      <c r="I18" s="141">
        <v>0</v>
      </c>
      <c r="J18" s="141">
        <v>0</v>
      </c>
      <c r="K18" s="141">
        <v>0</v>
      </c>
      <c r="L18" s="141">
        <v>0</v>
      </c>
      <c r="M18" s="141">
        <v>0</v>
      </c>
    </row>
    <row r="20" spans="1:13">
      <c r="A20" s="138" t="s">
        <v>287</v>
      </c>
    </row>
    <row r="22" spans="1:13" s="142" customFormat="1">
      <c r="A22" s="142" t="s">
        <v>176</v>
      </c>
      <c r="D22" s="149">
        <f>'Proj IS'!I21</f>
        <v>0.52</v>
      </c>
      <c r="E22" s="149">
        <f>'Proj IS'!J21</f>
        <v>0.51</v>
      </c>
      <c r="F22" s="149">
        <f>'Proj IS'!K21</f>
        <v>0.5</v>
      </c>
      <c r="G22" s="149">
        <f>'Proj IS'!L21</f>
        <v>0.49</v>
      </c>
      <c r="H22" s="149">
        <f>'Proj IS'!M21</f>
        <v>0.48</v>
      </c>
      <c r="I22" s="149">
        <f>'Proj IS'!N21</f>
        <v>0.47</v>
      </c>
      <c r="J22" s="149">
        <f>'Proj IS'!O21</f>
        <v>0.46</v>
      </c>
      <c r="K22" s="149">
        <f>'Proj IS'!P21</f>
        <v>0.45</v>
      </c>
      <c r="L22" s="149">
        <f>'Proj IS'!Q21</f>
        <v>0.44</v>
      </c>
      <c r="M22" s="149">
        <f>'Proj IS'!R21</f>
        <v>0.43</v>
      </c>
    </row>
    <row r="23" spans="1:13" s="142" customFormat="1">
      <c r="A23" s="142" t="s">
        <v>198</v>
      </c>
      <c r="D23" s="149">
        <f>'Proj IS'!I23</f>
        <v>0.16</v>
      </c>
      <c r="E23" s="149">
        <f>'Proj IS'!J23</f>
        <v>0.16500000000000001</v>
      </c>
      <c r="F23" s="149">
        <f>'Proj IS'!K23</f>
        <v>0.17</v>
      </c>
      <c r="G23" s="149">
        <f>'Proj IS'!L23</f>
        <v>0.17499999999999999</v>
      </c>
      <c r="H23" s="149">
        <f>'Proj IS'!M23</f>
        <v>0.18</v>
      </c>
      <c r="I23" s="149">
        <f>'Proj IS'!N23</f>
        <v>0.185</v>
      </c>
      <c r="J23" s="149">
        <f>'Proj IS'!O23</f>
        <v>0.19</v>
      </c>
      <c r="K23" s="149">
        <f>'Proj IS'!P23</f>
        <v>0.19500000000000001</v>
      </c>
      <c r="L23" s="149">
        <f>'Proj IS'!Q23</f>
        <v>0.2</v>
      </c>
      <c r="M23" s="149">
        <f>'Proj IS'!R23</f>
        <v>0.20499999999999999</v>
      </c>
    </row>
    <row r="24" spans="1:13" s="142" customFormat="1">
      <c r="A24" s="142" t="s">
        <v>177</v>
      </c>
      <c r="D24" s="149">
        <f>'Proj IS'!I22</f>
        <v>0.25</v>
      </c>
      <c r="E24" s="149">
        <f>'Proj IS'!J22</f>
        <v>0.245</v>
      </c>
      <c r="F24" s="149">
        <f>'Proj IS'!K22</f>
        <v>0.24</v>
      </c>
      <c r="G24" s="149">
        <f>'Proj IS'!L22</f>
        <v>0.23499999999999999</v>
      </c>
      <c r="H24" s="149">
        <f>'Proj IS'!M22</f>
        <v>0.23</v>
      </c>
      <c r="I24" s="149">
        <f>'Proj IS'!N22</f>
        <v>0.22500000000000001</v>
      </c>
      <c r="J24" s="149">
        <f>'Proj IS'!O22</f>
        <v>0.22</v>
      </c>
      <c r="K24" s="149">
        <f>'Proj IS'!P22</f>
        <v>0.215</v>
      </c>
      <c r="L24" s="149">
        <f>'Proj IS'!Q22</f>
        <v>0.21</v>
      </c>
      <c r="M24" s="149">
        <f>'Proj IS'!R22</f>
        <v>0.20499999999999999</v>
      </c>
    </row>
    <row r="25" spans="1:13" s="142" customFormat="1">
      <c r="A25" s="142" t="s">
        <v>196</v>
      </c>
      <c r="D25" s="149">
        <f>'Proj BS'!I6</f>
        <v>0.1</v>
      </c>
      <c r="E25" s="149">
        <f>'Proj BS'!J6</f>
        <v>0.1</v>
      </c>
      <c r="F25" s="149">
        <f>'Proj BS'!K6</f>
        <v>0.1</v>
      </c>
      <c r="G25" s="149">
        <f>'Proj BS'!L6</f>
        <v>0.1</v>
      </c>
      <c r="H25" s="149">
        <f>'Proj BS'!M6</f>
        <v>0.1</v>
      </c>
      <c r="I25" s="149">
        <f>'Proj BS'!N6</f>
        <v>0.1</v>
      </c>
      <c r="J25" s="149">
        <f>'Proj BS'!O6</f>
        <v>0.1</v>
      </c>
      <c r="K25" s="149">
        <f>'Proj BS'!P6</f>
        <v>0.1</v>
      </c>
      <c r="L25" s="149">
        <f>'Proj BS'!Q6</f>
        <v>0.1</v>
      </c>
      <c r="M25" s="149">
        <f>'Proj BS'!R6</f>
        <v>0.1</v>
      </c>
    </row>
    <row r="26" spans="1:13" s="142" customFormat="1">
      <c r="A26" s="142" t="s">
        <v>419</v>
      </c>
      <c r="D26" s="232">
        <f>'Proj IS'!I25</f>
        <v>-3.0000000000000001E-3</v>
      </c>
      <c r="E26" s="232">
        <f>'Proj IS'!J25</f>
        <v>-3.0000000000000001E-3</v>
      </c>
      <c r="F26" s="232">
        <f>'Proj IS'!K25</f>
        <v>-3.0000000000000001E-3</v>
      </c>
      <c r="G26" s="232">
        <f>'Proj IS'!L25</f>
        <v>-3.0000000000000001E-3</v>
      </c>
      <c r="H26" s="232">
        <f>'Proj IS'!M25</f>
        <v>-3.0000000000000001E-3</v>
      </c>
      <c r="I26" s="232">
        <f>'Proj IS'!N25</f>
        <v>-3.0000000000000001E-3</v>
      </c>
      <c r="J26" s="232">
        <f>'Proj IS'!O25</f>
        <v>-3.0000000000000001E-3</v>
      </c>
      <c r="K26" s="232">
        <f>'Proj IS'!P25</f>
        <v>-3.0000000000000001E-3</v>
      </c>
      <c r="L26" s="232">
        <f>'Proj IS'!Q25</f>
        <v>-3.0000000000000001E-3</v>
      </c>
      <c r="M26" s="232">
        <f>'Proj IS'!R25</f>
        <v>-3.0000000000000001E-3</v>
      </c>
    </row>
    <row r="27" spans="1:13" s="142" customFormat="1">
      <c r="A27" s="142" t="s">
        <v>205</v>
      </c>
      <c r="D27" s="149">
        <f>'Proj IS'!I26</f>
        <v>0.18</v>
      </c>
      <c r="E27" s="149">
        <f>'Proj IS'!J26</f>
        <v>0.17</v>
      </c>
      <c r="F27" s="149">
        <f>'Proj IS'!K26</f>
        <v>0.16</v>
      </c>
      <c r="G27" s="149">
        <f>'Proj IS'!L26</f>
        <v>0.15</v>
      </c>
      <c r="H27" s="149">
        <f>'Proj IS'!M26</f>
        <v>0.15</v>
      </c>
      <c r="I27" s="149">
        <f>'Proj IS'!N26</f>
        <v>0.15</v>
      </c>
      <c r="J27" s="149">
        <f>'Proj IS'!O26</f>
        <v>0.15</v>
      </c>
      <c r="K27" s="149">
        <f>'Proj IS'!P26</f>
        <v>0.15</v>
      </c>
      <c r="L27" s="149">
        <f>'Proj IS'!Q26</f>
        <v>0.15</v>
      </c>
      <c r="M27" s="149">
        <f>'Proj IS'!R26</f>
        <v>0.15</v>
      </c>
    </row>
    <row r="28" spans="1:13" s="142" customFormat="1">
      <c r="A28" s="142" t="s">
        <v>288</v>
      </c>
      <c r="B28" s="151">
        <f>B66/B42</f>
        <v>0.13624186013934314</v>
      </c>
      <c r="C28" s="151">
        <f>C66/C42</f>
        <v>0.15097819184564662</v>
      </c>
      <c r="D28" s="149">
        <f>'Proj BS'!I2</f>
        <v>0.18</v>
      </c>
      <c r="E28" s="149">
        <f>'Proj BS'!J2</f>
        <v>0.18</v>
      </c>
      <c r="F28" s="149">
        <f>'Proj BS'!K2</f>
        <v>0.18</v>
      </c>
      <c r="G28" s="149">
        <f>'Proj BS'!L2</f>
        <v>0.18</v>
      </c>
      <c r="H28" s="149">
        <f>'Proj BS'!M2</f>
        <v>0.18</v>
      </c>
      <c r="I28" s="149">
        <f>'Proj BS'!N2</f>
        <v>0.18</v>
      </c>
      <c r="J28" s="149">
        <f>'Proj BS'!O2</f>
        <v>0.18</v>
      </c>
      <c r="K28" s="149">
        <f>'Proj BS'!P2</f>
        <v>0.18</v>
      </c>
      <c r="L28" s="149">
        <f>'Proj BS'!Q2</f>
        <v>0.18</v>
      </c>
      <c r="M28" s="149">
        <f>'Proj BS'!R2</f>
        <v>0.18</v>
      </c>
    </row>
    <row r="29" spans="1:13" s="142" customFormat="1">
      <c r="A29" s="142" t="s">
        <v>271</v>
      </c>
      <c r="B29" s="151"/>
      <c r="C29" s="151"/>
      <c r="D29" s="149">
        <f>'Proj BS'!I3</f>
        <v>7.0000000000000007E-2</v>
      </c>
      <c r="E29" s="149">
        <f>'Proj BS'!J3</f>
        <v>7.0000000000000007E-2</v>
      </c>
      <c r="F29" s="149">
        <f>'Proj BS'!K3</f>
        <v>7.0000000000000007E-2</v>
      </c>
      <c r="G29" s="149">
        <f>'Proj BS'!L3</f>
        <v>7.0000000000000007E-2</v>
      </c>
      <c r="H29" s="149">
        <f>'Proj BS'!M3</f>
        <v>7.0000000000000007E-2</v>
      </c>
      <c r="I29" s="149">
        <f>'Proj BS'!N3</f>
        <v>7.0000000000000007E-2</v>
      </c>
      <c r="J29" s="149">
        <f>'Proj BS'!O3</f>
        <v>7.0000000000000007E-2</v>
      </c>
      <c r="K29" s="149">
        <f>'Proj BS'!P3</f>
        <v>7.0000000000000007E-2</v>
      </c>
      <c r="L29" s="149">
        <f>'Proj BS'!Q3</f>
        <v>7.0000000000000007E-2</v>
      </c>
      <c r="M29" s="149">
        <f>'Proj BS'!R3</f>
        <v>7.0000000000000007E-2</v>
      </c>
    </row>
    <row r="30" spans="1:13" s="142" customFormat="1">
      <c r="A30" s="142" t="s">
        <v>193</v>
      </c>
      <c r="B30" s="151"/>
      <c r="C30" s="151"/>
      <c r="D30" s="149">
        <f>'Proj BS'!I4</f>
        <v>0.08</v>
      </c>
      <c r="E30" s="149">
        <f>'Proj BS'!J4</f>
        <v>0.08</v>
      </c>
      <c r="F30" s="149">
        <f>'Proj BS'!K4</f>
        <v>0.08</v>
      </c>
      <c r="G30" s="149">
        <f>'Proj BS'!L4</f>
        <v>0.08</v>
      </c>
      <c r="H30" s="149">
        <f>'Proj BS'!M4</f>
        <v>0.08</v>
      </c>
      <c r="I30" s="149">
        <f>'Proj BS'!N4</f>
        <v>0.08</v>
      </c>
      <c r="J30" s="149">
        <f>'Proj BS'!O4</f>
        <v>0.08</v>
      </c>
      <c r="K30" s="149">
        <f>'Proj BS'!P4</f>
        <v>0.08</v>
      </c>
      <c r="L30" s="149">
        <f>'Proj BS'!Q4</f>
        <v>0.08</v>
      </c>
      <c r="M30" s="149">
        <f>'Proj BS'!R4</f>
        <v>0.08</v>
      </c>
    </row>
    <row r="31" spans="1:13" s="142" customFormat="1">
      <c r="A31" s="142" t="s">
        <v>289</v>
      </c>
      <c r="D31" s="150">
        <f>'Proj BS'!I8</f>
        <v>0.2</v>
      </c>
      <c r="E31" s="150">
        <f>'Proj BS'!J8</f>
        <v>0.2</v>
      </c>
      <c r="F31" s="150">
        <f>'Proj BS'!K8</f>
        <v>0.2</v>
      </c>
      <c r="G31" s="150">
        <f>'Proj BS'!L8</f>
        <v>0.2</v>
      </c>
      <c r="H31" s="150">
        <f>'Proj BS'!M8</f>
        <v>0.2</v>
      </c>
      <c r="I31" s="150">
        <f>'Proj BS'!N8</f>
        <v>0.2</v>
      </c>
      <c r="J31" s="150">
        <f>'Proj BS'!O8</f>
        <v>0.2</v>
      </c>
      <c r="K31" s="150">
        <f>'Proj BS'!P8</f>
        <v>0.2</v>
      </c>
      <c r="L31" s="150">
        <f>'Proj BS'!Q8</f>
        <v>0.2</v>
      </c>
      <c r="M31" s="150">
        <f>'Proj BS'!R8</f>
        <v>0.2</v>
      </c>
    </row>
    <row r="32" spans="1:13" s="142" customFormat="1">
      <c r="A32" s="142" t="s">
        <v>199</v>
      </c>
      <c r="D32" s="149">
        <f>'Proj BS'!I5</f>
        <v>0.56999999999999995</v>
      </c>
      <c r="E32" s="149">
        <f>'Proj BS'!J5</f>
        <v>0.57999999999999996</v>
      </c>
      <c r="F32" s="149">
        <f>'Proj BS'!K5</f>
        <v>0.59</v>
      </c>
      <c r="G32" s="149">
        <f>'Proj BS'!L5</f>
        <v>0.6</v>
      </c>
      <c r="H32" s="149">
        <f>'Proj BS'!M5</f>
        <v>0.61</v>
      </c>
      <c r="I32" s="149">
        <f>'Proj BS'!N5</f>
        <v>0.62</v>
      </c>
      <c r="J32" s="149">
        <f>'Proj BS'!O5</f>
        <v>0.63</v>
      </c>
      <c r="K32" s="149">
        <f>'Proj BS'!P5</f>
        <v>0.64</v>
      </c>
      <c r="L32" s="149">
        <f>'Proj BS'!Q5</f>
        <v>0.65</v>
      </c>
      <c r="M32" s="149">
        <f>'Proj BS'!R5</f>
        <v>0.66</v>
      </c>
    </row>
    <row r="33" spans="1:13" s="142" customFormat="1">
      <c r="A33" s="142" t="s">
        <v>290</v>
      </c>
      <c r="D33" s="149">
        <f>'Proj BS'!I9</f>
        <v>0.18</v>
      </c>
      <c r="E33" s="149">
        <f>'Proj BS'!J9</f>
        <v>0.18</v>
      </c>
      <c r="F33" s="149">
        <f>'Proj BS'!K9</f>
        <v>0.18</v>
      </c>
      <c r="G33" s="149">
        <f>'Proj BS'!L9</f>
        <v>0.18</v>
      </c>
      <c r="H33" s="149">
        <f>'Proj BS'!M9</f>
        <v>0.18</v>
      </c>
      <c r="I33" s="149">
        <f>'Proj BS'!N9</f>
        <v>0.18</v>
      </c>
      <c r="J33" s="149">
        <f>'Proj BS'!O9</f>
        <v>0.18</v>
      </c>
      <c r="K33" s="149">
        <f>'Proj BS'!P9</f>
        <v>0.18</v>
      </c>
      <c r="L33" s="149">
        <f>'Proj BS'!Q9</f>
        <v>0.18</v>
      </c>
      <c r="M33" s="149">
        <f>'Proj BS'!R9</f>
        <v>0.18</v>
      </c>
    </row>
    <row r="34" spans="1:13" s="139" customFormat="1">
      <c r="A34" s="139" t="s">
        <v>291</v>
      </c>
      <c r="D34" s="152">
        <v>1.26</v>
      </c>
      <c r="E34" s="152">
        <v>1.25</v>
      </c>
      <c r="F34" s="152">
        <v>1.24</v>
      </c>
      <c r="G34" s="152">
        <v>1.23</v>
      </c>
      <c r="H34" s="152">
        <v>1.22</v>
      </c>
      <c r="I34" s="152">
        <v>1.21</v>
      </c>
      <c r="J34" s="152">
        <v>1.2</v>
      </c>
      <c r="K34" s="152">
        <v>1.19</v>
      </c>
      <c r="L34" s="152">
        <v>1.18</v>
      </c>
      <c r="M34" s="152">
        <v>1.17</v>
      </c>
    </row>
    <row r="35" spans="1:13" s="139" customFormat="1">
      <c r="A35" s="139" t="s">
        <v>292</v>
      </c>
      <c r="D35" s="153">
        <f>BS!K52</f>
        <v>10383000</v>
      </c>
    </row>
    <row r="36" spans="1:13" s="139" customFormat="1">
      <c r="A36" s="139" t="s">
        <v>293</v>
      </c>
      <c r="D36" s="153">
        <f>D35*Stockprice!B2517</f>
        <v>1577593020</v>
      </c>
    </row>
    <row r="38" spans="1:13">
      <c r="A38" s="138" t="s">
        <v>294</v>
      </c>
      <c r="B38" s="138">
        <f t="shared" ref="B38:M38" si="4">B2</f>
        <v>2022</v>
      </c>
      <c r="C38" s="138">
        <f t="shared" si="4"/>
        <v>2023</v>
      </c>
      <c r="D38" s="138">
        <f t="shared" si="4"/>
        <v>2024</v>
      </c>
      <c r="E38" s="138">
        <f t="shared" si="4"/>
        <v>2025</v>
      </c>
      <c r="F38" s="138">
        <f t="shared" si="4"/>
        <v>2026</v>
      </c>
      <c r="G38" s="138">
        <f t="shared" si="4"/>
        <v>2027</v>
      </c>
      <c r="H38" s="138">
        <f t="shared" si="4"/>
        <v>2028</v>
      </c>
      <c r="I38" s="138">
        <f t="shared" si="4"/>
        <v>2029</v>
      </c>
      <c r="J38" s="138">
        <f t="shared" si="4"/>
        <v>2030</v>
      </c>
      <c r="K38" s="138">
        <f t="shared" si="4"/>
        <v>2031</v>
      </c>
      <c r="L38" s="138">
        <f t="shared" si="4"/>
        <v>2032</v>
      </c>
      <c r="M38" s="138">
        <f t="shared" si="4"/>
        <v>2033</v>
      </c>
    </row>
    <row r="40" spans="1:13">
      <c r="A40" s="154" t="s">
        <v>23</v>
      </c>
    </row>
    <row r="41" spans="1:13">
      <c r="A41" s="154" t="s">
        <v>295</v>
      </c>
    </row>
    <row r="42" spans="1:13" s="138" customFormat="1" ht="13.8">
      <c r="A42" s="155" t="s">
        <v>24</v>
      </c>
      <c r="B42" s="156">
        <f>IS!J17</f>
        <v>513983000</v>
      </c>
      <c r="C42" s="156">
        <f>IS!K17</f>
        <v>574785000</v>
      </c>
      <c r="D42" s="156">
        <f t="shared" ref="D42:M42" si="5">C42*(1+D8)</f>
        <v>634723260</v>
      </c>
      <c r="E42" s="156">
        <f t="shared" si="5"/>
        <v>695894468.1500001</v>
      </c>
      <c r="F42" s="156">
        <f t="shared" si="5"/>
        <v>757571610.99900019</v>
      </c>
      <c r="G42" s="156">
        <f t="shared" si="5"/>
        <v>818986812.65944517</v>
      </c>
      <c r="H42" s="156">
        <f t="shared" si="5"/>
        <v>879357763.00398552</v>
      </c>
      <c r="I42" s="156">
        <f t="shared" si="5"/>
        <v>943411222.32964253</v>
      </c>
      <c r="J42" s="156">
        <f t="shared" si="5"/>
        <v>1011136425.6429632</v>
      </c>
      <c r="K42" s="156">
        <f t="shared" si="5"/>
        <v>1082484022.5563793</v>
      </c>
      <c r="L42" s="156">
        <f t="shared" si="5"/>
        <v>1157363659.8344789</v>
      </c>
      <c r="M42" s="156">
        <f t="shared" si="5"/>
        <v>1238089569.640614</v>
      </c>
    </row>
    <row r="43" spans="1:13">
      <c r="A43" s="154" t="s">
        <v>25</v>
      </c>
      <c r="B43" s="157">
        <f>IS!J18</f>
        <v>288831000</v>
      </c>
      <c r="C43" s="157">
        <f>IS!K18</f>
        <v>304739000</v>
      </c>
      <c r="D43" s="158">
        <f t="shared" ref="D43:M43" si="6">D42*D22</f>
        <v>330056095.19999999</v>
      </c>
      <c r="E43" s="159">
        <f t="shared" si="6"/>
        <v>354906178.75650007</v>
      </c>
      <c r="F43" s="159">
        <f t="shared" si="6"/>
        <v>378785805.4995001</v>
      </c>
      <c r="G43" s="159">
        <f t="shared" si="6"/>
        <v>401303538.2031281</v>
      </c>
      <c r="H43" s="159">
        <f t="shared" si="6"/>
        <v>422091726.24191302</v>
      </c>
      <c r="I43" s="159">
        <f t="shared" si="6"/>
        <v>443403274.49493194</v>
      </c>
      <c r="J43" s="159">
        <f t="shared" si="6"/>
        <v>465122755.79576308</v>
      </c>
      <c r="K43" s="159">
        <f t="shared" si="6"/>
        <v>487117810.15037072</v>
      </c>
      <c r="L43" s="159">
        <f t="shared" si="6"/>
        <v>509240010.32717067</v>
      </c>
      <c r="M43" s="159">
        <f t="shared" si="6"/>
        <v>532378514.94546402</v>
      </c>
    </row>
    <row r="44" spans="1:13" s="138" customFormat="1" ht="13.8">
      <c r="A44" s="155" t="s">
        <v>26</v>
      </c>
      <c r="B44" s="160">
        <f>B42-B43</f>
        <v>225152000</v>
      </c>
      <c r="C44" s="160">
        <f>C42-C43</f>
        <v>270046000</v>
      </c>
      <c r="D44" s="160">
        <f>D42-D43</f>
        <v>304667164.80000001</v>
      </c>
      <c r="E44" s="160">
        <f t="shared" ref="E44:L44" si="7">E42-E43</f>
        <v>340988289.39350003</v>
      </c>
      <c r="F44" s="160">
        <f t="shared" si="7"/>
        <v>378785805.4995001</v>
      </c>
      <c r="G44" s="160">
        <f t="shared" si="7"/>
        <v>417683274.45631707</v>
      </c>
      <c r="H44" s="160">
        <f t="shared" si="7"/>
        <v>457266036.7620725</v>
      </c>
      <c r="I44" s="160">
        <f t="shared" si="7"/>
        <v>500007947.8347106</v>
      </c>
      <c r="J44" s="160">
        <f>J42-J43</f>
        <v>546013669.84720016</v>
      </c>
      <c r="K44" s="160">
        <f t="shared" si="7"/>
        <v>595366212.4060086</v>
      </c>
      <c r="L44" s="160">
        <f t="shared" si="7"/>
        <v>648123649.50730824</v>
      </c>
      <c r="M44" s="160">
        <f t="shared" ref="M44" si="8">M42-M43</f>
        <v>705711054.69515002</v>
      </c>
    </row>
    <row r="45" spans="1:13">
      <c r="A45" s="154" t="s">
        <v>27</v>
      </c>
      <c r="B45" s="157">
        <f>IS!J20</f>
        <v>138428000</v>
      </c>
      <c r="C45" s="157">
        <f>IS!K20</f>
        <v>146805000</v>
      </c>
      <c r="D45" s="158">
        <f t="shared" ref="D45:M45" si="9">D42*D24</f>
        <v>158680815</v>
      </c>
      <c r="E45" s="159">
        <f t="shared" si="9"/>
        <v>170494144.69675002</v>
      </c>
      <c r="F45" s="159">
        <f t="shared" si="9"/>
        <v>181817186.63976005</v>
      </c>
      <c r="G45" s="159">
        <f t="shared" si="9"/>
        <v>192461900.9749696</v>
      </c>
      <c r="H45" s="159">
        <f t="shared" si="9"/>
        <v>202252285.49091667</v>
      </c>
      <c r="I45" s="159">
        <f t="shared" si="9"/>
        <v>212267525.02416956</v>
      </c>
      <c r="J45" s="159">
        <f t="shared" si="9"/>
        <v>222450013.6414519</v>
      </c>
      <c r="K45" s="159">
        <f t="shared" si="9"/>
        <v>232734064.84962156</v>
      </c>
      <c r="L45" s="159">
        <f t="shared" si="9"/>
        <v>243046368.56524056</v>
      </c>
      <c r="M45" s="159">
        <f t="shared" si="9"/>
        <v>253808361.77632585</v>
      </c>
    </row>
    <row r="46" spans="1:13">
      <c r="A46" s="154" t="s">
        <v>28</v>
      </c>
      <c r="B46" s="157">
        <f>IS!J21</f>
        <v>73213000</v>
      </c>
      <c r="C46" s="157">
        <f>IS!K21</f>
        <v>85622000</v>
      </c>
      <c r="D46" s="159">
        <f t="shared" ref="D46:M46" si="10">D42*D23</f>
        <v>101555721.60000001</v>
      </c>
      <c r="E46" s="159">
        <f t="shared" si="10"/>
        <v>114822587.24475002</v>
      </c>
      <c r="F46" s="159">
        <f t="shared" si="10"/>
        <v>128787173.86983004</v>
      </c>
      <c r="G46" s="159">
        <f t="shared" si="10"/>
        <v>143322692.2154029</v>
      </c>
      <c r="H46" s="159">
        <f t="shared" si="10"/>
        <v>158284397.34071738</v>
      </c>
      <c r="I46" s="159">
        <f t="shared" si="10"/>
        <v>174531076.13098386</v>
      </c>
      <c r="J46" s="159">
        <f t="shared" si="10"/>
        <v>192115920.872163</v>
      </c>
      <c r="K46" s="159">
        <f t="shared" si="10"/>
        <v>211084384.39849398</v>
      </c>
      <c r="L46" s="159">
        <f t="shared" si="10"/>
        <v>231472731.96689579</v>
      </c>
      <c r="M46" s="159">
        <f t="shared" si="10"/>
        <v>253808361.77632585</v>
      </c>
    </row>
    <row r="47" spans="1:13">
      <c r="A47" s="154" t="s">
        <v>342</v>
      </c>
      <c r="B47" s="157">
        <f>IS!J22</f>
        <v>1263000</v>
      </c>
      <c r="C47" s="157">
        <f>IS!K22</f>
        <v>767000</v>
      </c>
      <c r="D47" s="159"/>
      <c r="E47" s="159"/>
      <c r="F47" s="159"/>
      <c r="G47" s="159"/>
      <c r="H47" s="159"/>
      <c r="I47" s="159"/>
      <c r="J47" s="159"/>
      <c r="K47" s="159"/>
      <c r="L47" s="159"/>
      <c r="M47" s="159"/>
    </row>
    <row r="48" spans="1:13">
      <c r="A48" s="161" t="s">
        <v>30</v>
      </c>
      <c r="B48" s="157">
        <f>B45+B46+B47</f>
        <v>212904000</v>
      </c>
      <c r="C48" s="157">
        <f>C45+C46+C47</f>
        <v>233194000</v>
      </c>
      <c r="D48" s="157">
        <f t="shared" ref="D48:L48" si="11">D45+D46</f>
        <v>260236536.60000002</v>
      </c>
      <c r="E48" s="157">
        <f t="shared" si="11"/>
        <v>285316731.94150007</v>
      </c>
      <c r="F48" s="157">
        <f t="shared" si="11"/>
        <v>310604360.50959009</v>
      </c>
      <c r="G48" s="157">
        <f t="shared" si="11"/>
        <v>335784593.19037247</v>
      </c>
      <c r="H48" s="157">
        <f t="shared" si="11"/>
        <v>360536682.83163404</v>
      </c>
      <c r="I48" s="157">
        <f t="shared" si="11"/>
        <v>386798601.15515339</v>
      </c>
      <c r="J48" s="157">
        <f t="shared" si="11"/>
        <v>414565934.51361489</v>
      </c>
      <c r="K48" s="157">
        <f t="shared" si="11"/>
        <v>443818449.24811554</v>
      </c>
      <c r="L48" s="157">
        <f t="shared" si="11"/>
        <v>474519100.53213632</v>
      </c>
      <c r="M48" s="157">
        <f t="shared" ref="M48" si="12">M45+M46</f>
        <v>507616723.5526517</v>
      </c>
    </row>
    <row r="49" spans="1:13" s="138" customFormat="1" ht="13.8">
      <c r="A49" s="155" t="s">
        <v>296</v>
      </c>
      <c r="B49" s="160">
        <f>B44-B48</f>
        <v>12248000</v>
      </c>
      <c r="C49" s="160">
        <f>C44-C48</f>
        <v>36852000</v>
      </c>
      <c r="D49" s="160">
        <f>D44-D48</f>
        <v>44430628.199999988</v>
      </c>
      <c r="E49" s="160">
        <f t="shared" ref="E49:L49" si="13">E44-E48</f>
        <v>55671557.451999962</v>
      </c>
      <c r="F49" s="160">
        <f t="shared" si="13"/>
        <v>68181444.989910007</v>
      </c>
      <c r="G49" s="160">
        <f t="shared" si="13"/>
        <v>81898681.2659446</v>
      </c>
      <c r="H49" s="160">
        <f t="shared" si="13"/>
        <v>96729353.930438459</v>
      </c>
      <c r="I49" s="160">
        <f t="shared" si="13"/>
        <v>113209346.6795572</v>
      </c>
      <c r="J49" s="160">
        <f t="shared" si="13"/>
        <v>131447735.33358526</v>
      </c>
      <c r="K49" s="160">
        <f t="shared" si="13"/>
        <v>151547763.15789306</v>
      </c>
      <c r="L49" s="160">
        <f t="shared" si="13"/>
        <v>173604548.97517192</v>
      </c>
      <c r="M49" s="160">
        <f t="shared" ref="M49" si="14">M44-M48</f>
        <v>198094331.14249831</v>
      </c>
    </row>
    <row r="50" spans="1:13">
      <c r="A50" s="154" t="s">
        <v>297</v>
      </c>
      <c r="B50" s="231">
        <f>IS!J25</f>
        <v>-1378000</v>
      </c>
      <c r="C50" s="231">
        <f>IS!K25</f>
        <v>-233000</v>
      </c>
      <c r="D50" s="159">
        <f>D26*D42</f>
        <v>-1904169.78</v>
      </c>
      <c r="E50" s="159">
        <f t="shared" ref="E50:M50" si="15">E26*E42</f>
        <v>-2087683.4044500003</v>
      </c>
      <c r="F50" s="159">
        <f t="shared" si="15"/>
        <v>-2272714.8329970008</v>
      </c>
      <c r="G50" s="159">
        <f t="shared" si="15"/>
        <v>-2456960.4379783357</v>
      </c>
      <c r="H50" s="159">
        <f t="shared" si="15"/>
        <v>-2638073.2890119567</v>
      </c>
      <c r="I50" s="159">
        <f t="shared" si="15"/>
        <v>-2830233.6669889279</v>
      </c>
      <c r="J50" s="159">
        <f t="shared" si="15"/>
        <v>-3033409.2769288896</v>
      </c>
      <c r="K50" s="159">
        <f t="shared" si="15"/>
        <v>-3247452.0676691378</v>
      </c>
      <c r="L50" s="159">
        <f t="shared" si="15"/>
        <v>-3472090.9795034365</v>
      </c>
      <c r="M50" s="159">
        <f t="shared" si="15"/>
        <v>-3714268.7089218423</v>
      </c>
    </row>
    <row r="51" spans="1:13">
      <c r="A51" s="7" t="s">
        <v>33</v>
      </c>
      <c r="B51" s="231">
        <f>IS!J26</f>
        <v>-15926000</v>
      </c>
      <c r="C51" s="231">
        <f>IS!K26</f>
        <v>1050000</v>
      </c>
      <c r="D51" s="159"/>
      <c r="E51" s="159"/>
      <c r="F51" s="159"/>
      <c r="G51" s="159"/>
      <c r="H51" s="159"/>
      <c r="I51" s="159"/>
      <c r="J51" s="159"/>
      <c r="K51" s="159"/>
      <c r="L51" s="159"/>
      <c r="M51" s="159"/>
    </row>
    <row r="52" spans="1:13">
      <c r="A52" s="7" t="str">
        <f>IS!A27</f>
        <v>Foreign Exchange Gains</v>
      </c>
      <c r="B52" s="231">
        <f>IS!J27</f>
        <v>-880000</v>
      </c>
      <c r="C52" s="231">
        <f>IS!K27</f>
        <v>65000</v>
      </c>
      <c r="D52" s="159"/>
      <c r="E52" s="159"/>
      <c r="F52" s="159"/>
      <c r="G52" s="159"/>
      <c r="H52" s="159"/>
      <c r="I52" s="159"/>
      <c r="J52" s="159"/>
      <c r="K52" s="159"/>
      <c r="L52" s="159"/>
      <c r="M52" s="159"/>
    </row>
    <row r="53" spans="1:13">
      <c r="A53" s="154" t="s">
        <v>298</v>
      </c>
      <c r="B53" s="231">
        <f>IS!J28</f>
        <v>0</v>
      </c>
      <c r="C53" s="231">
        <f>IS!K28</f>
        <v>-177000</v>
      </c>
    </row>
    <row r="54" spans="1:13" s="231" customFormat="1">
      <c r="A54" s="233" t="s">
        <v>299</v>
      </c>
      <c r="B54" s="231">
        <f>SUM(B50:B53)</f>
        <v>-18184000</v>
      </c>
      <c r="C54" s="231">
        <f>SUM(C50:C53)</f>
        <v>705000</v>
      </c>
      <c r="D54" s="231">
        <f t="shared" ref="D54:M54" si="16">SUM(D50:D53)</f>
        <v>-1904169.78</v>
      </c>
      <c r="E54" s="231">
        <f t="shared" si="16"/>
        <v>-2087683.4044500003</v>
      </c>
      <c r="F54" s="231">
        <f t="shared" si="16"/>
        <v>-2272714.8329970008</v>
      </c>
      <c r="G54" s="231">
        <f t="shared" si="16"/>
        <v>-2456960.4379783357</v>
      </c>
      <c r="H54" s="231">
        <f t="shared" si="16"/>
        <v>-2638073.2890119567</v>
      </c>
      <c r="I54" s="231">
        <f t="shared" si="16"/>
        <v>-2830233.6669889279</v>
      </c>
      <c r="J54" s="231">
        <f t="shared" si="16"/>
        <v>-3033409.2769288896</v>
      </c>
      <c r="K54" s="231">
        <f t="shared" si="16"/>
        <v>-3247452.0676691378</v>
      </c>
      <c r="L54" s="231">
        <f t="shared" si="16"/>
        <v>-3472090.9795034365</v>
      </c>
      <c r="M54" s="231">
        <f t="shared" si="16"/>
        <v>-3714268.7089218423</v>
      </c>
    </row>
    <row r="55" spans="1:13" ht="13.8">
      <c r="A55" s="155" t="s">
        <v>300</v>
      </c>
      <c r="B55" s="160">
        <f>B49+B54</f>
        <v>-5936000</v>
      </c>
      <c r="C55" s="160">
        <f>C49+C54</f>
        <v>37557000</v>
      </c>
      <c r="D55" s="160">
        <f t="shared" ref="D55:L55" si="17">D49+D54</f>
        <v>42526458.419999987</v>
      </c>
      <c r="E55" s="160">
        <f t="shared" si="17"/>
        <v>53583874.047549963</v>
      </c>
      <c r="F55" s="160">
        <f t="shared" si="17"/>
        <v>65908730.156913005</v>
      </c>
      <c r="G55" s="160">
        <f t="shared" si="17"/>
        <v>79441720.827966258</v>
      </c>
      <c r="H55" s="160">
        <f t="shared" si="17"/>
        <v>94091280.641426504</v>
      </c>
      <c r="I55" s="160">
        <f t="shared" si="17"/>
        <v>110379113.01256828</v>
      </c>
      <c r="J55" s="160">
        <f t="shared" si="17"/>
        <v>128414326.05665638</v>
      </c>
      <c r="K55" s="160">
        <f t="shared" si="17"/>
        <v>148300311.09022394</v>
      </c>
      <c r="L55" s="160">
        <f t="shared" si="17"/>
        <v>170132457.9956685</v>
      </c>
      <c r="M55" s="160">
        <f t="shared" ref="M55" si="18">M49+M54</f>
        <v>194380062.43357646</v>
      </c>
    </row>
    <row r="56" spans="1:13">
      <c r="A56" s="154" t="s">
        <v>39</v>
      </c>
      <c r="B56" s="157">
        <f>IS!J31</f>
        <v>-3217000</v>
      </c>
      <c r="C56" s="157">
        <f>IS!K31</f>
        <v>7120000</v>
      </c>
      <c r="D56" s="159">
        <f>D55*D27</f>
        <v>7654762.5155999977</v>
      </c>
      <c r="E56" s="159">
        <f t="shared" ref="E56:M56" si="19">E55*E27</f>
        <v>9109258.5880834945</v>
      </c>
      <c r="F56" s="159">
        <f t="shared" si="19"/>
        <v>10545396.825106081</v>
      </c>
      <c r="G56" s="159">
        <f t="shared" si="19"/>
        <v>11916258.124194939</v>
      </c>
      <c r="H56" s="159">
        <f t="shared" si="19"/>
        <v>14113692.096213976</v>
      </c>
      <c r="I56" s="159">
        <f t="shared" si="19"/>
        <v>16556866.951885242</v>
      </c>
      <c r="J56" s="159">
        <f t="shared" si="19"/>
        <v>19262148.908498455</v>
      </c>
      <c r="K56" s="159">
        <f t="shared" si="19"/>
        <v>22245046.663533591</v>
      </c>
      <c r="L56" s="159">
        <f t="shared" si="19"/>
        <v>25519868.699350275</v>
      </c>
      <c r="M56" s="159">
        <f t="shared" si="19"/>
        <v>29157009.365036469</v>
      </c>
    </row>
    <row r="57" spans="1:13">
      <c r="A57" s="7" t="s">
        <v>40</v>
      </c>
      <c r="B57" s="157">
        <f>IS!J32</f>
        <v>-3000</v>
      </c>
      <c r="C57" s="157">
        <f>IS!K32</f>
        <v>-12000</v>
      </c>
      <c r="D57" s="159"/>
      <c r="E57" s="159"/>
      <c r="F57" s="159"/>
      <c r="G57" s="159"/>
      <c r="H57" s="159"/>
      <c r="I57" s="159"/>
      <c r="J57" s="159"/>
      <c r="K57" s="159"/>
      <c r="L57" s="159"/>
      <c r="M57" s="159"/>
    </row>
    <row r="58" spans="1:13" ht="13.8">
      <c r="A58" s="155" t="s">
        <v>43</v>
      </c>
      <c r="B58" s="160">
        <f>B55-B56+B57</f>
        <v>-2722000</v>
      </c>
      <c r="C58" s="160">
        <f>C55-C56+C57</f>
        <v>30425000</v>
      </c>
      <c r="D58" s="159">
        <f>D55-D56</f>
        <v>34871695.904399991</v>
      </c>
      <c r="E58" s="159">
        <f t="shared" ref="E58:L58" si="20">E55-E56</f>
        <v>44474615.459466472</v>
      </c>
      <c r="F58" s="159">
        <f t="shared" si="20"/>
        <v>55363333.331806928</v>
      </c>
      <c r="G58" s="159">
        <f t="shared" si="20"/>
        <v>67525462.703771323</v>
      </c>
      <c r="H58" s="159">
        <f t="shared" si="20"/>
        <v>79977588.545212522</v>
      </c>
      <c r="I58" s="159">
        <f t="shared" si="20"/>
        <v>93822246.060683042</v>
      </c>
      <c r="J58" s="159">
        <f t="shared" si="20"/>
        <v>109152177.14815792</v>
      </c>
      <c r="K58" s="159">
        <f t="shared" si="20"/>
        <v>126055264.42669034</v>
      </c>
      <c r="L58" s="159">
        <f t="shared" si="20"/>
        <v>144612589.29631823</v>
      </c>
      <c r="M58" s="159">
        <f t="shared" ref="M58" si="21">M55-M56</f>
        <v>165223053.06854001</v>
      </c>
    </row>
    <row r="59" spans="1:13" ht="13.8">
      <c r="A59" s="155"/>
      <c r="B59" s="160"/>
      <c r="C59" s="160"/>
      <c r="D59" s="159"/>
      <c r="E59" s="159"/>
      <c r="F59" s="159"/>
      <c r="G59" s="159"/>
      <c r="H59" s="159"/>
      <c r="I59" s="159"/>
      <c r="J59" s="159"/>
      <c r="K59" s="159"/>
      <c r="L59" s="159"/>
    </row>
    <row r="60" spans="1:13" ht="13.8">
      <c r="A60" s="155" t="s">
        <v>301</v>
      </c>
      <c r="B60" s="162"/>
      <c r="C60" s="162">
        <f>B58/C42</f>
        <v>-4.7356837774124236E-3</v>
      </c>
      <c r="D60" s="162">
        <f t="shared" ref="D60:M60" si="22">D58/D42</f>
        <v>5.4939999999999989E-2</v>
      </c>
      <c r="E60" s="162">
        <f t="shared" si="22"/>
        <v>6.3909999999999953E-2</v>
      </c>
      <c r="F60" s="162">
        <f t="shared" si="22"/>
        <v>7.3079999999999992E-2</v>
      </c>
      <c r="G60" s="162">
        <f t="shared" si="22"/>
        <v>8.2450000000000079E-2</v>
      </c>
      <c r="H60" s="162">
        <f t="shared" si="22"/>
        <v>9.0950000000000045E-2</v>
      </c>
      <c r="I60" s="162">
        <f t="shared" si="22"/>
        <v>9.9450000000000094E-2</v>
      </c>
      <c r="J60" s="162">
        <f t="shared" si="22"/>
        <v>0.10795000000000005</v>
      </c>
      <c r="K60" s="162">
        <f t="shared" si="22"/>
        <v>0.11644999999999997</v>
      </c>
      <c r="L60" s="162">
        <f t="shared" si="22"/>
        <v>0.12495000000000009</v>
      </c>
      <c r="M60" s="162">
        <f t="shared" si="22"/>
        <v>0.13345000000000004</v>
      </c>
    </row>
    <row r="62" spans="1:13">
      <c r="A62" s="137" t="s">
        <v>190</v>
      </c>
      <c r="B62" s="157">
        <f>BS!J24-BS!I24</f>
        <v>26434000</v>
      </c>
      <c r="C62" s="157">
        <f>BS!K24-BS!J24</f>
        <v>17462000</v>
      </c>
      <c r="D62" s="163">
        <f t="shared" ref="D62:M62" si="23">D25*(AVERAGE(C70:D70))</f>
        <v>34304012.910000004</v>
      </c>
      <c r="E62" s="163">
        <f t="shared" si="23"/>
        <v>38270552.48635</v>
      </c>
      <c r="F62" s="163">
        <f t="shared" si="23"/>
        <v>42529302.100820512</v>
      </c>
      <c r="G62" s="163">
        <f t="shared" si="23"/>
        <v>46917966.904253863</v>
      </c>
      <c r="H62" s="163">
        <f t="shared" si="23"/>
        <v>51390016.151404917</v>
      </c>
      <c r="I62" s="163">
        <f t="shared" si="23"/>
        <v>56066159.663840473</v>
      </c>
      <c r="J62" s="163">
        <f t="shared" si="23"/>
        <v>61096545.299972266</v>
      </c>
      <c r="K62" s="163">
        <f t="shared" si="23"/>
        <v>66490286.129557483</v>
      </c>
      <c r="L62" s="163">
        <f t="shared" si="23"/>
        <v>72253807.666424707</v>
      </c>
      <c r="M62" s="163">
        <f t="shared" si="23"/>
        <v>78471274.742760822</v>
      </c>
    </row>
    <row r="64" spans="1:13">
      <c r="A64" s="138" t="s">
        <v>302</v>
      </c>
      <c r="B64" s="164">
        <f>B38</f>
        <v>2022</v>
      </c>
      <c r="C64" s="164">
        <f t="shared" ref="C64:M64" si="24">C38</f>
        <v>2023</v>
      </c>
      <c r="D64" s="164">
        <f t="shared" si="24"/>
        <v>2024</v>
      </c>
      <c r="E64" s="164">
        <f t="shared" si="24"/>
        <v>2025</v>
      </c>
      <c r="F64" s="164">
        <f t="shared" si="24"/>
        <v>2026</v>
      </c>
      <c r="G64" s="164">
        <f t="shared" si="24"/>
        <v>2027</v>
      </c>
      <c r="H64" s="164">
        <f t="shared" si="24"/>
        <v>2028</v>
      </c>
      <c r="I64" s="164">
        <f t="shared" si="24"/>
        <v>2029</v>
      </c>
      <c r="J64" s="164">
        <f t="shared" si="24"/>
        <v>2030</v>
      </c>
      <c r="K64" s="164">
        <f t="shared" si="24"/>
        <v>2031</v>
      </c>
      <c r="L64" s="164">
        <f t="shared" si="24"/>
        <v>2032</v>
      </c>
      <c r="M64" s="164">
        <f t="shared" si="24"/>
        <v>2033</v>
      </c>
    </row>
    <row r="66" spans="1:13">
      <c r="A66" s="165" t="s">
        <v>84</v>
      </c>
      <c r="B66" s="157">
        <f>BS!J17</f>
        <v>70026000</v>
      </c>
      <c r="C66" s="157">
        <f>BS!K17</f>
        <v>86780000</v>
      </c>
      <c r="D66" s="159">
        <f t="shared" ref="D66:M66" si="25">D28*D42</f>
        <v>114250186.8</v>
      </c>
      <c r="E66" s="159">
        <f t="shared" si="25"/>
        <v>125261004.26700002</v>
      </c>
      <c r="F66" s="159">
        <f t="shared" si="25"/>
        <v>136362889.97982004</v>
      </c>
      <c r="G66" s="159">
        <f t="shared" si="25"/>
        <v>147417626.27870011</v>
      </c>
      <c r="H66" s="159">
        <f t="shared" si="25"/>
        <v>158284397.34071738</v>
      </c>
      <c r="I66" s="159">
        <f t="shared" si="25"/>
        <v>169814020.01933566</v>
      </c>
      <c r="J66" s="159">
        <f t="shared" si="25"/>
        <v>182004556.61573336</v>
      </c>
      <c r="K66" s="159">
        <f t="shared" si="25"/>
        <v>194847124.06014827</v>
      </c>
      <c r="L66" s="159">
        <f t="shared" si="25"/>
        <v>208325458.77020618</v>
      </c>
      <c r="M66" s="159">
        <f t="shared" si="25"/>
        <v>222856122.53531051</v>
      </c>
    </row>
    <row r="67" spans="1:13">
      <c r="A67" s="154" t="s">
        <v>83</v>
      </c>
      <c r="B67" s="157">
        <f>BS!J18</f>
        <v>42360000</v>
      </c>
      <c r="C67" s="157">
        <f>BS!K18</f>
        <v>52253000</v>
      </c>
      <c r="D67" s="159">
        <f t="shared" ref="D67:M67" si="26">D29*D42</f>
        <v>44430628.200000003</v>
      </c>
      <c r="E67" s="159">
        <f t="shared" si="26"/>
        <v>48712612.770500012</v>
      </c>
      <c r="F67" s="159">
        <f t="shared" si="26"/>
        <v>53030012.76993002</v>
      </c>
      <c r="G67" s="159">
        <f t="shared" si="26"/>
        <v>57329076.886161163</v>
      </c>
      <c r="H67" s="159">
        <f t="shared" si="26"/>
        <v>61555043.410278991</v>
      </c>
      <c r="I67" s="159">
        <f t="shared" si="26"/>
        <v>66038785.563074984</v>
      </c>
      <c r="J67" s="159">
        <f t="shared" si="26"/>
        <v>70779549.795007423</v>
      </c>
      <c r="K67" s="159">
        <f t="shared" si="26"/>
        <v>75773881.578946561</v>
      </c>
      <c r="L67" s="159">
        <f t="shared" si="26"/>
        <v>81015456.188413531</v>
      </c>
      <c r="M67" s="159">
        <f t="shared" si="26"/>
        <v>86666269.874842986</v>
      </c>
    </row>
    <row r="68" spans="1:13">
      <c r="A68" s="154" t="s">
        <v>416</v>
      </c>
      <c r="B68" s="157">
        <f>BS!J19</f>
        <v>34405000</v>
      </c>
      <c r="C68" s="157">
        <f>BS!K19</f>
        <v>33318000</v>
      </c>
      <c r="D68" s="157">
        <f>D42*D30</f>
        <v>50777860.800000004</v>
      </c>
      <c r="E68" s="157">
        <f t="shared" ref="E68:M68" si="27">E42*E30</f>
        <v>55671557.452000007</v>
      </c>
      <c r="F68" s="157">
        <f t="shared" si="27"/>
        <v>60605728.879920013</v>
      </c>
      <c r="G68" s="157">
        <f t="shared" si="27"/>
        <v>65518945.012755617</v>
      </c>
      <c r="H68" s="157">
        <f t="shared" si="27"/>
        <v>70348621.040318847</v>
      </c>
      <c r="I68" s="157">
        <f t="shared" si="27"/>
        <v>75472897.78637141</v>
      </c>
      <c r="J68" s="157">
        <f t="shared" si="27"/>
        <v>80890914.05143705</v>
      </c>
      <c r="K68" s="157">
        <f t="shared" si="27"/>
        <v>86598721.80451034</v>
      </c>
      <c r="L68" s="157">
        <f t="shared" si="27"/>
        <v>92589092.786758304</v>
      </c>
      <c r="M68" s="157">
        <f t="shared" si="27"/>
        <v>99047165.571249127</v>
      </c>
    </row>
    <row r="69" spans="1:13">
      <c r="A69" s="161" t="s">
        <v>80</v>
      </c>
      <c r="B69" s="166">
        <f>SUM(B66:B68)</f>
        <v>146791000</v>
      </c>
      <c r="C69" s="166">
        <f>SUM(C66:C68)</f>
        <v>172351000</v>
      </c>
      <c r="D69" s="166">
        <f t="shared" ref="D69:L69" si="28">SUM(D66:D68)</f>
        <v>209458675.80000001</v>
      </c>
      <c r="E69" s="166">
        <f t="shared" si="28"/>
        <v>229645174.48950005</v>
      </c>
      <c r="F69" s="166">
        <f t="shared" si="28"/>
        <v>249998631.62967008</v>
      </c>
      <c r="G69" s="166">
        <f t="shared" si="28"/>
        <v>270265648.17761689</v>
      </c>
      <c r="H69" s="166">
        <f t="shared" si="28"/>
        <v>290188061.7913152</v>
      </c>
      <c r="I69" s="166">
        <f t="shared" si="28"/>
        <v>311325703.36878204</v>
      </c>
      <c r="J69" s="166">
        <f t="shared" si="28"/>
        <v>333675020.46217787</v>
      </c>
      <c r="K69" s="166">
        <f t="shared" si="28"/>
        <v>357219727.44360518</v>
      </c>
      <c r="L69" s="166">
        <f t="shared" si="28"/>
        <v>381930007.74537802</v>
      </c>
      <c r="M69" s="166">
        <f t="shared" ref="M69" si="29">SUM(M66:M68)</f>
        <v>408569557.98140264</v>
      </c>
    </row>
    <row r="70" spans="1:13">
      <c r="A70" s="154" t="s">
        <v>79</v>
      </c>
      <c r="B70" s="157">
        <f>BS!J22</f>
        <v>283730000</v>
      </c>
      <c r="C70" s="157">
        <f>BS!K22</f>
        <v>324288000</v>
      </c>
      <c r="D70" s="159">
        <f t="shared" ref="D70:M70" si="30">D42*D32</f>
        <v>361792258.19999999</v>
      </c>
      <c r="E70" s="159">
        <f t="shared" si="30"/>
        <v>403618791.52700001</v>
      </c>
      <c r="F70" s="159">
        <f t="shared" si="30"/>
        <v>446967250.4894101</v>
      </c>
      <c r="G70" s="159">
        <f t="shared" si="30"/>
        <v>491392087.59566706</v>
      </c>
      <c r="H70" s="159">
        <f t="shared" si="30"/>
        <v>536408235.43243116</v>
      </c>
      <c r="I70" s="159">
        <f t="shared" si="30"/>
        <v>584914957.84437835</v>
      </c>
      <c r="J70" s="159">
        <f t="shared" si="30"/>
        <v>637015948.15506685</v>
      </c>
      <c r="K70" s="159">
        <f t="shared" si="30"/>
        <v>692789774.43608272</v>
      </c>
      <c r="L70" s="159">
        <f t="shared" si="30"/>
        <v>752286378.89241123</v>
      </c>
      <c r="M70" s="159">
        <f t="shared" si="30"/>
        <v>817139115.96280527</v>
      </c>
    </row>
    <row r="71" spans="1:13">
      <c r="A71" s="154" t="s">
        <v>78</v>
      </c>
      <c r="B71" s="157">
        <f>BS!J23</f>
        <v>97015000</v>
      </c>
      <c r="C71" s="157">
        <f>BS!K23</f>
        <v>120111000</v>
      </c>
      <c r="D71" s="159">
        <f>C71+D62</f>
        <v>154415012.91</v>
      </c>
      <c r="E71" s="159">
        <f t="shared" ref="E71:M71" si="31">D71+E62</f>
        <v>192685565.39635</v>
      </c>
      <c r="F71" s="159">
        <f t="shared" si="31"/>
        <v>235214867.49717051</v>
      </c>
      <c r="G71" s="159">
        <f t="shared" si="31"/>
        <v>282132834.40142435</v>
      </c>
      <c r="H71" s="159">
        <f t="shared" si="31"/>
        <v>333522850.55282927</v>
      </c>
      <c r="I71" s="159">
        <f t="shared" si="31"/>
        <v>389589010.21666974</v>
      </c>
      <c r="J71" s="159">
        <f t="shared" si="31"/>
        <v>450685555.51664197</v>
      </c>
      <c r="K71" s="159">
        <f t="shared" si="31"/>
        <v>517175841.64619946</v>
      </c>
      <c r="L71" s="159">
        <f t="shared" si="31"/>
        <v>589429649.31262422</v>
      </c>
      <c r="M71" s="159">
        <f t="shared" si="31"/>
        <v>667900924.05538499</v>
      </c>
    </row>
    <row r="72" spans="1:13">
      <c r="A72" s="154" t="s">
        <v>77</v>
      </c>
      <c r="B72" s="157">
        <f>B70-B71</f>
        <v>186715000</v>
      </c>
      <c r="C72" s="157">
        <f>C70-C71</f>
        <v>204177000</v>
      </c>
      <c r="D72" s="159">
        <f>D70-D71</f>
        <v>207377245.28999999</v>
      </c>
      <c r="E72" s="159">
        <f t="shared" ref="E72:L72" si="32">E70-E71</f>
        <v>210933226.13065001</v>
      </c>
      <c r="F72" s="159">
        <f t="shared" si="32"/>
        <v>211752382.99223959</v>
      </c>
      <c r="G72" s="159">
        <f t="shared" si="32"/>
        <v>209259253.19424272</v>
      </c>
      <c r="H72" s="159">
        <f t="shared" si="32"/>
        <v>202885384.8796019</v>
      </c>
      <c r="I72" s="159">
        <f t="shared" si="32"/>
        <v>195325947.62770861</v>
      </c>
      <c r="J72" s="159">
        <f t="shared" si="32"/>
        <v>186330392.63842487</v>
      </c>
      <c r="K72" s="159">
        <f t="shared" si="32"/>
        <v>175613932.78988326</v>
      </c>
      <c r="L72" s="159">
        <f t="shared" si="32"/>
        <v>162856729.57978702</v>
      </c>
      <c r="M72" s="159">
        <f t="shared" ref="M72" si="33">M70-M71</f>
        <v>149238191.90742028</v>
      </c>
    </row>
    <row r="73" spans="1:13">
      <c r="A73" s="9" t="s">
        <v>76</v>
      </c>
      <c r="B73" s="157">
        <f>BS!J25</f>
        <v>20288000</v>
      </c>
      <c r="C73" s="157">
        <f>BS!K25</f>
        <v>22789000</v>
      </c>
      <c r="D73" s="159"/>
      <c r="E73" s="159"/>
      <c r="F73" s="159"/>
      <c r="G73" s="159"/>
      <c r="H73" s="159"/>
      <c r="I73" s="159"/>
      <c r="J73" s="159"/>
      <c r="K73" s="159"/>
      <c r="L73" s="159"/>
      <c r="M73" s="159"/>
    </row>
    <row r="74" spans="1:13">
      <c r="A74" s="154" t="s">
        <v>75</v>
      </c>
      <c r="B74" s="157">
        <f>BS!J26</f>
        <v>108881000</v>
      </c>
      <c r="C74" s="157">
        <f>BS!K26</f>
        <v>128537000</v>
      </c>
      <c r="D74" s="159">
        <f t="shared" ref="D74:M74" si="34">D42*D31</f>
        <v>126944652</v>
      </c>
      <c r="E74" s="159">
        <f t="shared" si="34"/>
        <v>139178893.63000003</v>
      </c>
      <c r="F74" s="159">
        <f t="shared" si="34"/>
        <v>151514322.19980004</v>
      </c>
      <c r="G74" s="159">
        <f t="shared" si="34"/>
        <v>163797362.53188905</v>
      </c>
      <c r="H74" s="159">
        <f t="shared" si="34"/>
        <v>175871552.60079712</v>
      </c>
      <c r="I74" s="159">
        <f t="shared" si="34"/>
        <v>188682244.46592852</v>
      </c>
      <c r="J74" s="159">
        <f t="shared" si="34"/>
        <v>202227285.12859264</v>
      </c>
      <c r="K74" s="159">
        <f t="shared" si="34"/>
        <v>216496804.51127589</v>
      </c>
      <c r="L74" s="159">
        <f t="shared" si="34"/>
        <v>231472731.96689579</v>
      </c>
      <c r="M74" s="159">
        <f t="shared" si="34"/>
        <v>247617913.92812282</v>
      </c>
    </row>
    <row r="75" spans="1:13">
      <c r="A75" s="161" t="s">
        <v>303</v>
      </c>
      <c r="B75" s="166">
        <f>SUM(B72:B74)</f>
        <v>315884000</v>
      </c>
      <c r="C75" s="166">
        <f>SUM(C72:C74)</f>
        <v>355503000</v>
      </c>
      <c r="D75" s="166">
        <f t="shared" ref="D75:L75" si="35">SUM(D72:D74)</f>
        <v>334321897.28999996</v>
      </c>
      <c r="E75" s="166">
        <f t="shared" si="35"/>
        <v>350112119.76065004</v>
      </c>
      <c r="F75" s="166">
        <f t="shared" si="35"/>
        <v>363266705.19203961</v>
      </c>
      <c r="G75" s="166">
        <f t="shared" si="35"/>
        <v>373056615.7261318</v>
      </c>
      <c r="H75" s="166">
        <f t="shared" si="35"/>
        <v>378756937.48039901</v>
      </c>
      <c r="I75" s="166">
        <f t="shared" si="35"/>
        <v>384008192.09363711</v>
      </c>
      <c r="J75" s="166">
        <f t="shared" si="35"/>
        <v>388557677.76701748</v>
      </c>
      <c r="K75" s="166">
        <f t="shared" si="35"/>
        <v>392110737.30115914</v>
      </c>
      <c r="L75" s="166">
        <f t="shared" si="35"/>
        <v>394329461.54668283</v>
      </c>
      <c r="M75" s="166">
        <f t="shared" ref="M75" si="36">SUM(M72:M74)</f>
        <v>396856105.8355431</v>
      </c>
    </row>
    <row r="76" spans="1:13" ht="13.8">
      <c r="A76" s="155" t="s">
        <v>74</v>
      </c>
      <c r="B76" s="167">
        <f>B69+B75</f>
        <v>462675000</v>
      </c>
      <c r="C76" s="167">
        <f>C69+C75</f>
        <v>527854000</v>
      </c>
      <c r="D76" s="167">
        <f t="shared" ref="D76:L76" si="37">D69+D75</f>
        <v>543780573.08999991</v>
      </c>
      <c r="E76" s="167">
        <f t="shared" si="37"/>
        <v>579757294.25015008</v>
      </c>
      <c r="F76" s="167">
        <f t="shared" si="37"/>
        <v>613265336.82170963</v>
      </c>
      <c r="G76" s="167">
        <f t="shared" si="37"/>
        <v>643322263.90374875</v>
      </c>
      <c r="H76" s="167">
        <f t="shared" si="37"/>
        <v>668944999.27171421</v>
      </c>
      <c r="I76" s="167">
        <f t="shared" si="37"/>
        <v>695333895.46241915</v>
      </c>
      <c r="J76" s="167">
        <f t="shared" si="37"/>
        <v>722232698.22919536</v>
      </c>
      <c r="K76" s="167">
        <f t="shared" si="37"/>
        <v>749330464.74476433</v>
      </c>
      <c r="L76" s="167">
        <f t="shared" si="37"/>
        <v>776259469.29206085</v>
      </c>
      <c r="M76" s="167">
        <f t="shared" ref="M76" si="38">M69+M75</f>
        <v>805425663.81694579</v>
      </c>
    </row>
    <row r="77" spans="1:13">
      <c r="A77" s="154" t="s">
        <v>304</v>
      </c>
      <c r="B77" s="157">
        <f>BS!J28</f>
        <v>79600000</v>
      </c>
      <c r="C77" s="157">
        <f>BS!K28</f>
        <v>140925000</v>
      </c>
      <c r="D77" s="159">
        <f t="shared" ref="D77:M77" si="39">D33*D42</f>
        <v>114250186.8</v>
      </c>
      <c r="E77" s="159">
        <f t="shared" si="39"/>
        <v>125261004.26700002</v>
      </c>
      <c r="F77" s="159">
        <f t="shared" si="39"/>
        <v>136362889.97982004</v>
      </c>
      <c r="G77" s="159">
        <f t="shared" si="39"/>
        <v>147417626.27870011</v>
      </c>
      <c r="H77" s="159">
        <f t="shared" si="39"/>
        <v>158284397.34071738</v>
      </c>
      <c r="I77" s="159">
        <f t="shared" si="39"/>
        <v>169814020.01933566</v>
      </c>
      <c r="J77" s="159">
        <f t="shared" si="39"/>
        <v>182004556.61573336</v>
      </c>
      <c r="K77" s="159">
        <f t="shared" si="39"/>
        <v>194847124.06014827</v>
      </c>
      <c r="L77" s="159">
        <f t="shared" si="39"/>
        <v>208325458.77020618</v>
      </c>
      <c r="M77" s="159">
        <f t="shared" si="39"/>
        <v>222856122.53531051</v>
      </c>
    </row>
    <row r="78" spans="1:13">
      <c r="A78" s="9" t="s">
        <v>70</v>
      </c>
      <c r="B78" s="157"/>
      <c r="C78" s="157">
        <f>BS!K31</f>
        <v>8494000</v>
      </c>
      <c r="D78" s="159"/>
      <c r="E78" s="159"/>
      <c r="F78" s="159"/>
      <c r="G78" s="159"/>
      <c r="H78" s="159"/>
      <c r="I78" s="159"/>
      <c r="J78" s="159"/>
      <c r="K78" s="159"/>
      <c r="L78" s="159"/>
      <c r="M78" s="159"/>
    </row>
    <row r="79" spans="1:13">
      <c r="A79" s="9" t="s">
        <v>69</v>
      </c>
      <c r="B79" s="157"/>
      <c r="C79" s="157">
        <f>BS!K32</f>
        <v>271000</v>
      </c>
      <c r="D79" s="159"/>
      <c r="E79" s="159"/>
      <c r="F79" s="159"/>
      <c r="G79" s="159"/>
      <c r="H79" s="159"/>
      <c r="I79" s="159"/>
      <c r="J79" s="159"/>
      <c r="K79" s="159"/>
      <c r="L79" s="159"/>
      <c r="M79" s="159"/>
    </row>
    <row r="80" spans="1:13">
      <c r="A80" s="9" t="s">
        <v>68</v>
      </c>
      <c r="B80" s="157">
        <f>BS!J33</f>
        <v>75793000</v>
      </c>
      <c r="C80" s="157">
        <f>BS!K33</f>
        <v>15227000</v>
      </c>
      <c r="D80" s="159">
        <f>$C$80</f>
        <v>15227000</v>
      </c>
      <c r="E80" s="159">
        <f t="shared" ref="E80:M80" si="40">$C$80</f>
        <v>15227000</v>
      </c>
      <c r="F80" s="159">
        <f t="shared" si="40"/>
        <v>15227000</v>
      </c>
      <c r="G80" s="159">
        <f t="shared" si="40"/>
        <v>15227000</v>
      </c>
      <c r="H80" s="159">
        <f t="shared" si="40"/>
        <v>15227000</v>
      </c>
      <c r="I80" s="159">
        <f t="shared" si="40"/>
        <v>15227000</v>
      </c>
      <c r="J80" s="159">
        <f t="shared" si="40"/>
        <v>15227000</v>
      </c>
      <c r="K80" s="159">
        <f t="shared" si="40"/>
        <v>15227000</v>
      </c>
      <c r="L80" s="159">
        <f t="shared" si="40"/>
        <v>15227000</v>
      </c>
      <c r="M80" s="159">
        <f t="shared" si="40"/>
        <v>15227000</v>
      </c>
    </row>
    <row r="81" spans="1:13">
      <c r="A81" s="161" t="s">
        <v>67</v>
      </c>
      <c r="B81" s="166">
        <f>SUM(B77:B80)</f>
        <v>155393000</v>
      </c>
      <c r="C81" s="166">
        <f>SUM(C77:C80)</f>
        <v>164917000</v>
      </c>
      <c r="D81" s="166">
        <f t="shared" ref="D81:L81" si="41">D77+D80</f>
        <v>129477186.8</v>
      </c>
      <c r="E81" s="166">
        <f t="shared" si="41"/>
        <v>140488004.26700002</v>
      </c>
      <c r="F81" s="166">
        <f t="shared" si="41"/>
        <v>151589889.97982004</v>
      </c>
      <c r="G81" s="166">
        <f t="shared" si="41"/>
        <v>162644626.27870011</v>
      </c>
      <c r="H81" s="166">
        <f t="shared" si="41"/>
        <v>173511397.34071738</v>
      </c>
      <c r="I81" s="166">
        <f t="shared" si="41"/>
        <v>185041020.01933566</v>
      </c>
      <c r="J81" s="166">
        <f t="shared" si="41"/>
        <v>197231556.61573336</v>
      </c>
      <c r="K81" s="166">
        <f t="shared" si="41"/>
        <v>210074124.06014827</v>
      </c>
      <c r="L81" s="166">
        <f t="shared" si="41"/>
        <v>223552458.77020618</v>
      </c>
      <c r="M81" s="166">
        <f t="shared" ref="M81" si="42">M77+M80</f>
        <v>238083122.53531051</v>
      </c>
    </row>
    <row r="82" spans="1:13">
      <c r="A82" s="154" t="s">
        <v>305</v>
      </c>
      <c r="B82" s="157">
        <f>BS!J35</f>
        <v>67150000</v>
      </c>
      <c r="C82" s="157">
        <f>BS!K35</f>
        <v>68391000</v>
      </c>
      <c r="D82" s="157">
        <f>D141</f>
        <v>116100864.4956</v>
      </c>
      <c r="E82" s="159">
        <f t="shared" ref="E82:M82" si="43">D82+E112</f>
        <v>116100864.4956</v>
      </c>
      <c r="F82" s="159">
        <f>E82+F112</f>
        <v>116100864.4956</v>
      </c>
      <c r="G82" s="159">
        <f t="shared" si="43"/>
        <v>116100864.4956</v>
      </c>
      <c r="H82" s="159">
        <f t="shared" si="43"/>
        <v>116100864.4956</v>
      </c>
      <c r="I82" s="159">
        <f t="shared" si="43"/>
        <v>116100864.4956</v>
      </c>
      <c r="J82" s="159">
        <f t="shared" si="43"/>
        <v>116100864.4956</v>
      </c>
      <c r="K82" s="159">
        <f t="shared" si="43"/>
        <v>116100864.4956</v>
      </c>
      <c r="L82" s="159">
        <f t="shared" si="43"/>
        <v>116100864.4956</v>
      </c>
      <c r="M82" s="159">
        <f t="shared" si="43"/>
        <v>116100864.4956</v>
      </c>
    </row>
    <row r="83" spans="1:13">
      <c r="A83" s="154" t="s">
        <v>63</v>
      </c>
      <c r="B83" s="157">
        <f>BS!J38</f>
        <v>94089000</v>
      </c>
      <c r="C83" s="157">
        <f>BS!K38</f>
        <v>92671000</v>
      </c>
      <c r="D83" s="157"/>
      <c r="E83" s="159"/>
      <c r="F83" s="159"/>
      <c r="G83" s="159"/>
      <c r="H83" s="159"/>
      <c r="I83" s="159"/>
      <c r="J83" s="159"/>
      <c r="K83" s="159"/>
      <c r="L83" s="159"/>
      <c r="M83" s="159"/>
    </row>
    <row r="84" spans="1:13" s="138" customFormat="1">
      <c r="A84" s="165" t="s">
        <v>62</v>
      </c>
      <c r="B84" s="156">
        <f>SUM(B81:B83)</f>
        <v>316632000</v>
      </c>
      <c r="C84" s="156">
        <f>SUM(C81:C83)</f>
        <v>325979000</v>
      </c>
      <c r="D84" s="156">
        <f>D82+D81</f>
        <v>245578051.2956</v>
      </c>
      <c r="E84" s="156">
        <f t="shared" ref="E84:L84" si="44">E82+E81</f>
        <v>256588868.7626</v>
      </c>
      <c r="F84" s="156">
        <f t="shared" si="44"/>
        <v>267690754.47542006</v>
      </c>
      <c r="G84" s="156">
        <f t="shared" si="44"/>
        <v>278745490.7743001</v>
      </c>
      <c r="H84" s="156">
        <f t="shared" si="44"/>
        <v>289612261.83631736</v>
      </c>
      <c r="I84" s="156">
        <f t="shared" si="44"/>
        <v>301141884.51493567</v>
      </c>
      <c r="J84" s="156">
        <f t="shared" si="44"/>
        <v>313332421.11133337</v>
      </c>
      <c r="K84" s="156">
        <f t="shared" si="44"/>
        <v>326174988.55574828</v>
      </c>
      <c r="L84" s="156">
        <f t="shared" si="44"/>
        <v>339653323.2658062</v>
      </c>
      <c r="M84" s="156">
        <f t="shared" ref="M84" si="45">M82+M81</f>
        <v>354183987.03091049</v>
      </c>
    </row>
    <row r="85" spans="1:13">
      <c r="A85" s="154" t="s">
        <v>59</v>
      </c>
      <c r="B85" s="157">
        <f>BS!J42</f>
        <v>83193000</v>
      </c>
      <c r="C85" s="157">
        <f>BS!K42</f>
        <v>113618000</v>
      </c>
      <c r="D85" s="158">
        <f t="shared" ref="D85:M85" si="46">C85+D58*(1-D18)</f>
        <v>148489695.90439999</v>
      </c>
      <c r="E85" s="158">
        <f t="shared" si="46"/>
        <v>192964311.36386645</v>
      </c>
      <c r="F85" s="158">
        <f t="shared" si="46"/>
        <v>248327644.69567338</v>
      </c>
      <c r="G85" s="158">
        <f t="shared" si="46"/>
        <v>315853107.3994447</v>
      </c>
      <c r="H85" s="158">
        <f t="shared" si="46"/>
        <v>395830695.94465721</v>
      </c>
      <c r="I85" s="158">
        <f t="shared" si="46"/>
        <v>489652942.00534022</v>
      </c>
      <c r="J85" s="158">
        <f t="shared" si="46"/>
        <v>598805119.15349817</v>
      </c>
      <c r="K85" s="158">
        <f t="shared" si="46"/>
        <v>724860383.58018851</v>
      </c>
      <c r="L85" s="158">
        <f t="shared" si="46"/>
        <v>869472972.87650681</v>
      </c>
      <c r="M85" s="158">
        <f t="shared" si="46"/>
        <v>1034696025.9450468</v>
      </c>
    </row>
    <row r="86" spans="1:13" s="138" customFormat="1" ht="13.8">
      <c r="A86" s="155" t="s">
        <v>54</v>
      </c>
      <c r="B86" s="167">
        <f>BS!J47</f>
        <v>146043000</v>
      </c>
      <c r="C86" s="167">
        <f>BS!K47</f>
        <v>201875000</v>
      </c>
      <c r="D86" s="160">
        <f>D87-D84</f>
        <v>298202521.79439992</v>
      </c>
      <c r="E86" s="160">
        <f t="shared" ref="E86:L86" si="47">E87-E84</f>
        <v>323168425.48755008</v>
      </c>
      <c r="F86" s="160">
        <f t="shared" si="47"/>
        <v>345574582.34628958</v>
      </c>
      <c r="G86" s="160">
        <f t="shared" si="47"/>
        <v>364576773.12944865</v>
      </c>
      <c r="H86" s="160">
        <f t="shared" si="47"/>
        <v>379332737.43539685</v>
      </c>
      <c r="I86" s="160">
        <f t="shared" si="47"/>
        <v>394192010.94748348</v>
      </c>
      <c r="J86" s="160">
        <f t="shared" si="47"/>
        <v>408900277.11786199</v>
      </c>
      <c r="K86" s="160">
        <f t="shared" si="47"/>
        <v>423155476.18901604</v>
      </c>
      <c r="L86" s="160">
        <f t="shared" si="47"/>
        <v>436606146.02625465</v>
      </c>
      <c r="M86" s="160">
        <f t="shared" ref="M86" si="48">M87-M84</f>
        <v>451241676.7860353</v>
      </c>
    </row>
    <row r="87" spans="1:13" s="168" customFormat="1" ht="13.8">
      <c r="A87" s="155" t="s">
        <v>53</v>
      </c>
      <c r="B87" s="167">
        <f>B86+B84</f>
        <v>462675000</v>
      </c>
      <c r="C87" s="167">
        <f>C86+C84</f>
        <v>527854000</v>
      </c>
      <c r="D87" s="167">
        <f t="shared" ref="D87:M87" si="49">D76</f>
        <v>543780573.08999991</v>
      </c>
      <c r="E87" s="167">
        <f t="shared" si="49"/>
        <v>579757294.25015008</v>
      </c>
      <c r="F87" s="167">
        <f t="shared" si="49"/>
        <v>613265336.82170963</v>
      </c>
      <c r="G87" s="167">
        <f t="shared" si="49"/>
        <v>643322263.90374875</v>
      </c>
      <c r="H87" s="167">
        <f t="shared" si="49"/>
        <v>668944999.27171421</v>
      </c>
      <c r="I87" s="167">
        <f t="shared" si="49"/>
        <v>695333895.46241915</v>
      </c>
      <c r="J87" s="167">
        <f t="shared" si="49"/>
        <v>722232698.22919536</v>
      </c>
      <c r="K87" s="167">
        <f t="shared" si="49"/>
        <v>749330464.74476433</v>
      </c>
      <c r="L87" s="167">
        <f t="shared" si="49"/>
        <v>776259469.29206085</v>
      </c>
      <c r="M87" s="167">
        <f t="shared" si="49"/>
        <v>805425663.81694579</v>
      </c>
    </row>
    <row r="89" spans="1:13">
      <c r="A89" s="137" t="s">
        <v>306</v>
      </c>
      <c r="B89" s="159">
        <f t="shared" ref="B89:L89" si="50">B87-B76</f>
        <v>0</v>
      </c>
      <c r="C89" s="159">
        <f t="shared" si="50"/>
        <v>0</v>
      </c>
      <c r="D89" s="159">
        <f t="shared" si="50"/>
        <v>0</v>
      </c>
      <c r="E89" s="159">
        <f t="shared" si="50"/>
        <v>0</v>
      </c>
      <c r="F89" s="159">
        <f t="shared" si="50"/>
        <v>0</v>
      </c>
      <c r="G89" s="159">
        <f t="shared" si="50"/>
        <v>0</v>
      </c>
      <c r="H89" s="159">
        <f t="shared" si="50"/>
        <v>0</v>
      </c>
      <c r="I89" s="159">
        <f t="shared" si="50"/>
        <v>0</v>
      </c>
      <c r="J89" s="159">
        <f t="shared" si="50"/>
        <v>0</v>
      </c>
      <c r="K89" s="159">
        <f t="shared" si="50"/>
        <v>0</v>
      </c>
      <c r="L89" s="159">
        <f t="shared" si="50"/>
        <v>0</v>
      </c>
    </row>
    <row r="92" spans="1:13">
      <c r="A92" s="138" t="s">
        <v>307</v>
      </c>
      <c r="B92" s="137">
        <f t="shared" ref="B92:M92" si="51">B64</f>
        <v>2022</v>
      </c>
      <c r="C92" s="137">
        <f t="shared" si="51"/>
        <v>2023</v>
      </c>
      <c r="D92" s="137">
        <f t="shared" si="51"/>
        <v>2024</v>
      </c>
      <c r="E92" s="137">
        <f t="shared" si="51"/>
        <v>2025</v>
      </c>
      <c r="F92" s="137">
        <f t="shared" si="51"/>
        <v>2026</v>
      </c>
      <c r="G92" s="137">
        <f t="shared" si="51"/>
        <v>2027</v>
      </c>
      <c r="H92" s="137">
        <f t="shared" si="51"/>
        <v>2028</v>
      </c>
      <c r="I92" s="137">
        <f t="shared" si="51"/>
        <v>2029</v>
      </c>
      <c r="J92" s="137">
        <f t="shared" si="51"/>
        <v>2030</v>
      </c>
      <c r="K92" s="137">
        <f t="shared" si="51"/>
        <v>2031</v>
      </c>
      <c r="L92" s="137">
        <f t="shared" si="51"/>
        <v>2032</v>
      </c>
      <c r="M92" s="137">
        <f t="shared" si="51"/>
        <v>2033</v>
      </c>
    </row>
    <row r="94" spans="1:13">
      <c r="A94" s="137" t="s">
        <v>308</v>
      </c>
      <c r="B94" s="157">
        <f t="shared" ref="B94:M94" si="52">(SUM(B67:B68)-SUM(A67:A68))</f>
        <v>76765000</v>
      </c>
      <c r="C94" s="157">
        <f t="shared" si="52"/>
        <v>8806000</v>
      </c>
      <c r="D94" s="157">
        <f t="shared" si="52"/>
        <v>9637489</v>
      </c>
      <c r="E94" s="157">
        <f t="shared" si="52"/>
        <v>9175681.2225000262</v>
      </c>
      <c r="F94" s="157">
        <f t="shared" si="52"/>
        <v>9251571.4273500144</v>
      </c>
      <c r="G94" s="157">
        <f t="shared" si="52"/>
        <v>9212280.2490667403</v>
      </c>
      <c r="H94" s="157">
        <f t="shared" si="52"/>
        <v>9055642.5516810566</v>
      </c>
      <c r="I94" s="157">
        <f t="shared" si="52"/>
        <v>9608018.8988485485</v>
      </c>
      <c r="J94" s="157">
        <f t="shared" si="52"/>
        <v>10158780.496998101</v>
      </c>
      <c r="K94" s="157">
        <f t="shared" si="52"/>
        <v>10702139.537012398</v>
      </c>
      <c r="L94" s="157">
        <f t="shared" si="52"/>
        <v>11231945.591714948</v>
      </c>
      <c r="M94" s="157">
        <f t="shared" si="52"/>
        <v>12108886.470920295</v>
      </c>
    </row>
    <row r="95" spans="1:13">
      <c r="A95" s="137" t="s">
        <v>309</v>
      </c>
      <c r="B95" s="159">
        <f>B70-BS!I22</f>
        <v>44930000</v>
      </c>
      <c r="C95" s="159">
        <f t="shared" ref="C95:M95" si="53">C70-B70</f>
        <v>40558000</v>
      </c>
      <c r="D95" s="159">
        <f t="shared" si="53"/>
        <v>37504258.199999988</v>
      </c>
      <c r="E95" s="159">
        <f t="shared" si="53"/>
        <v>41826533.327000022</v>
      </c>
      <c r="F95" s="159">
        <f t="shared" si="53"/>
        <v>43348458.962410092</v>
      </c>
      <c r="G95" s="159">
        <f t="shared" si="53"/>
        <v>44424837.106256962</v>
      </c>
      <c r="H95" s="159">
        <f t="shared" si="53"/>
        <v>45016147.836764097</v>
      </c>
      <c r="I95" s="159">
        <f t="shared" si="53"/>
        <v>48506722.411947191</v>
      </c>
      <c r="J95" s="159">
        <f t="shared" si="53"/>
        <v>52100990.310688496</v>
      </c>
      <c r="K95" s="159">
        <f t="shared" si="53"/>
        <v>55773826.281015873</v>
      </c>
      <c r="L95" s="159">
        <f t="shared" si="53"/>
        <v>59496604.456328511</v>
      </c>
      <c r="M95" s="159">
        <f t="shared" si="53"/>
        <v>64852737.070394039</v>
      </c>
    </row>
    <row r="96" spans="1:13">
      <c r="A96" s="137" t="s">
        <v>310</v>
      </c>
      <c r="B96" s="159">
        <f t="shared" ref="B96:M96" si="54">B62</f>
        <v>26434000</v>
      </c>
      <c r="C96" s="159">
        <f t="shared" si="54"/>
        <v>17462000</v>
      </c>
      <c r="D96" s="159">
        <f t="shared" si="54"/>
        <v>34304012.910000004</v>
      </c>
      <c r="E96" s="159">
        <f t="shared" si="54"/>
        <v>38270552.48635</v>
      </c>
      <c r="F96" s="159">
        <f t="shared" si="54"/>
        <v>42529302.100820512</v>
      </c>
      <c r="G96" s="159">
        <f t="shared" si="54"/>
        <v>46917966.904253863</v>
      </c>
      <c r="H96" s="159">
        <f t="shared" si="54"/>
        <v>51390016.151404917</v>
      </c>
      <c r="I96" s="159">
        <f t="shared" si="54"/>
        <v>56066159.663840473</v>
      </c>
      <c r="J96" s="159">
        <f t="shared" si="54"/>
        <v>61096545.299972266</v>
      </c>
      <c r="K96" s="159">
        <f t="shared" si="54"/>
        <v>66490286.129557483</v>
      </c>
      <c r="L96" s="159">
        <f t="shared" si="54"/>
        <v>72253807.666424707</v>
      </c>
      <c r="M96" s="159">
        <f t="shared" si="54"/>
        <v>78471274.742760822</v>
      </c>
    </row>
    <row r="97" spans="1:13">
      <c r="A97" s="137" t="s">
        <v>311</v>
      </c>
      <c r="B97" s="159">
        <f>B95+B96</f>
        <v>71364000</v>
      </c>
      <c r="C97" s="159">
        <f>C95+C96</f>
        <v>58020000</v>
      </c>
      <c r="D97" s="159">
        <f t="shared" ref="D97:L97" si="55">D95+D96</f>
        <v>71808271.109999985</v>
      </c>
      <c r="E97" s="159">
        <f>E95+E96</f>
        <v>80097085.813350022</v>
      </c>
      <c r="F97" s="159">
        <f t="shared" si="55"/>
        <v>85877761.063230604</v>
      </c>
      <c r="G97" s="159">
        <f t="shared" si="55"/>
        <v>91342804.010510832</v>
      </c>
      <c r="H97" s="159">
        <f t="shared" si="55"/>
        <v>96406163.988169014</v>
      </c>
      <c r="I97" s="159">
        <f t="shared" si="55"/>
        <v>104572882.07578766</v>
      </c>
      <c r="J97" s="159">
        <f t="shared" si="55"/>
        <v>113197535.61066076</v>
      </c>
      <c r="K97" s="159">
        <f t="shared" si="55"/>
        <v>122264112.41057336</v>
      </c>
      <c r="L97" s="159">
        <f t="shared" si="55"/>
        <v>131750412.12275322</v>
      </c>
      <c r="M97" s="159">
        <f t="shared" ref="M97" si="56">M95+M96</f>
        <v>143324011.81315488</v>
      </c>
    </row>
    <row r="98" spans="1:13">
      <c r="A98" s="137" t="s">
        <v>312</v>
      </c>
      <c r="B98" s="159">
        <f>B97+B94</f>
        <v>148129000</v>
      </c>
      <c r="C98" s="159">
        <f t="shared" ref="C98:L98" si="57">C97+C94</f>
        <v>66826000</v>
      </c>
      <c r="D98" s="159">
        <f t="shared" si="57"/>
        <v>81445760.109999985</v>
      </c>
      <c r="E98" s="159">
        <f>E97+E94</f>
        <v>89272767.035850048</v>
      </c>
      <c r="F98" s="159">
        <f t="shared" si="57"/>
        <v>95129332.490580618</v>
      </c>
      <c r="G98" s="159">
        <f t="shared" si="57"/>
        <v>100555084.25957757</v>
      </c>
      <c r="H98" s="159">
        <f t="shared" si="57"/>
        <v>105461806.53985007</v>
      </c>
      <c r="I98" s="159">
        <f t="shared" si="57"/>
        <v>114180900.97463621</v>
      </c>
      <c r="J98" s="159">
        <f t="shared" si="57"/>
        <v>123356316.10765886</v>
      </c>
      <c r="K98" s="159">
        <f t="shared" si="57"/>
        <v>132966251.94758576</v>
      </c>
      <c r="L98" s="159">
        <f t="shared" si="57"/>
        <v>142982357.71446818</v>
      </c>
      <c r="M98" s="159">
        <f t="shared" ref="M98" si="58">M97+M94</f>
        <v>155432898.28407517</v>
      </c>
    </row>
    <row r="100" spans="1:13">
      <c r="A100" s="138" t="s">
        <v>313</v>
      </c>
    </row>
    <row r="102" spans="1:13">
      <c r="A102" s="138" t="s">
        <v>314</v>
      </c>
      <c r="B102" s="159">
        <f>B98</f>
        <v>148129000</v>
      </c>
      <c r="C102" s="159">
        <f>C98</f>
        <v>66826000</v>
      </c>
      <c r="D102" s="159">
        <f t="shared" ref="D102:L102" si="59">D98</f>
        <v>81445760.109999985</v>
      </c>
      <c r="E102" s="159">
        <f t="shared" si="59"/>
        <v>89272767.035850048</v>
      </c>
      <c r="F102" s="159">
        <f t="shared" si="59"/>
        <v>95129332.490580618</v>
      </c>
      <c r="G102" s="159">
        <f t="shared" si="59"/>
        <v>100555084.25957757</v>
      </c>
      <c r="H102" s="159">
        <f t="shared" si="59"/>
        <v>105461806.53985007</v>
      </c>
      <c r="I102" s="159">
        <f t="shared" si="59"/>
        <v>114180900.97463621</v>
      </c>
      <c r="J102" s="159">
        <f t="shared" si="59"/>
        <v>123356316.10765886</v>
      </c>
      <c r="K102" s="159">
        <f t="shared" si="59"/>
        <v>132966251.94758576</v>
      </c>
      <c r="L102" s="159">
        <f t="shared" si="59"/>
        <v>142982357.71446818</v>
      </c>
      <c r="M102" s="159">
        <f t="shared" ref="M102" si="60">M98</f>
        <v>155432898.28407517</v>
      </c>
    </row>
    <row r="103" spans="1:13">
      <c r="A103" s="169" t="s">
        <v>315</v>
      </c>
    </row>
    <row r="104" spans="1:13">
      <c r="A104" s="137" t="s">
        <v>316</v>
      </c>
      <c r="B104" s="159">
        <f t="shared" ref="B104:C104" si="61">B58</f>
        <v>-2722000</v>
      </c>
      <c r="C104" s="159">
        <f t="shared" si="61"/>
        <v>30425000</v>
      </c>
      <c r="D104" s="159">
        <f t="shared" ref="D104:M104" si="62">D58</f>
        <v>34871695.904399991</v>
      </c>
      <c r="E104" s="159">
        <f t="shared" si="62"/>
        <v>44474615.459466472</v>
      </c>
      <c r="F104" s="159">
        <f t="shared" si="62"/>
        <v>55363333.331806928</v>
      </c>
      <c r="G104" s="159">
        <f t="shared" si="62"/>
        <v>67525462.703771323</v>
      </c>
      <c r="H104" s="159">
        <f t="shared" si="62"/>
        <v>79977588.545212522</v>
      </c>
      <c r="I104" s="159">
        <f t="shared" si="62"/>
        <v>93822246.060683042</v>
      </c>
      <c r="J104" s="159">
        <f t="shared" si="62"/>
        <v>109152177.14815792</v>
      </c>
      <c r="K104" s="159">
        <f t="shared" si="62"/>
        <v>126055264.42669034</v>
      </c>
      <c r="L104" s="159">
        <f t="shared" si="62"/>
        <v>144612589.29631823</v>
      </c>
      <c r="M104" s="159">
        <f t="shared" si="62"/>
        <v>165223053.06854001</v>
      </c>
    </row>
    <row r="105" spans="1:13">
      <c r="A105" s="137" t="s">
        <v>190</v>
      </c>
      <c r="B105" s="159">
        <f t="shared" ref="B105:M105" si="63">B62</f>
        <v>26434000</v>
      </c>
      <c r="C105" s="159">
        <f t="shared" si="63"/>
        <v>17462000</v>
      </c>
      <c r="D105" s="159">
        <f t="shared" si="63"/>
        <v>34304012.910000004</v>
      </c>
      <c r="E105" s="159">
        <f t="shared" si="63"/>
        <v>38270552.48635</v>
      </c>
      <c r="F105" s="159">
        <f t="shared" si="63"/>
        <v>42529302.100820512</v>
      </c>
      <c r="G105" s="159">
        <f t="shared" si="63"/>
        <v>46917966.904253863</v>
      </c>
      <c r="H105" s="159">
        <f t="shared" si="63"/>
        <v>51390016.151404917</v>
      </c>
      <c r="I105" s="159">
        <f t="shared" si="63"/>
        <v>56066159.663840473</v>
      </c>
      <c r="J105" s="159">
        <f t="shared" si="63"/>
        <v>61096545.299972266</v>
      </c>
      <c r="K105" s="159">
        <f t="shared" si="63"/>
        <v>66490286.129557483</v>
      </c>
      <c r="L105" s="159">
        <f t="shared" si="63"/>
        <v>72253807.666424707</v>
      </c>
      <c r="M105" s="159">
        <f t="shared" si="63"/>
        <v>78471274.742760822</v>
      </c>
    </row>
    <row r="106" spans="1:13">
      <c r="A106" s="137" t="s">
        <v>317</v>
      </c>
      <c r="B106" s="159">
        <f>B104+B105</f>
        <v>23712000</v>
      </c>
      <c r="C106" s="159">
        <f>C104+C105</f>
        <v>47887000</v>
      </c>
      <c r="D106" s="159">
        <f t="shared" ref="D106:L106" si="64">D104+D105</f>
        <v>69175708.814399987</v>
      </c>
      <c r="E106" s="159">
        <f>E104+E105</f>
        <v>82745167.945816472</v>
      </c>
      <c r="F106" s="159">
        <f t="shared" si="64"/>
        <v>97892635.432627439</v>
      </c>
      <c r="G106" s="159">
        <f t="shared" si="64"/>
        <v>114443429.60802519</v>
      </c>
      <c r="H106" s="159">
        <f t="shared" si="64"/>
        <v>131367604.69661744</v>
      </c>
      <c r="I106" s="159">
        <f t="shared" si="64"/>
        <v>149888405.72452351</v>
      </c>
      <c r="J106" s="159">
        <f t="shared" si="64"/>
        <v>170248722.44813019</v>
      </c>
      <c r="K106" s="159">
        <f t="shared" si="64"/>
        <v>192545550.55624783</v>
      </c>
      <c r="L106" s="159">
        <f t="shared" si="64"/>
        <v>216866396.96274292</v>
      </c>
      <c r="M106" s="159">
        <f t="shared" ref="M106" si="65">M104+M105</f>
        <v>243694327.81130081</v>
      </c>
    </row>
    <row r="107" spans="1:13">
      <c r="A107" s="137" t="s">
        <v>318</v>
      </c>
      <c r="B107" s="137">
        <f t="shared" ref="B107:C107" si="66">MAX(B18*B58,0)</f>
        <v>0</v>
      </c>
      <c r="C107" s="137">
        <f t="shared" si="66"/>
        <v>0</v>
      </c>
      <c r="D107" s="137">
        <f t="shared" ref="D107:M107" si="67">MAX(D18*D58,0)</f>
        <v>0</v>
      </c>
      <c r="E107" s="137">
        <f t="shared" si="67"/>
        <v>0</v>
      </c>
      <c r="F107" s="137">
        <f t="shared" si="67"/>
        <v>0</v>
      </c>
      <c r="G107" s="137">
        <f t="shared" si="67"/>
        <v>0</v>
      </c>
      <c r="H107" s="137">
        <f t="shared" si="67"/>
        <v>0</v>
      </c>
      <c r="I107" s="137">
        <f t="shared" si="67"/>
        <v>0</v>
      </c>
      <c r="J107" s="137">
        <f t="shared" si="67"/>
        <v>0</v>
      </c>
      <c r="K107" s="137">
        <f t="shared" si="67"/>
        <v>0</v>
      </c>
      <c r="L107" s="137">
        <f t="shared" si="67"/>
        <v>0</v>
      </c>
      <c r="M107" s="137">
        <f t="shared" si="67"/>
        <v>0</v>
      </c>
    </row>
    <row r="108" spans="1:13">
      <c r="A108" s="137" t="s">
        <v>319</v>
      </c>
      <c r="B108" s="159">
        <f>B106-B107</f>
        <v>23712000</v>
      </c>
      <c r="C108" s="159">
        <f t="shared" ref="C108:L108" si="68">C106-C107</f>
        <v>47887000</v>
      </c>
      <c r="D108" s="159">
        <f t="shared" si="68"/>
        <v>69175708.814399987</v>
      </c>
      <c r="E108" s="159">
        <f>E106-E107</f>
        <v>82745167.945816472</v>
      </c>
      <c r="F108" s="159">
        <f t="shared" si="68"/>
        <v>97892635.432627439</v>
      </c>
      <c r="G108" s="159">
        <f t="shared" si="68"/>
        <v>114443429.60802519</v>
      </c>
      <c r="H108" s="159">
        <f t="shared" si="68"/>
        <v>131367604.69661744</v>
      </c>
      <c r="I108" s="159">
        <f t="shared" si="68"/>
        <v>149888405.72452351</v>
      </c>
      <c r="J108" s="159">
        <f t="shared" si="68"/>
        <v>170248722.44813019</v>
      </c>
      <c r="K108" s="159">
        <f t="shared" si="68"/>
        <v>192545550.55624783</v>
      </c>
      <c r="L108" s="159">
        <f t="shared" si="68"/>
        <v>216866396.96274292</v>
      </c>
      <c r="M108" s="159">
        <f t="shared" ref="M108" si="69">M106-M107</f>
        <v>243694327.81130081</v>
      </c>
    </row>
    <row r="109" spans="1:13">
      <c r="A109" s="137" t="s">
        <v>320</v>
      </c>
      <c r="B109" s="159"/>
      <c r="C109" s="159">
        <f>C81-B81</f>
        <v>9524000</v>
      </c>
      <c r="D109" s="159">
        <f t="shared" ref="D109:L109" si="70">D81-C81</f>
        <v>-35439813.200000003</v>
      </c>
      <c r="E109" s="159">
        <f>E81-D81</f>
        <v>11010817.467000023</v>
      </c>
      <c r="F109" s="159">
        <f t="shared" si="70"/>
        <v>11101885.712820023</v>
      </c>
      <c r="G109" s="159">
        <f t="shared" si="70"/>
        <v>11054736.29888007</v>
      </c>
      <c r="H109" s="159">
        <f t="shared" si="70"/>
        <v>10866771.062017262</v>
      </c>
      <c r="I109" s="159">
        <f t="shared" si="70"/>
        <v>11529622.678618282</v>
      </c>
      <c r="J109" s="159">
        <f t="shared" si="70"/>
        <v>12190536.596397698</v>
      </c>
      <c r="K109" s="159">
        <f t="shared" si="70"/>
        <v>12842567.444414914</v>
      </c>
      <c r="L109" s="159">
        <f t="shared" si="70"/>
        <v>13478334.710057914</v>
      </c>
      <c r="M109" s="159">
        <f t="shared" ref="M109" si="71">M81-L81</f>
        <v>14530663.765104324</v>
      </c>
    </row>
    <row r="110" spans="1:13">
      <c r="A110" s="170" t="s">
        <v>321</v>
      </c>
      <c r="B110" s="159">
        <f>B109+B108</f>
        <v>23712000</v>
      </c>
      <c r="C110" s="159">
        <f t="shared" ref="C110:L110" si="72">C109+C108</f>
        <v>57411000</v>
      </c>
      <c r="D110" s="159">
        <f t="shared" si="72"/>
        <v>33735895.614399984</v>
      </c>
      <c r="E110" s="159">
        <f>E109+E108</f>
        <v>93755985.412816495</v>
      </c>
      <c r="F110" s="159">
        <f t="shared" si="72"/>
        <v>108994521.14544746</v>
      </c>
      <c r="G110" s="159">
        <f t="shared" si="72"/>
        <v>125498165.90690526</v>
      </c>
      <c r="H110" s="159">
        <f t="shared" si="72"/>
        <v>142234375.75863469</v>
      </c>
      <c r="I110" s="159">
        <f t="shared" si="72"/>
        <v>161418028.4031418</v>
      </c>
      <c r="J110" s="159">
        <f t="shared" si="72"/>
        <v>182439259.04452789</v>
      </c>
      <c r="K110" s="159">
        <f t="shared" si="72"/>
        <v>205388118.00066274</v>
      </c>
      <c r="L110" s="159">
        <f t="shared" si="72"/>
        <v>230344731.67280084</v>
      </c>
      <c r="M110" s="159">
        <f t="shared" ref="M110" si="73">M109+M108</f>
        <v>258224991.57640514</v>
      </c>
    </row>
    <row r="111" spans="1:13">
      <c r="A111" s="137" t="s">
        <v>322</v>
      </c>
      <c r="B111" s="159">
        <f>B102-B110</f>
        <v>124417000</v>
      </c>
      <c r="C111" s="159">
        <f t="shared" ref="C111:L111" si="74">C102-C110</f>
        <v>9415000</v>
      </c>
      <c r="D111" s="159">
        <f>D102-D110</f>
        <v>47709864.4956</v>
      </c>
      <c r="E111" s="159">
        <f>E102-E110</f>
        <v>-4483218.3769664466</v>
      </c>
      <c r="F111" s="159">
        <f t="shared" si="74"/>
        <v>-13865188.654866844</v>
      </c>
      <c r="G111" s="159">
        <f t="shared" si="74"/>
        <v>-24943081.647327691</v>
      </c>
      <c r="H111" s="159">
        <f t="shared" si="74"/>
        <v>-36772569.218784615</v>
      </c>
      <c r="I111" s="159">
        <f t="shared" si="74"/>
        <v>-47237127.428505585</v>
      </c>
      <c r="J111" s="159">
        <f t="shared" si="74"/>
        <v>-59082942.936869025</v>
      </c>
      <c r="K111" s="159">
        <f t="shared" si="74"/>
        <v>-72421866.053076982</v>
      </c>
      <c r="L111" s="159">
        <f t="shared" si="74"/>
        <v>-87362373.958332658</v>
      </c>
      <c r="M111" s="159">
        <f t="shared" ref="M111" si="75">M102-M110</f>
        <v>-102792093.29232997</v>
      </c>
    </row>
    <row r="112" spans="1:13">
      <c r="A112" s="137" t="s">
        <v>323</v>
      </c>
      <c r="B112" s="137">
        <f t="shared" ref="B112:M112" si="76">MAX(B17*B111,0)</f>
        <v>0</v>
      </c>
      <c r="C112" s="157">
        <f t="shared" si="76"/>
        <v>0</v>
      </c>
      <c r="D112" s="157">
        <f t="shared" si="76"/>
        <v>47709864.4956</v>
      </c>
      <c r="E112" s="157">
        <f t="shared" si="76"/>
        <v>0</v>
      </c>
      <c r="F112" s="157">
        <f t="shared" si="76"/>
        <v>0</v>
      </c>
      <c r="G112" s="157">
        <f t="shared" si="76"/>
        <v>0</v>
      </c>
      <c r="H112" s="157">
        <f t="shared" si="76"/>
        <v>0</v>
      </c>
      <c r="I112" s="157">
        <f t="shared" si="76"/>
        <v>0</v>
      </c>
      <c r="J112" s="157">
        <f t="shared" si="76"/>
        <v>0</v>
      </c>
      <c r="K112" s="157">
        <f t="shared" si="76"/>
        <v>0</v>
      </c>
      <c r="L112" s="157">
        <f t="shared" si="76"/>
        <v>0</v>
      </c>
      <c r="M112" s="157">
        <f t="shared" si="76"/>
        <v>0</v>
      </c>
    </row>
    <row r="113" spans="1:14">
      <c r="A113" s="137" t="s">
        <v>324</v>
      </c>
      <c r="B113" s="159">
        <f>MAX(B111-B112,0)</f>
        <v>124417000</v>
      </c>
      <c r="C113" s="159">
        <f t="shared" ref="C113:L113" si="77">MAX(C111-C112,0)</f>
        <v>9415000</v>
      </c>
      <c r="D113" s="159">
        <f t="shared" si="77"/>
        <v>0</v>
      </c>
      <c r="E113" s="159">
        <f t="shared" si="77"/>
        <v>0</v>
      </c>
      <c r="F113" s="159">
        <f t="shared" si="77"/>
        <v>0</v>
      </c>
      <c r="G113" s="159">
        <f t="shared" si="77"/>
        <v>0</v>
      </c>
      <c r="H113" s="159">
        <f t="shared" si="77"/>
        <v>0</v>
      </c>
      <c r="I113" s="159">
        <f t="shared" si="77"/>
        <v>0</v>
      </c>
      <c r="J113" s="159">
        <f t="shared" si="77"/>
        <v>0</v>
      </c>
      <c r="K113" s="159">
        <f t="shared" si="77"/>
        <v>0</v>
      </c>
      <c r="L113" s="159">
        <f t="shared" si="77"/>
        <v>0</v>
      </c>
      <c r="M113" s="159">
        <f t="shared" ref="M113" si="78">MAX(M111-M112,0)</f>
        <v>0</v>
      </c>
    </row>
    <row r="114" spans="1:14">
      <c r="A114" s="170" t="s">
        <v>325</v>
      </c>
      <c r="B114" s="159">
        <f>B112+B113</f>
        <v>124417000</v>
      </c>
      <c r="C114" s="159">
        <f t="shared" ref="C114:L114" si="79">C112+C113</f>
        <v>9415000</v>
      </c>
      <c r="D114" s="159">
        <f t="shared" si="79"/>
        <v>47709864.4956</v>
      </c>
      <c r="E114" s="159">
        <f t="shared" si="79"/>
        <v>0</v>
      </c>
      <c r="F114" s="159">
        <f t="shared" si="79"/>
        <v>0</v>
      </c>
      <c r="G114" s="159">
        <f t="shared" si="79"/>
        <v>0</v>
      </c>
      <c r="H114" s="159">
        <f t="shared" si="79"/>
        <v>0</v>
      </c>
      <c r="I114" s="159">
        <f t="shared" si="79"/>
        <v>0</v>
      </c>
      <c r="J114" s="159">
        <f t="shared" si="79"/>
        <v>0</v>
      </c>
      <c r="K114" s="159">
        <f t="shared" si="79"/>
        <v>0</v>
      </c>
      <c r="L114" s="159">
        <f t="shared" si="79"/>
        <v>0</v>
      </c>
      <c r="M114" s="159">
        <f t="shared" ref="M114" si="80">M112+M113</f>
        <v>0</v>
      </c>
    </row>
    <row r="115" spans="1:14" ht="13.8">
      <c r="A115" s="168" t="s">
        <v>326</v>
      </c>
      <c r="B115" s="159">
        <f>B110+B114</f>
        <v>148129000</v>
      </c>
      <c r="C115" s="159">
        <f t="shared" ref="C115:L115" si="81">C110+C114</f>
        <v>66826000</v>
      </c>
      <c r="D115" s="159">
        <f>D110+D114</f>
        <v>81445760.109999985</v>
      </c>
      <c r="E115" s="159">
        <f t="shared" si="81"/>
        <v>93755985.412816495</v>
      </c>
      <c r="F115" s="159">
        <f t="shared" si="81"/>
        <v>108994521.14544746</v>
      </c>
      <c r="G115" s="159">
        <f t="shared" si="81"/>
        <v>125498165.90690526</v>
      </c>
      <c r="H115" s="159">
        <f t="shared" si="81"/>
        <v>142234375.75863469</v>
      </c>
      <c r="I115" s="159">
        <f t="shared" si="81"/>
        <v>161418028.4031418</v>
      </c>
      <c r="J115" s="159">
        <f t="shared" si="81"/>
        <v>182439259.04452789</v>
      </c>
      <c r="K115" s="159">
        <f t="shared" si="81"/>
        <v>205388118.00066274</v>
      </c>
      <c r="L115" s="159">
        <f t="shared" si="81"/>
        <v>230344731.67280084</v>
      </c>
      <c r="M115" s="159">
        <f t="shared" ref="M115" si="82">M110+M114</f>
        <v>258224991.57640514</v>
      </c>
    </row>
    <row r="117" spans="1:14">
      <c r="A117" s="138" t="s">
        <v>327</v>
      </c>
      <c r="B117" s="138">
        <f>B92</f>
        <v>2022</v>
      </c>
      <c r="C117" s="138">
        <f t="shared" ref="C117:L117" si="83">C92</f>
        <v>2023</v>
      </c>
      <c r="D117" s="138">
        <f t="shared" si="83"/>
        <v>2024</v>
      </c>
      <c r="E117" s="138">
        <f t="shared" si="83"/>
        <v>2025</v>
      </c>
      <c r="F117" s="138">
        <f t="shared" si="83"/>
        <v>2026</v>
      </c>
      <c r="G117" s="138">
        <f t="shared" si="83"/>
        <v>2027</v>
      </c>
      <c r="H117" s="138">
        <f t="shared" si="83"/>
        <v>2028</v>
      </c>
      <c r="I117" s="138">
        <f t="shared" si="83"/>
        <v>2029</v>
      </c>
      <c r="J117" s="138">
        <f t="shared" si="83"/>
        <v>2030</v>
      </c>
      <c r="K117" s="138">
        <f t="shared" si="83"/>
        <v>2031</v>
      </c>
      <c r="L117" s="138">
        <f t="shared" si="83"/>
        <v>2032</v>
      </c>
      <c r="M117" s="138">
        <f t="shared" ref="M117" si="84">M92</f>
        <v>2033</v>
      </c>
    </row>
    <row r="118" spans="1:14">
      <c r="A118" s="138"/>
      <c r="B118" s="138"/>
      <c r="C118" s="138"/>
      <c r="D118" s="138">
        <v>0</v>
      </c>
      <c r="E118" s="138">
        <v>1</v>
      </c>
      <c r="F118" s="138">
        <v>2</v>
      </c>
      <c r="G118" s="138">
        <v>3</v>
      </c>
      <c r="H118" s="138">
        <v>4</v>
      </c>
      <c r="I118" s="138">
        <v>5</v>
      </c>
      <c r="J118" s="138">
        <v>6</v>
      </c>
      <c r="K118" s="138">
        <v>7</v>
      </c>
      <c r="L118" s="138">
        <v>8</v>
      </c>
      <c r="M118" s="138">
        <v>9</v>
      </c>
    </row>
    <row r="120" spans="1:14">
      <c r="A120" s="137" t="s">
        <v>328</v>
      </c>
      <c r="B120" s="159"/>
      <c r="C120" s="159"/>
      <c r="D120" s="159">
        <f t="shared" ref="D120:M120" si="85">D49+D62-D56</f>
        <v>71079878.594399989</v>
      </c>
      <c r="E120" s="159">
        <f t="shared" si="85"/>
        <v>84832851.350266472</v>
      </c>
      <c r="F120" s="159">
        <f t="shared" si="85"/>
        <v>100165350.26562443</v>
      </c>
      <c r="G120" s="159">
        <f t="shared" si="85"/>
        <v>116900390.04600354</v>
      </c>
      <c r="H120" s="159">
        <f t="shared" si="85"/>
        <v>134005677.98562939</v>
      </c>
      <c r="I120" s="159">
        <f t="shared" si="85"/>
        <v>152718639.39151242</v>
      </c>
      <c r="J120" s="159">
        <f t="shared" si="85"/>
        <v>173282131.72505906</v>
      </c>
      <c r="K120" s="159">
        <f t="shared" si="85"/>
        <v>195793002.62391695</v>
      </c>
      <c r="L120" s="159">
        <f t="shared" si="85"/>
        <v>220338487.94224635</v>
      </c>
      <c r="M120" s="159">
        <f t="shared" si="85"/>
        <v>247408596.52022269</v>
      </c>
    </row>
    <row r="121" spans="1:14">
      <c r="A121" s="137" t="s">
        <v>329</v>
      </c>
      <c r="B121" s="159"/>
      <c r="C121" s="159"/>
      <c r="D121" s="159">
        <f t="shared" ref="D121:M121" si="86">D70-C70+D105</f>
        <v>71808271.109999985</v>
      </c>
      <c r="E121" s="159">
        <f t="shared" si="86"/>
        <v>80097085.813350022</v>
      </c>
      <c r="F121" s="159">
        <f t="shared" si="86"/>
        <v>85877761.063230604</v>
      </c>
      <c r="G121" s="159">
        <f t="shared" si="86"/>
        <v>91342804.010510832</v>
      </c>
      <c r="H121" s="159">
        <f t="shared" si="86"/>
        <v>96406163.988169014</v>
      </c>
      <c r="I121" s="159">
        <f t="shared" si="86"/>
        <v>104572882.07578766</v>
      </c>
      <c r="J121" s="159">
        <f t="shared" si="86"/>
        <v>113197535.61066076</v>
      </c>
      <c r="K121" s="159">
        <f t="shared" si="86"/>
        <v>122264112.41057336</v>
      </c>
      <c r="L121" s="159">
        <f t="shared" si="86"/>
        <v>131750412.12275322</v>
      </c>
      <c r="M121" s="159">
        <f t="shared" si="86"/>
        <v>143324011.81315488</v>
      </c>
    </row>
    <row r="122" spans="1:14">
      <c r="A122" s="137" t="s">
        <v>330</v>
      </c>
      <c r="B122" s="159"/>
      <c r="C122" s="159"/>
      <c r="D122" s="159">
        <f t="shared" ref="D122:M122" si="87">(D69-D81)-(C69-C81)</f>
        <v>72547489.000000015</v>
      </c>
      <c r="E122" s="159">
        <f t="shared" si="87"/>
        <v>9175681.2225000113</v>
      </c>
      <c r="F122" s="159">
        <f t="shared" si="87"/>
        <v>9251571.4273500144</v>
      </c>
      <c r="G122" s="159">
        <f t="shared" si="87"/>
        <v>9212280.2490667403</v>
      </c>
      <c r="H122" s="159">
        <f t="shared" si="87"/>
        <v>9055642.5516810417</v>
      </c>
      <c r="I122" s="159">
        <f t="shared" si="87"/>
        <v>9608018.8988485634</v>
      </c>
      <c r="J122" s="159">
        <f t="shared" si="87"/>
        <v>10158780.496998131</v>
      </c>
      <c r="K122" s="159">
        <f t="shared" si="87"/>
        <v>10702139.537012398</v>
      </c>
      <c r="L122" s="159">
        <f t="shared" si="87"/>
        <v>11231945.591714919</v>
      </c>
      <c r="M122" s="159">
        <f t="shared" si="87"/>
        <v>12108886.470920295</v>
      </c>
    </row>
    <row r="124" spans="1:14">
      <c r="A124" s="137" t="s">
        <v>331</v>
      </c>
      <c r="B124" s="159"/>
      <c r="C124" s="159"/>
      <c r="D124" s="159">
        <f>D120-D121-D122</f>
        <v>-73275881.515600011</v>
      </c>
      <c r="E124" s="159">
        <f t="shared" ref="E124:L124" si="88">E120-E121-E122</f>
        <v>-4439915.6855835617</v>
      </c>
      <c r="F124" s="159">
        <f t="shared" si="88"/>
        <v>5036017.7750438154</v>
      </c>
      <c r="G124" s="159">
        <f t="shared" si="88"/>
        <v>16345305.786425963</v>
      </c>
      <c r="H124" s="159">
        <f t="shared" si="88"/>
        <v>28543871.445779338</v>
      </c>
      <c r="I124" s="159">
        <f t="shared" si="88"/>
        <v>38537738.416876197</v>
      </c>
      <c r="J124" s="159">
        <f t="shared" si="88"/>
        <v>49925815.617400169</v>
      </c>
      <c r="K124" s="159">
        <f t="shared" si="88"/>
        <v>62826750.676331192</v>
      </c>
      <c r="L124" s="159">
        <f t="shared" si="88"/>
        <v>77356130.227778211</v>
      </c>
      <c r="M124" s="159">
        <f t="shared" ref="M124" si="89">M120-M121-M122</f>
        <v>91975698.236147523</v>
      </c>
    </row>
    <row r="125" spans="1:14">
      <c r="L125" s="171"/>
      <c r="M125" s="171">
        <f>(M124*(1+D12))/(D13-D12)</f>
        <v>4031783274.8742566</v>
      </c>
      <c r="N125" s="138" t="s">
        <v>332</v>
      </c>
    </row>
    <row r="126" spans="1:14">
      <c r="A126" s="138"/>
      <c r="L126" s="159"/>
      <c r="M126" s="159">
        <f>M124+M125</f>
        <v>4123758973.110404</v>
      </c>
    </row>
    <row r="127" spans="1:14" ht="13.8" thickBot="1">
      <c r="A127" s="138"/>
      <c r="L127" s="159"/>
      <c r="M127" s="159"/>
    </row>
    <row r="128" spans="1:14" ht="14.4" thickBot="1">
      <c r="A128" s="168" t="s">
        <v>333</v>
      </c>
      <c r="B128" s="172">
        <f>SUM(D128:M128)</f>
        <v>2084187823.4993129</v>
      </c>
      <c r="D128" s="157">
        <f t="shared" ref="D128:L128" si="90">D124/((1+D11)^D118)</f>
        <v>-73275881.515600011</v>
      </c>
      <c r="E128" s="157">
        <f t="shared" si="90"/>
        <v>-4046658.923860793</v>
      </c>
      <c r="F128" s="157">
        <f t="shared" si="90"/>
        <v>4208229.1762081012</v>
      </c>
      <c r="G128" s="157">
        <f t="shared" si="90"/>
        <v>12565016.091337092</v>
      </c>
      <c r="H128" s="157">
        <f t="shared" si="90"/>
        <v>20482260.764638186</v>
      </c>
      <c r="I128" s="157">
        <f t="shared" si="90"/>
        <v>25506359.673433553</v>
      </c>
      <c r="J128" s="157">
        <f t="shared" si="90"/>
        <v>30504052.402019013</v>
      </c>
      <c r="K128" s="157">
        <f t="shared" si="90"/>
        <v>35466652.351932883</v>
      </c>
      <c r="L128" s="157">
        <f t="shared" si="90"/>
        <v>40381915.734002627</v>
      </c>
      <c r="M128" s="157">
        <f>M126/((1+M11)^M118)</f>
        <v>1992395877.7452023</v>
      </c>
    </row>
    <row r="129" spans="1:13" ht="13.8" thickBot="1"/>
    <row r="130" spans="1:13" ht="13.8" thickBot="1">
      <c r="A130" s="138" t="s">
        <v>334</v>
      </c>
      <c r="B130" s="173">
        <f>B128/D35</f>
        <v>200.73079297884166</v>
      </c>
    </row>
    <row r="132" spans="1:13">
      <c r="A132" s="137" t="s">
        <v>335</v>
      </c>
      <c r="B132" s="159">
        <f>D84-D80-D66</f>
        <v>116100864.4956</v>
      </c>
    </row>
    <row r="133" spans="1:13" ht="13.8" thickBot="1"/>
    <row r="134" spans="1:13" ht="13.8" thickBot="1">
      <c r="A134" s="138" t="s">
        <v>336</v>
      </c>
      <c r="B134" s="174">
        <f>B128-B132</f>
        <v>1968086959.0037129</v>
      </c>
    </row>
    <row r="135" spans="1:13" ht="13.8" thickBot="1"/>
    <row r="136" spans="1:13" ht="13.8" thickBot="1">
      <c r="A136" s="138" t="s">
        <v>337</v>
      </c>
      <c r="B136" s="175">
        <f>B134/D35</f>
        <v>189.54897033648396</v>
      </c>
    </row>
    <row r="138" spans="1:13">
      <c r="A138" s="138" t="s">
        <v>338</v>
      </c>
    </row>
    <row r="140" spans="1:13">
      <c r="A140" s="137" t="s">
        <v>339</v>
      </c>
      <c r="B140" s="159"/>
      <c r="C140" s="159">
        <f t="shared" ref="C140:M140" si="91">B141*C7</f>
        <v>0</v>
      </c>
      <c r="D140" s="159">
        <f t="shared" si="91"/>
        <v>2051730</v>
      </c>
      <c r="E140" s="159">
        <f t="shared" si="91"/>
        <v>3483025.934868</v>
      </c>
      <c r="F140" s="159">
        <f t="shared" si="91"/>
        <v>3483025.934868</v>
      </c>
      <c r="G140" s="159">
        <f t="shared" si="91"/>
        <v>3483025.934868</v>
      </c>
      <c r="H140" s="159">
        <f t="shared" si="91"/>
        <v>3483025.934868</v>
      </c>
      <c r="I140" s="159">
        <f t="shared" si="91"/>
        <v>3483025.934868</v>
      </c>
      <c r="J140" s="159">
        <f t="shared" si="91"/>
        <v>3483025.934868</v>
      </c>
      <c r="K140" s="159">
        <f t="shared" si="91"/>
        <v>3483025.934868</v>
      </c>
      <c r="L140" s="159">
        <f t="shared" si="91"/>
        <v>3483025.934868</v>
      </c>
      <c r="M140" s="159">
        <f t="shared" si="91"/>
        <v>3483025.934868</v>
      </c>
    </row>
    <row r="141" spans="1:13">
      <c r="A141" s="137" t="s">
        <v>340</v>
      </c>
      <c r="B141" s="159">
        <f>B82</f>
        <v>67150000</v>
      </c>
      <c r="C141" s="159">
        <f>C82</f>
        <v>68391000</v>
      </c>
      <c r="D141" s="159">
        <f>C141+D112</f>
        <v>116100864.4956</v>
      </c>
      <c r="E141" s="159">
        <f t="shared" ref="E141:K141" si="92">D141+E112</f>
        <v>116100864.4956</v>
      </c>
      <c r="F141" s="159">
        <f t="shared" si="92"/>
        <v>116100864.4956</v>
      </c>
      <c r="G141" s="159">
        <f t="shared" si="92"/>
        <v>116100864.4956</v>
      </c>
      <c r="H141" s="159">
        <f t="shared" si="92"/>
        <v>116100864.4956</v>
      </c>
      <c r="I141" s="159">
        <f t="shared" si="92"/>
        <v>116100864.4956</v>
      </c>
      <c r="J141" s="159">
        <f t="shared" si="92"/>
        <v>116100864.4956</v>
      </c>
      <c r="K141" s="159">
        <f t="shared" si="92"/>
        <v>116100864.4956</v>
      </c>
      <c r="L141" s="159">
        <f>L82</f>
        <v>116100864.4956</v>
      </c>
      <c r="M141" s="159">
        <f>M82</f>
        <v>116100864.4956</v>
      </c>
    </row>
    <row r="142" spans="1:13">
      <c r="A142" s="137" t="s">
        <v>341</v>
      </c>
      <c r="B142" s="159">
        <f t="shared" ref="B142:L142" si="93">B82+B81</f>
        <v>222543000</v>
      </c>
      <c r="C142" s="159">
        <f t="shared" si="93"/>
        <v>233308000</v>
      </c>
      <c r="D142" s="159">
        <f t="shared" si="93"/>
        <v>245578051.2956</v>
      </c>
      <c r="E142" s="159">
        <f t="shared" si="93"/>
        <v>256588868.7626</v>
      </c>
      <c r="F142" s="159">
        <f t="shared" si="93"/>
        <v>267690754.47542006</v>
      </c>
      <c r="G142" s="159">
        <f t="shared" si="93"/>
        <v>278745490.7743001</v>
      </c>
      <c r="H142" s="159">
        <f t="shared" si="93"/>
        <v>289612261.83631736</v>
      </c>
      <c r="I142" s="159">
        <f t="shared" si="93"/>
        <v>301141884.51493567</v>
      </c>
      <c r="J142" s="159">
        <f t="shared" si="93"/>
        <v>313332421.11133337</v>
      </c>
      <c r="K142" s="159">
        <f t="shared" si="93"/>
        <v>326174988.55574828</v>
      </c>
      <c r="L142" s="159">
        <f t="shared" si="93"/>
        <v>339653323.2658062</v>
      </c>
      <c r="M142" s="159">
        <f t="shared" ref="M142" si="94">M82+M81</f>
        <v>354183987.03091049</v>
      </c>
    </row>
    <row r="145" spans="3:3">
      <c r="C145" s="176"/>
    </row>
  </sheetData>
  <pageMargins left="0.7" right="0.7" top="0.75" bottom="0.75" header="0.3" footer="0.3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6C3D1-3F0F-465B-99F5-9A104CF5596C}">
  <dimension ref="A1"/>
  <sheetViews>
    <sheetView workbookViewId="0"/>
  </sheetViews>
  <sheetFormatPr defaultRowHeight="13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00973-8F3C-4ABD-95F8-03DED71BC11A}">
  <sheetPr>
    <tabColor rgb="FF00B0F0"/>
  </sheetPr>
  <dimension ref="A1:AC2556"/>
  <sheetViews>
    <sheetView topLeftCell="N1" zoomScale="115" zoomScaleNormal="115" workbookViewId="0">
      <selection activeCell="Y7" sqref="Y7"/>
    </sheetView>
  </sheetViews>
  <sheetFormatPr defaultRowHeight="13.2"/>
  <cols>
    <col min="1" max="1" width="11.44140625" style="208" bestFit="1" customWidth="1"/>
    <col min="2" max="2" width="8.44140625" bestFit="1" customWidth="1"/>
    <col min="3" max="3" width="8.33203125" bestFit="1" customWidth="1"/>
    <col min="4" max="4" width="9" bestFit="1" customWidth="1"/>
    <col min="5" max="5" width="7.88671875" bestFit="1" customWidth="1"/>
    <col min="6" max="6" width="8.33203125" bestFit="1" customWidth="1"/>
    <col min="7" max="7" width="7.6640625" bestFit="1" customWidth="1"/>
    <col min="11" max="16" width="9.5546875" bestFit="1" customWidth="1"/>
    <col min="17" max="18" width="10.33203125" bestFit="1" customWidth="1"/>
    <col min="21" max="21" width="10.33203125" customWidth="1"/>
    <col min="28" max="28" width="12.109375" bestFit="1" customWidth="1"/>
    <col min="29" max="29" width="10.88671875" customWidth="1"/>
  </cols>
  <sheetData>
    <row r="1" spans="1:29">
      <c r="A1" s="210" t="s">
        <v>368</v>
      </c>
      <c r="B1" s="19" t="s">
        <v>357</v>
      </c>
      <c r="C1" s="19" t="s">
        <v>358</v>
      </c>
      <c r="D1" s="19" t="s">
        <v>361</v>
      </c>
      <c r="E1" s="19" t="s">
        <v>367</v>
      </c>
      <c r="F1" s="19" t="s">
        <v>362</v>
      </c>
      <c r="G1" s="19" t="s">
        <v>363</v>
      </c>
      <c r="H1" s="19" t="s">
        <v>364</v>
      </c>
      <c r="I1" s="19" t="s">
        <v>369</v>
      </c>
      <c r="J1" s="19"/>
      <c r="K1" s="19" t="s">
        <v>357</v>
      </c>
      <c r="L1" s="19" t="s">
        <v>358</v>
      </c>
      <c r="M1" s="19" t="s">
        <v>361</v>
      </c>
      <c r="N1" s="19" t="s">
        <v>367</v>
      </c>
      <c r="O1" s="19" t="s">
        <v>362</v>
      </c>
      <c r="P1" s="19" t="s">
        <v>363</v>
      </c>
      <c r="Q1" s="19" t="s">
        <v>364</v>
      </c>
      <c r="R1" s="19" t="s">
        <v>369</v>
      </c>
      <c r="T1" s="19"/>
    </row>
    <row r="2" spans="1:29" ht="13.8">
      <c r="A2" s="209">
        <v>41641</v>
      </c>
      <c r="B2" s="193">
        <v>19.899999999999999</v>
      </c>
      <c r="C2" s="193">
        <v>31.12</v>
      </c>
      <c r="D2" s="193">
        <v>27.66</v>
      </c>
      <c r="E2" s="193">
        <v>46.51</v>
      </c>
      <c r="F2" s="193">
        <v>94.49</v>
      </c>
      <c r="G2" s="193">
        <v>21.05</v>
      </c>
      <c r="H2" s="193">
        <v>20.6</v>
      </c>
      <c r="I2" s="224">
        <v>51.83</v>
      </c>
      <c r="J2" s="193"/>
      <c r="K2" s="196"/>
      <c r="L2" s="196"/>
      <c r="M2" s="196"/>
      <c r="N2" s="196"/>
      <c r="O2" s="196"/>
      <c r="P2" s="196"/>
      <c r="Q2" s="196"/>
      <c r="R2" s="196"/>
      <c r="Y2" t="s">
        <v>370</v>
      </c>
      <c r="Z2">
        <f ca="1">AVERAGE(Z5:Z1005)</f>
        <v>194.88547496949872</v>
      </c>
      <c r="AA2" t="s">
        <v>371</v>
      </c>
      <c r="AB2">
        <f>MEDIAN(Z6:Z1005)</f>
        <v>181.95824783221784</v>
      </c>
    </row>
    <row r="3" spans="1:29" ht="13.8">
      <c r="A3" s="209">
        <v>41642</v>
      </c>
      <c r="B3" s="193">
        <v>19.82</v>
      </c>
      <c r="C3" s="193">
        <v>30.91</v>
      </c>
      <c r="D3" s="193">
        <v>27.45</v>
      </c>
      <c r="E3" s="193">
        <v>46.74</v>
      </c>
      <c r="F3" s="193">
        <v>94.08</v>
      </c>
      <c r="G3" s="193">
        <v>20.98</v>
      </c>
      <c r="H3" s="193">
        <v>20.34</v>
      </c>
      <c r="I3" s="224">
        <v>51.87</v>
      </c>
      <c r="J3" s="193"/>
      <c r="K3" s="196">
        <f t="shared" ref="K3:K66" si="0">(B3-B2)/B2</f>
        <v>-4.0201005025124774E-3</v>
      </c>
      <c r="L3" s="196">
        <f t="shared" ref="L3:L66" si="1">(C3-C2)/C2</f>
        <v>-6.7480719794344741E-3</v>
      </c>
      <c r="M3" s="196">
        <f t="shared" ref="M3:M66" si="2">(D3-D2)/D2</f>
        <v>-7.5921908893709636E-3</v>
      </c>
      <c r="N3" s="196">
        <f t="shared" ref="N3:N66" si="3">(E3-E2)/E2</f>
        <v>4.9451730810579232E-3</v>
      </c>
      <c r="O3" s="196">
        <f t="shared" ref="O3:O66" si="4">(F3-F2)/F2</f>
        <v>-4.3390835008995298E-3</v>
      </c>
      <c r="P3" s="196">
        <f t="shared" ref="P3:P66" si="5">(G3-G2)/G2</f>
        <v>-3.3254156769596333E-3</v>
      </c>
      <c r="Q3" s="196">
        <f t="shared" ref="Q3:Q66" si="6">(H3-H2)/H2</f>
        <v>-1.2621359223301046E-2</v>
      </c>
      <c r="R3" s="196">
        <f t="shared" ref="R3:R66" si="7">(I3-I2)/I2</f>
        <v>7.7175381053442313E-4</v>
      </c>
      <c r="T3" t="s">
        <v>370</v>
      </c>
      <c r="U3" s="197">
        <f>AVERAGE(K3:K2517)</f>
        <v>1.0262574105564951E-3</v>
      </c>
      <c r="Y3" t="s">
        <v>372</v>
      </c>
      <c r="Z3">
        <f ca="1">_xlfn.STDEV.S(Z5:Z1005)</f>
        <v>67.055895023805363</v>
      </c>
      <c r="AA3" s="198">
        <v>0.75</v>
      </c>
      <c r="AB3">
        <f>PERCENTILE(Z6:Z1005,AA3)</f>
        <v>232.08157778044367</v>
      </c>
    </row>
    <row r="4" spans="1:29" ht="13.8">
      <c r="A4" s="209">
        <v>41645</v>
      </c>
      <c r="B4" s="193">
        <v>19.68</v>
      </c>
      <c r="C4" s="193">
        <v>30.26</v>
      </c>
      <c r="D4" s="193">
        <v>27.76</v>
      </c>
      <c r="E4" s="193">
        <v>46.42</v>
      </c>
      <c r="F4" s="193">
        <v>93.36</v>
      </c>
      <c r="G4" s="193">
        <v>20.87</v>
      </c>
      <c r="H4" s="193">
        <v>19.77</v>
      </c>
      <c r="I4" s="224">
        <v>51.37</v>
      </c>
      <c r="J4" s="193"/>
      <c r="K4" s="196">
        <f t="shared" si="0"/>
        <v>-7.0635721493441253E-3</v>
      </c>
      <c r="L4" s="196">
        <f t="shared" si="1"/>
        <v>-2.1028793270786106E-2</v>
      </c>
      <c r="M4" s="196">
        <f t="shared" si="2"/>
        <v>1.1293260473588425E-2</v>
      </c>
      <c r="N4" s="196">
        <f t="shared" si="3"/>
        <v>-6.8463842533162235E-3</v>
      </c>
      <c r="O4" s="196">
        <f t="shared" si="4"/>
        <v>-7.6530612244897836E-3</v>
      </c>
      <c r="P4" s="196">
        <f t="shared" si="5"/>
        <v>-5.2430886558626991E-3</v>
      </c>
      <c r="Q4" s="196">
        <f t="shared" si="6"/>
        <v>-2.8023598820059011E-2</v>
      </c>
      <c r="R4" s="196">
        <f t="shared" si="7"/>
        <v>-9.6394833236938503E-3</v>
      </c>
      <c r="T4" t="s">
        <v>373</v>
      </c>
      <c r="U4" s="144">
        <f>_xlfn.STDEV.S(K3:K2517)</f>
        <v>2.0896396558211794E-2</v>
      </c>
      <c r="AA4" s="198">
        <v>0.25</v>
      </c>
      <c r="AB4">
        <f>PERCENTILE(Z7:Z1006,AA4)</f>
        <v>149.14352645633863</v>
      </c>
    </row>
    <row r="5" spans="1:29" ht="14.4" thickBot="1">
      <c r="A5" s="209">
        <v>41646</v>
      </c>
      <c r="B5" s="193">
        <v>19.899999999999999</v>
      </c>
      <c r="C5" s="193">
        <v>30.49</v>
      </c>
      <c r="D5" s="193">
        <v>28.3</v>
      </c>
      <c r="E5" s="193">
        <v>46.31</v>
      </c>
      <c r="F5" s="193">
        <v>92.93</v>
      </c>
      <c r="G5" s="193">
        <v>20.93</v>
      </c>
      <c r="H5" s="193">
        <v>20.190000000000001</v>
      </c>
      <c r="I5" s="224">
        <v>48.5</v>
      </c>
      <c r="J5" s="193"/>
      <c r="K5" s="196">
        <f t="shared" si="0"/>
        <v>1.1178861788617829E-2</v>
      </c>
      <c r="L5" s="196">
        <f t="shared" si="1"/>
        <v>7.6007931262391561E-3</v>
      </c>
      <c r="M5" s="196">
        <f t="shared" si="2"/>
        <v>1.9452449567723309E-2</v>
      </c>
      <c r="N5" s="196">
        <f t="shared" si="3"/>
        <v>-2.3696682464454852E-3</v>
      </c>
      <c r="O5" s="196">
        <f t="shared" si="4"/>
        <v>-4.6058269065980357E-3</v>
      </c>
      <c r="P5" s="196">
        <f t="shared" si="5"/>
        <v>2.8749401054144093E-3</v>
      </c>
      <c r="Q5" s="196">
        <f t="shared" si="6"/>
        <v>2.1244309559939389E-2</v>
      </c>
      <c r="R5" s="196">
        <f t="shared" si="7"/>
        <v>-5.5869184348841687E-2</v>
      </c>
      <c r="V5">
        <f>B2517</f>
        <v>151.94</v>
      </c>
      <c r="Z5">
        <f ca="1">$V$260</f>
        <v>123.38973682637193</v>
      </c>
    </row>
    <row r="6" spans="1:29" ht="13.8">
      <c r="A6" s="209">
        <v>41647</v>
      </c>
      <c r="B6" s="193">
        <v>20.100000000000001</v>
      </c>
      <c r="C6" s="193">
        <v>29.95</v>
      </c>
      <c r="D6" s="193">
        <v>28.35</v>
      </c>
      <c r="E6" s="193">
        <v>46.15</v>
      </c>
      <c r="F6" s="193">
        <v>91.48</v>
      </c>
      <c r="G6" s="193">
        <v>20.77</v>
      </c>
      <c r="H6" s="193">
        <v>20</v>
      </c>
      <c r="I6" s="224">
        <v>48.71</v>
      </c>
      <c r="J6" s="193"/>
      <c r="K6" s="196">
        <f t="shared" si="0"/>
        <v>1.0050251256281551E-2</v>
      </c>
      <c r="L6" s="196">
        <f t="shared" si="1"/>
        <v>-1.7710724827812371E-2</v>
      </c>
      <c r="M6" s="196">
        <f t="shared" si="2"/>
        <v>1.7667844522968449E-3</v>
      </c>
      <c r="N6" s="196">
        <f t="shared" si="3"/>
        <v>-3.4549773267113729E-3</v>
      </c>
      <c r="O6" s="196">
        <f t="shared" si="4"/>
        <v>-1.560314215000541E-2</v>
      </c>
      <c r="P6" s="196">
        <f t="shared" si="5"/>
        <v>-7.644529383659825E-3</v>
      </c>
      <c r="Q6" s="196">
        <f t="shared" si="6"/>
        <v>-9.4105993065874815E-3</v>
      </c>
      <c r="R6" s="196">
        <f t="shared" si="7"/>
        <v>4.3298969072165126E-3</v>
      </c>
      <c r="T6">
        <v>1</v>
      </c>
      <c r="U6">
        <f ca="1">_xlfn.NORM.INV(RAND(), $U$3,$U$4)</f>
        <v>2.3607272653741493E-3</v>
      </c>
      <c r="V6">
        <f ca="1">V5*(1+U6)</f>
        <v>152.29868890070094</v>
      </c>
      <c r="Y6">
        <v>1</v>
      </c>
      <c r="Z6">
        <f t="dataTable" ref="Z6:Z1005" dt2D="0" dtr="0" r1="X5" ca="1"/>
        <v>164.94069925373927</v>
      </c>
      <c r="AB6" s="217"/>
      <c r="AC6" s="217"/>
    </row>
    <row r="7" spans="1:29" ht="13.8">
      <c r="A7" s="209">
        <v>41648</v>
      </c>
      <c r="B7" s="193">
        <v>20.05</v>
      </c>
      <c r="C7" s="193">
        <v>29.76</v>
      </c>
      <c r="D7" s="193">
        <v>28.08</v>
      </c>
      <c r="E7" s="193">
        <v>46.63</v>
      </c>
      <c r="F7" s="193">
        <v>95.06</v>
      </c>
      <c r="G7" s="193">
        <v>20.84</v>
      </c>
      <c r="H7" s="193">
        <v>19.89</v>
      </c>
      <c r="I7" s="224">
        <v>48.15</v>
      </c>
      <c r="J7" s="193"/>
      <c r="K7" s="196">
        <f t="shared" si="0"/>
        <v>-2.4875621890547614E-3</v>
      </c>
      <c r="L7" s="196">
        <f t="shared" si="1"/>
        <v>-6.3439065108513428E-3</v>
      </c>
      <c r="M7" s="196">
        <f t="shared" si="2"/>
        <v>-9.523809523809634E-3</v>
      </c>
      <c r="N7" s="196">
        <f t="shared" si="3"/>
        <v>1.0400866738894994E-2</v>
      </c>
      <c r="O7" s="196">
        <f t="shared" si="4"/>
        <v>3.9134236991692155E-2</v>
      </c>
      <c r="P7" s="196">
        <f t="shared" si="5"/>
        <v>3.370245546461256E-3</v>
      </c>
      <c r="Q7" s="196">
        <f t="shared" si="6"/>
        <v>-5.4999999999999719E-3</v>
      </c>
      <c r="R7" s="196">
        <f t="shared" si="7"/>
        <v>-1.1496612605214581E-2</v>
      </c>
      <c r="T7">
        <v>2</v>
      </c>
      <c r="U7">
        <f t="shared" ref="U7:U70" ca="1" si="8">_xlfn.NORM.INV(RAND(), $U$3,$U$4)</f>
        <v>-4.0352817320564657E-2</v>
      </c>
      <c r="V7">
        <f t="shared" ref="V7:V70" ca="1" si="9">V6*(1+U7)</f>
        <v>146.15300772932946</v>
      </c>
      <c r="Y7">
        <v>2</v>
      </c>
      <c r="Z7">
        <v>129.85285012172807</v>
      </c>
    </row>
    <row r="8" spans="1:29" ht="14.4" thickBot="1">
      <c r="A8" s="209">
        <v>41649</v>
      </c>
      <c r="B8" s="193">
        <v>19.88</v>
      </c>
      <c r="C8" s="193">
        <v>30.18</v>
      </c>
      <c r="D8" s="193">
        <v>28.08</v>
      </c>
      <c r="E8" s="193">
        <v>46.1</v>
      </c>
      <c r="F8" s="193">
        <v>94.53</v>
      </c>
      <c r="G8" s="193">
        <v>20.82</v>
      </c>
      <c r="H8" s="193">
        <v>19.920000000000002</v>
      </c>
      <c r="I8" s="224">
        <v>47.45</v>
      </c>
      <c r="J8" s="193"/>
      <c r="K8" s="196">
        <f t="shared" si="0"/>
        <v>-8.4788029925187882E-3</v>
      </c>
      <c r="L8" s="196">
        <f t="shared" si="1"/>
        <v>1.4112903225806389E-2</v>
      </c>
      <c r="M8" s="196">
        <f t="shared" si="2"/>
        <v>0</v>
      </c>
      <c r="N8" s="196">
        <f t="shared" si="3"/>
        <v>-1.1366073343341221E-2</v>
      </c>
      <c r="O8" s="196">
        <f t="shared" si="4"/>
        <v>-5.5754260467073546E-3</v>
      </c>
      <c r="P8" s="196">
        <f t="shared" si="5"/>
        <v>-9.5969289827253237E-4</v>
      </c>
      <c r="Q8" s="196">
        <f t="shared" si="6"/>
        <v>1.5082956259427419E-3</v>
      </c>
      <c r="R8" s="196">
        <f t="shared" si="7"/>
        <v>-1.453790238836959E-2</v>
      </c>
      <c r="T8">
        <v>3</v>
      </c>
      <c r="U8">
        <f t="shared" ca="1" si="8"/>
        <v>-1.8182869731994188E-2</v>
      </c>
      <c r="V8">
        <f t="shared" ca="1" si="9"/>
        <v>143.49552662884793</v>
      </c>
      <c r="Y8">
        <v>3</v>
      </c>
      <c r="Z8">
        <v>169.620248302985</v>
      </c>
      <c r="AB8" s="237" t="s">
        <v>412</v>
      </c>
      <c r="AC8" s="238"/>
    </row>
    <row r="9" spans="1:29" ht="14.4" thickTop="1">
      <c r="A9" s="209">
        <v>41652</v>
      </c>
      <c r="B9" s="193">
        <v>19.55</v>
      </c>
      <c r="C9" s="193">
        <v>29.3</v>
      </c>
      <c r="D9" s="193">
        <v>27.9</v>
      </c>
      <c r="E9" s="193">
        <v>45.27</v>
      </c>
      <c r="F9" s="193">
        <v>92.06</v>
      </c>
      <c r="G9" s="193">
        <v>20.68</v>
      </c>
      <c r="H9" s="193">
        <v>20.059999999999999</v>
      </c>
      <c r="I9" s="224">
        <v>48.12</v>
      </c>
      <c r="J9" s="193"/>
      <c r="K9" s="196">
        <f t="shared" si="0"/>
        <v>-1.6599597585512993E-2</v>
      </c>
      <c r="L9" s="196">
        <f t="shared" si="1"/>
        <v>-2.9158383035122564E-2</v>
      </c>
      <c r="M9" s="196">
        <f t="shared" si="2"/>
        <v>-6.4102564102564005E-3</v>
      </c>
      <c r="N9" s="196">
        <f t="shared" si="3"/>
        <v>-1.800433839479389E-2</v>
      </c>
      <c r="O9" s="196">
        <f t="shared" si="4"/>
        <v>-2.6129271130857917E-2</v>
      </c>
      <c r="P9" s="196">
        <f t="shared" si="5"/>
        <v>-6.7243035542747633E-3</v>
      </c>
      <c r="Q9" s="196">
        <f t="shared" si="6"/>
        <v>7.0281124497990465E-3</v>
      </c>
      <c r="R9" s="196">
        <f t="shared" si="7"/>
        <v>1.4120126448893457E-2</v>
      </c>
      <c r="T9">
        <v>4</v>
      </c>
      <c r="U9">
        <f t="shared" ca="1" si="8"/>
        <v>-1.5060539030629879E-3</v>
      </c>
      <c r="V9">
        <f t="shared" ca="1" si="9"/>
        <v>143.27941463089647</v>
      </c>
      <c r="Y9">
        <v>4</v>
      </c>
      <c r="Z9">
        <v>210.98926120859406</v>
      </c>
      <c r="AB9" s="218" t="s">
        <v>410</v>
      </c>
      <c r="AC9" s="221">
        <f ca="1">Z2</f>
        <v>194.88547496949872</v>
      </c>
    </row>
    <row r="10" spans="1:29" ht="13.8">
      <c r="A10" s="209">
        <v>41653</v>
      </c>
      <c r="B10" s="193">
        <v>19.88</v>
      </c>
      <c r="C10" s="193">
        <v>29.97</v>
      </c>
      <c r="D10" s="193">
        <v>28.56</v>
      </c>
      <c r="E10" s="193">
        <v>45.43</v>
      </c>
      <c r="F10" s="193">
        <v>93.23</v>
      </c>
      <c r="G10" s="193">
        <v>20.8</v>
      </c>
      <c r="H10" s="193">
        <v>20.23</v>
      </c>
      <c r="I10" s="224">
        <v>48.28</v>
      </c>
      <c r="J10" s="193"/>
      <c r="K10" s="196">
        <f t="shared" si="0"/>
        <v>1.6879795396419348E-2</v>
      </c>
      <c r="L10" s="196">
        <f t="shared" si="1"/>
        <v>2.2866894197952153E-2</v>
      </c>
      <c r="M10" s="196">
        <f t="shared" si="2"/>
        <v>2.365591397849463E-2</v>
      </c>
      <c r="N10" s="196">
        <f t="shared" si="3"/>
        <v>3.5343494588026634E-3</v>
      </c>
      <c r="O10" s="196">
        <f t="shared" si="4"/>
        <v>1.270910275907019E-2</v>
      </c>
      <c r="P10" s="196">
        <f t="shared" si="5"/>
        <v>5.8027079303675528E-3</v>
      </c>
      <c r="Q10" s="196">
        <f t="shared" si="6"/>
        <v>8.4745762711865257E-3</v>
      </c>
      <c r="R10" s="196">
        <f t="shared" si="7"/>
        <v>3.3250207813799604E-3</v>
      </c>
      <c r="T10">
        <v>5</v>
      </c>
      <c r="U10">
        <f t="shared" ca="1" si="8"/>
        <v>-1.5387242575279996E-2</v>
      </c>
      <c r="V10">
        <f t="shared" ca="1" si="9"/>
        <v>141.07473952192674</v>
      </c>
      <c r="Y10">
        <v>5</v>
      </c>
      <c r="Z10">
        <v>141.79683970568541</v>
      </c>
      <c r="AB10" s="219" t="s">
        <v>413</v>
      </c>
      <c r="AC10" s="222">
        <f ca="1">Z3</f>
        <v>67.055895023805363</v>
      </c>
    </row>
    <row r="11" spans="1:29" ht="13.8">
      <c r="A11" s="209">
        <v>41654</v>
      </c>
      <c r="B11" s="193">
        <v>19.79</v>
      </c>
      <c r="C11" s="193">
        <v>30.79</v>
      </c>
      <c r="D11" s="193">
        <v>28.54</v>
      </c>
      <c r="E11" s="193">
        <v>45.32</v>
      </c>
      <c r="F11" s="193">
        <v>93.24</v>
      </c>
      <c r="G11" s="193">
        <v>20.72</v>
      </c>
      <c r="H11" s="193">
        <v>20.54</v>
      </c>
      <c r="I11" s="224">
        <v>47.2</v>
      </c>
      <c r="J11" s="193"/>
      <c r="K11" s="196">
        <f t="shared" si="0"/>
        <v>-4.5271629778671964E-3</v>
      </c>
      <c r="L11" s="196">
        <f t="shared" si="1"/>
        <v>2.7360694027360705E-2</v>
      </c>
      <c r="M11" s="196">
        <f t="shared" si="2"/>
        <v>-7.0028011204480308E-4</v>
      </c>
      <c r="N11" s="196">
        <f t="shared" si="3"/>
        <v>-2.4213075060532563E-3</v>
      </c>
      <c r="O11" s="196">
        <f t="shared" si="4"/>
        <v>1.072616110693007E-4</v>
      </c>
      <c r="P11" s="196">
        <f t="shared" si="5"/>
        <v>-3.8461538461539348E-3</v>
      </c>
      <c r="Q11" s="196">
        <f t="shared" si="6"/>
        <v>1.5323776569451246E-2</v>
      </c>
      <c r="R11" s="196">
        <f t="shared" si="7"/>
        <v>-2.2369511184755556E-2</v>
      </c>
      <c r="T11">
        <v>6</v>
      </c>
      <c r="U11">
        <f t="shared" ca="1" si="8"/>
        <v>-9.97916851402696E-3</v>
      </c>
      <c r="V11">
        <f t="shared" ca="1" si="9"/>
        <v>139.66693092316498</v>
      </c>
      <c r="Y11">
        <v>6</v>
      </c>
      <c r="Z11">
        <v>153.95704307429764</v>
      </c>
      <c r="AB11" s="218" t="s">
        <v>414</v>
      </c>
      <c r="AC11" s="221">
        <f>AB4</f>
        <v>149.14352645633863</v>
      </c>
    </row>
    <row r="12" spans="1:29" ht="13.8">
      <c r="A12" s="209">
        <v>41655</v>
      </c>
      <c r="B12" s="193">
        <v>19.79</v>
      </c>
      <c r="C12" s="193">
        <v>30.89</v>
      </c>
      <c r="D12" s="193">
        <v>28.73</v>
      </c>
      <c r="E12" s="193">
        <v>44.76</v>
      </c>
      <c r="F12" s="193">
        <v>92.69</v>
      </c>
      <c r="G12" s="193">
        <v>20.48</v>
      </c>
      <c r="H12" s="193">
        <v>20.52</v>
      </c>
      <c r="I12" s="224">
        <v>47.38</v>
      </c>
      <c r="J12" s="193"/>
      <c r="K12" s="196">
        <f t="shared" si="0"/>
        <v>0</v>
      </c>
      <c r="L12" s="196">
        <f t="shared" si="1"/>
        <v>3.2478077297824429E-3</v>
      </c>
      <c r="M12" s="196">
        <f t="shared" si="2"/>
        <v>6.6573230553609421E-3</v>
      </c>
      <c r="N12" s="196">
        <f t="shared" si="3"/>
        <v>-1.2356575463371629E-2</v>
      </c>
      <c r="O12" s="196">
        <f t="shared" si="4"/>
        <v>-5.8987558987558687E-3</v>
      </c>
      <c r="P12" s="196">
        <f t="shared" si="5"/>
        <v>-1.1583011583011508E-2</v>
      </c>
      <c r="Q12" s="196">
        <f t="shared" si="6"/>
        <v>-9.7370983446930747E-4</v>
      </c>
      <c r="R12" s="196">
        <f t="shared" si="7"/>
        <v>3.813559322033892E-3</v>
      </c>
      <c r="T12">
        <v>7</v>
      </c>
      <c r="U12">
        <f t="shared" ca="1" si="8"/>
        <v>-4.1759209021768849E-3</v>
      </c>
      <c r="V12">
        <f t="shared" ca="1" si="9"/>
        <v>139.08369286698004</v>
      </c>
      <c r="Y12">
        <v>7</v>
      </c>
      <c r="Z12">
        <v>333.59415914326365</v>
      </c>
      <c r="AB12" s="219" t="s">
        <v>411</v>
      </c>
      <c r="AC12" s="222">
        <v>54.716549999999998</v>
      </c>
    </row>
    <row r="13" spans="1:29" ht="13.8">
      <c r="A13" s="209">
        <v>41656</v>
      </c>
      <c r="B13" s="193">
        <v>19.98</v>
      </c>
      <c r="C13" s="193">
        <v>30.47</v>
      </c>
      <c r="D13" s="193">
        <v>28.59</v>
      </c>
      <c r="E13" s="193">
        <v>44.34</v>
      </c>
      <c r="F13" s="193">
        <v>93.28</v>
      </c>
      <c r="G13" s="193">
        <v>20.329999999999998</v>
      </c>
      <c r="H13" s="193">
        <v>20.32</v>
      </c>
      <c r="I13" s="224">
        <v>47.15</v>
      </c>
      <c r="J13" s="193"/>
      <c r="K13" s="196">
        <f t="shared" si="0"/>
        <v>9.6008084891359927E-3</v>
      </c>
      <c r="L13" s="196">
        <f t="shared" si="1"/>
        <v>-1.3596633214632623E-2</v>
      </c>
      <c r="M13" s="196">
        <f t="shared" si="2"/>
        <v>-4.8729550991994629E-3</v>
      </c>
      <c r="N13" s="196">
        <f t="shared" si="3"/>
        <v>-9.3833780160856705E-3</v>
      </c>
      <c r="O13" s="196">
        <f t="shared" si="4"/>
        <v>6.3653037005071038E-3</v>
      </c>
      <c r="P13" s="196">
        <f t="shared" si="5"/>
        <v>-7.3242187500001041E-3</v>
      </c>
      <c r="Q13" s="196">
        <f t="shared" si="6"/>
        <v>-9.7465886939570798E-3</v>
      </c>
      <c r="R13" s="196">
        <f t="shared" si="7"/>
        <v>-4.8543689320389187E-3</v>
      </c>
      <c r="T13">
        <v>8</v>
      </c>
      <c r="U13">
        <f t="shared" ca="1" si="8"/>
        <v>2.9662436182294944E-3</v>
      </c>
      <c r="V13">
        <f t="shared" ca="1" si="9"/>
        <v>139.4962489833465</v>
      </c>
      <c r="Y13">
        <v>8</v>
      </c>
      <c r="Z13">
        <v>320.60375992290994</v>
      </c>
      <c r="AB13" s="220" t="s">
        <v>415</v>
      </c>
      <c r="AC13" s="223">
        <f>AB3</f>
        <v>232.08157778044367</v>
      </c>
    </row>
    <row r="14" spans="1:29" ht="13.8">
      <c r="A14" s="209">
        <v>41660</v>
      </c>
      <c r="B14" s="193">
        <v>20.350000000000001</v>
      </c>
      <c r="C14" s="193">
        <v>30.29</v>
      </c>
      <c r="D14" s="193">
        <v>28.91</v>
      </c>
      <c r="E14" s="193">
        <v>43.58</v>
      </c>
      <c r="F14" s="193">
        <v>92.18</v>
      </c>
      <c r="G14" s="193">
        <v>20.239999999999998</v>
      </c>
      <c r="H14" s="193">
        <v>20.68</v>
      </c>
      <c r="I14" s="224">
        <v>46.96</v>
      </c>
      <c r="J14" s="193"/>
      <c r="K14" s="196">
        <f t="shared" si="0"/>
        <v>1.851851851851857E-2</v>
      </c>
      <c r="L14" s="196">
        <f t="shared" si="1"/>
        <v>-5.9074499507712416E-3</v>
      </c>
      <c r="M14" s="196">
        <f t="shared" si="2"/>
        <v>1.1192724728926209E-2</v>
      </c>
      <c r="N14" s="196">
        <f t="shared" si="3"/>
        <v>-1.7140279657194522E-2</v>
      </c>
      <c r="O14" s="196">
        <f t="shared" si="4"/>
        <v>-1.1792452830188618E-2</v>
      </c>
      <c r="P14" s="196">
        <f t="shared" si="5"/>
        <v>-4.426955238563692E-3</v>
      </c>
      <c r="Q14" s="196">
        <f t="shared" si="6"/>
        <v>1.7716535433070838E-2</v>
      </c>
      <c r="R14" s="196">
        <f t="shared" si="7"/>
        <v>-4.0296924708377035E-3</v>
      </c>
      <c r="T14">
        <v>9</v>
      </c>
      <c r="U14">
        <f t="shared" ca="1" si="8"/>
        <v>-1.695188148975214E-2</v>
      </c>
      <c r="V14">
        <f t="shared" ca="1" si="9"/>
        <v>137.13152510231586</v>
      </c>
      <c r="Y14">
        <v>9</v>
      </c>
      <c r="Z14">
        <v>193.82743907581423</v>
      </c>
    </row>
    <row r="15" spans="1:29" ht="13.8">
      <c r="A15" s="209">
        <v>41661</v>
      </c>
      <c r="B15" s="193">
        <v>20.23</v>
      </c>
      <c r="C15" s="193">
        <v>30.09</v>
      </c>
      <c r="D15" s="193">
        <v>28.95</v>
      </c>
      <c r="E15" s="193">
        <v>43.42</v>
      </c>
      <c r="F15" s="193">
        <v>91.24</v>
      </c>
      <c r="G15" s="193">
        <v>20.100000000000001</v>
      </c>
      <c r="H15" s="193">
        <v>20.78</v>
      </c>
      <c r="I15" s="224">
        <v>47.68</v>
      </c>
      <c r="J15" s="193"/>
      <c r="K15" s="196">
        <f t="shared" si="0"/>
        <v>-5.8968058968059452E-3</v>
      </c>
      <c r="L15" s="196">
        <f t="shared" si="1"/>
        <v>-6.6028392208649488E-3</v>
      </c>
      <c r="M15" s="196">
        <f t="shared" si="2"/>
        <v>1.383604289173267E-3</v>
      </c>
      <c r="N15" s="196">
        <f t="shared" si="3"/>
        <v>-3.6714089031665122E-3</v>
      </c>
      <c r="O15" s="196">
        <f t="shared" si="4"/>
        <v>-1.0197439791711997E-2</v>
      </c>
      <c r="P15" s="196">
        <f t="shared" si="5"/>
        <v>-6.9169960474306834E-3</v>
      </c>
      <c r="Q15" s="196">
        <f t="shared" si="6"/>
        <v>4.8355899419729896E-3</v>
      </c>
      <c r="R15" s="196">
        <f t="shared" si="7"/>
        <v>1.5332197614991458E-2</v>
      </c>
      <c r="T15">
        <v>10</v>
      </c>
      <c r="U15">
        <f t="shared" ca="1" si="8"/>
        <v>-7.7686632276497804E-3</v>
      </c>
      <c r="V15">
        <f t="shared" ca="1" si="9"/>
        <v>136.06619646590195</v>
      </c>
      <c r="Y15">
        <v>10</v>
      </c>
      <c r="Z15">
        <v>209.3305560465902</v>
      </c>
    </row>
    <row r="16" spans="1:29" ht="13.8">
      <c r="A16" s="209">
        <v>41662</v>
      </c>
      <c r="B16" s="193">
        <v>19.989999999999998</v>
      </c>
      <c r="C16" s="193">
        <v>30.2</v>
      </c>
      <c r="D16" s="193">
        <v>28.82</v>
      </c>
      <c r="E16" s="193">
        <v>43.17</v>
      </c>
      <c r="F16" s="193">
        <v>90.48</v>
      </c>
      <c r="G16" s="193">
        <v>20</v>
      </c>
      <c r="H16" s="193">
        <v>20.98</v>
      </c>
      <c r="I16" s="224">
        <v>55.53</v>
      </c>
      <c r="J16" s="193"/>
      <c r="K16" s="196">
        <f t="shared" si="0"/>
        <v>-1.186356895699466E-2</v>
      </c>
      <c r="L16" s="196">
        <f t="shared" si="1"/>
        <v>3.6556995679627594E-3</v>
      </c>
      <c r="M16" s="196">
        <f t="shared" si="2"/>
        <v>-4.4905008635578239E-3</v>
      </c>
      <c r="N16" s="196">
        <f t="shared" si="3"/>
        <v>-5.7577153385536617E-3</v>
      </c>
      <c r="O16" s="196">
        <f t="shared" si="4"/>
        <v>-8.3296799649275645E-3</v>
      </c>
      <c r="P16" s="196">
        <f t="shared" si="5"/>
        <v>-4.9751243781095229E-3</v>
      </c>
      <c r="Q16" s="196">
        <f t="shared" si="6"/>
        <v>9.6246390760346134E-3</v>
      </c>
      <c r="R16" s="196">
        <f t="shared" si="7"/>
        <v>0.16463926174496649</v>
      </c>
      <c r="T16">
        <v>11</v>
      </c>
      <c r="U16">
        <f t="shared" ca="1" si="8"/>
        <v>-2.1387080550379255E-2</v>
      </c>
      <c r="V16">
        <f t="shared" ca="1" si="9"/>
        <v>133.15613776190196</v>
      </c>
      <c r="Y16">
        <v>11</v>
      </c>
      <c r="Z16">
        <v>256.89100996944774</v>
      </c>
    </row>
    <row r="17" spans="1:29" ht="13.8">
      <c r="A17" s="209">
        <v>41663</v>
      </c>
      <c r="B17" s="193">
        <v>19.38</v>
      </c>
      <c r="C17" s="193">
        <v>30.83</v>
      </c>
      <c r="D17" s="193">
        <v>27.92</v>
      </c>
      <c r="E17" s="193">
        <v>42.49</v>
      </c>
      <c r="F17" s="193">
        <v>89.94</v>
      </c>
      <c r="G17" s="193">
        <v>19.86</v>
      </c>
      <c r="H17" s="193">
        <v>20.76</v>
      </c>
      <c r="I17" s="224">
        <v>55.15</v>
      </c>
      <c r="J17" s="193"/>
      <c r="K17" s="196">
        <f t="shared" si="0"/>
        <v>-3.051525762881438E-2</v>
      </c>
      <c r="L17" s="196">
        <f t="shared" si="1"/>
        <v>2.0860927152317847E-2</v>
      </c>
      <c r="M17" s="196">
        <f t="shared" si="2"/>
        <v>-3.1228313671061714E-2</v>
      </c>
      <c r="N17" s="196">
        <f t="shared" si="3"/>
        <v>-1.5751679406995591E-2</v>
      </c>
      <c r="O17" s="196">
        <f t="shared" si="4"/>
        <v>-5.9681697612732785E-3</v>
      </c>
      <c r="P17" s="196">
        <f t="shared" si="5"/>
        <v>-7.0000000000000288E-3</v>
      </c>
      <c r="Q17" s="196">
        <f t="shared" si="6"/>
        <v>-1.0486177311725398E-2</v>
      </c>
      <c r="R17" s="196">
        <f t="shared" si="7"/>
        <v>-6.8431478480101308E-3</v>
      </c>
      <c r="T17">
        <v>12</v>
      </c>
      <c r="U17">
        <f t="shared" ca="1" si="8"/>
        <v>-6.8435065730153765E-3</v>
      </c>
      <c r="V17">
        <f t="shared" ca="1" si="9"/>
        <v>132.24488285789104</v>
      </c>
      <c r="Y17">
        <v>12</v>
      </c>
      <c r="Z17">
        <v>194.03338239925921</v>
      </c>
    </row>
    <row r="18" spans="1:29" ht="13.8">
      <c r="A18" s="209">
        <v>41666</v>
      </c>
      <c r="B18" s="193">
        <v>19.309999999999999</v>
      </c>
      <c r="C18" s="193">
        <v>30.17</v>
      </c>
      <c r="D18" s="193">
        <v>27.36</v>
      </c>
      <c r="E18" s="193">
        <v>42.48</v>
      </c>
      <c r="F18" s="193">
        <v>90.7</v>
      </c>
      <c r="G18" s="193">
        <v>19.78</v>
      </c>
      <c r="H18" s="193">
        <v>20.190000000000001</v>
      </c>
      <c r="I18" s="224">
        <v>54.46</v>
      </c>
      <c r="J18" s="193"/>
      <c r="K18" s="196">
        <f t="shared" si="0"/>
        <v>-3.6119711042311808E-3</v>
      </c>
      <c r="L18" s="196">
        <f t="shared" si="1"/>
        <v>-2.1407719753486754E-2</v>
      </c>
      <c r="M18" s="196">
        <f t="shared" si="2"/>
        <v>-2.0057306590257961E-2</v>
      </c>
      <c r="N18" s="196">
        <f t="shared" si="3"/>
        <v>-2.353494939987083E-4</v>
      </c>
      <c r="O18" s="196">
        <f t="shared" si="4"/>
        <v>8.4500778296642785E-3</v>
      </c>
      <c r="P18" s="196">
        <f t="shared" si="5"/>
        <v>-4.028197381671616E-3</v>
      </c>
      <c r="Q18" s="196">
        <f t="shared" si="6"/>
        <v>-2.7456647398843941E-2</v>
      </c>
      <c r="R18" s="196">
        <f t="shared" si="7"/>
        <v>-1.2511332728921083E-2</v>
      </c>
      <c r="T18">
        <v>13</v>
      </c>
      <c r="U18">
        <f t="shared" ca="1" si="8"/>
        <v>1.3954965394305092E-2</v>
      </c>
      <c r="V18">
        <f t="shared" ca="1" si="9"/>
        <v>134.09035562174685</v>
      </c>
      <c r="Y18">
        <v>13</v>
      </c>
      <c r="Z18">
        <v>373.07113989818606</v>
      </c>
    </row>
    <row r="19" spans="1:29" ht="13.8">
      <c r="A19" s="209">
        <v>41667</v>
      </c>
      <c r="B19" s="193">
        <v>19.72</v>
      </c>
      <c r="C19" s="193">
        <v>30.38</v>
      </c>
      <c r="D19" s="193">
        <v>27.9</v>
      </c>
      <c r="E19" s="193">
        <v>42.61</v>
      </c>
      <c r="F19" s="193">
        <v>91.74</v>
      </c>
      <c r="G19" s="193">
        <v>19.920000000000002</v>
      </c>
      <c r="H19" s="193">
        <v>20.3</v>
      </c>
      <c r="I19" s="224">
        <v>58.11</v>
      </c>
      <c r="J19" s="193"/>
      <c r="K19" s="196">
        <f t="shared" si="0"/>
        <v>2.1232522009321603E-2</v>
      </c>
      <c r="L19" s="196">
        <f t="shared" si="1"/>
        <v>6.9605568445474742E-3</v>
      </c>
      <c r="M19" s="196">
        <f t="shared" si="2"/>
        <v>1.9736842105263126E-2</v>
      </c>
      <c r="N19" s="196">
        <f t="shared" si="3"/>
        <v>3.060263653484053E-3</v>
      </c>
      <c r="O19" s="196">
        <f t="shared" si="4"/>
        <v>1.1466372657111267E-2</v>
      </c>
      <c r="P19" s="196">
        <f t="shared" si="5"/>
        <v>7.0778564206269243E-3</v>
      </c>
      <c r="Q19" s="196">
        <f t="shared" si="6"/>
        <v>5.4482417038137403E-3</v>
      </c>
      <c r="R19" s="196">
        <f t="shared" si="7"/>
        <v>6.7021667278736666E-2</v>
      </c>
      <c r="T19">
        <v>14</v>
      </c>
      <c r="U19">
        <f t="shared" ca="1" si="8"/>
        <v>5.7722692173898188E-3</v>
      </c>
      <c r="V19">
        <f t="shared" ca="1" si="9"/>
        <v>134.86436125385111</v>
      </c>
      <c r="Y19">
        <v>14</v>
      </c>
      <c r="Z19">
        <v>209.35002622660147</v>
      </c>
    </row>
    <row r="20" spans="1:29" ht="14.4" thickBot="1">
      <c r="A20" s="209">
        <v>41668</v>
      </c>
      <c r="B20" s="193">
        <v>19.21</v>
      </c>
      <c r="C20" s="193">
        <v>30.7</v>
      </c>
      <c r="D20" s="193">
        <v>27.5</v>
      </c>
      <c r="E20" s="193">
        <v>41.88</v>
      </c>
      <c r="F20" s="193">
        <v>90.02</v>
      </c>
      <c r="G20" s="193">
        <v>19.77</v>
      </c>
      <c r="H20" s="193">
        <v>19.93</v>
      </c>
      <c r="I20" s="224">
        <v>57.2</v>
      </c>
      <c r="J20" s="193"/>
      <c r="K20" s="196">
        <f t="shared" si="0"/>
        <v>-2.586206896551714E-2</v>
      </c>
      <c r="L20" s="196">
        <f t="shared" si="1"/>
        <v>1.0533245556287041E-2</v>
      </c>
      <c r="M20" s="196">
        <f t="shared" si="2"/>
        <v>-1.4336917562723964E-2</v>
      </c>
      <c r="N20" s="196">
        <f t="shared" si="3"/>
        <v>-1.7132128608307835E-2</v>
      </c>
      <c r="O20" s="196">
        <f t="shared" si="4"/>
        <v>-1.8748637453673413E-2</v>
      </c>
      <c r="P20" s="196">
        <f t="shared" si="5"/>
        <v>-7.5301204819278175E-3</v>
      </c>
      <c r="Q20" s="196">
        <f t="shared" si="6"/>
        <v>-1.8226600985221723E-2</v>
      </c>
      <c r="R20" s="196">
        <f t="shared" si="7"/>
        <v>-1.5659955257270635E-2</v>
      </c>
      <c r="T20">
        <v>15</v>
      </c>
      <c r="U20">
        <f t="shared" ca="1" si="8"/>
        <v>-2.9528465091444078E-2</v>
      </c>
      <c r="V20">
        <f t="shared" ca="1" si="9"/>
        <v>130.88202367048689</v>
      </c>
      <c r="Y20">
        <v>15</v>
      </c>
      <c r="Z20">
        <v>148.00414004982787</v>
      </c>
      <c r="AB20" s="215"/>
      <c r="AC20" s="215"/>
    </row>
    <row r="21" spans="1:29" ht="13.8">
      <c r="A21" s="209">
        <v>41669</v>
      </c>
      <c r="B21" s="193">
        <v>20.149999999999999</v>
      </c>
      <c r="C21" s="193">
        <v>30.87</v>
      </c>
      <c r="D21" s="193">
        <v>28.21</v>
      </c>
      <c r="E21" s="193">
        <v>41.72</v>
      </c>
      <c r="F21" s="193">
        <v>90.42</v>
      </c>
      <c r="G21" s="193">
        <v>19.940000000000001</v>
      </c>
      <c r="H21" s="193">
        <v>20.309999999999999</v>
      </c>
      <c r="I21" s="224">
        <v>57.81</v>
      </c>
      <c r="J21" s="193"/>
      <c r="K21" s="196">
        <f t="shared" si="0"/>
        <v>4.8932847475273177E-2</v>
      </c>
      <c r="L21" s="196">
        <f t="shared" si="1"/>
        <v>5.5374592833876777E-3</v>
      </c>
      <c r="M21" s="196">
        <f t="shared" si="2"/>
        <v>2.5818181818181848E-2</v>
      </c>
      <c r="N21" s="196">
        <f t="shared" si="3"/>
        <v>-3.8204393505253983E-3</v>
      </c>
      <c r="O21" s="196">
        <f t="shared" si="4"/>
        <v>4.4434570095534956E-3</v>
      </c>
      <c r="P21" s="196">
        <f t="shared" si="5"/>
        <v>8.5988872028326616E-3</v>
      </c>
      <c r="Q21" s="196">
        <f t="shared" si="6"/>
        <v>1.9066733567486151E-2</v>
      </c>
      <c r="R21" s="196">
        <f t="shared" si="7"/>
        <v>1.0664335664335655E-2</v>
      </c>
      <c r="T21">
        <v>16</v>
      </c>
      <c r="U21">
        <f t="shared" ca="1" si="8"/>
        <v>-1.5119823454392181E-2</v>
      </c>
      <c r="V21">
        <f t="shared" ca="1" si="9"/>
        <v>128.90311057923554</v>
      </c>
      <c r="Y21">
        <v>16</v>
      </c>
      <c r="Z21">
        <v>143.7939416834341</v>
      </c>
    </row>
    <row r="22" spans="1:29" ht="13.8">
      <c r="A22" s="209">
        <v>41670</v>
      </c>
      <c r="B22" s="193">
        <v>17.93</v>
      </c>
      <c r="C22" s="193">
        <v>31.69</v>
      </c>
      <c r="D22" s="193">
        <v>29.34</v>
      </c>
      <c r="E22" s="193">
        <v>41.69</v>
      </c>
      <c r="F22" s="193">
        <v>90.12</v>
      </c>
      <c r="G22" s="193">
        <v>19.93</v>
      </c>
      <c r="H22" s="193">
        <v>20.32</v>
      </c>
      <c r="I22" s="224">
        <v>58.48</v>
      </c>
      <c r="J22" s="193"/>
      <c r="K22" s="196">
        <f t="shared" si="0"/>
        <v>-0.11017369727047141</v>
      </c>
      <c r="L22" s="196">
        <f t="shared" si="1"/>
        <v>2.6563006154842899E-2</v>
      </c>
      <c r="M22" s="196">
        <f t="shared" si="2"/>
        <v>4.0056717476072277E-2</v>
      </c>
      <c r="N22" s="196">
        <f t="shared" si="3"/>
        <v>-7.1907957814000805E-4</v>
      </c>
      <c r="O22" s="196">
        <f t="shared" si="4"/>
        <v>-3.3178500331784689E-3</v>
      </c>
      <c r="P22" s="196">
        <f t="shared" si="5"/>
        <v>-5.0150451354070025E-4</v>
      </c>
      <c r="Q22" s="196">
        <f t="shared" si="6"/>
        <v>4.9236829148210557E-4</v>
      </c>
      <c r="R22" s="196">
        <f t="shared" si="7"/>
        <v>1.1589690364988662E-2</v>
      </c>
      <c r="T22">
        <v>17</v>
      </c>
      <c r="U22">
        <f t="shared" ca="1" si="8"/>
        <v>-3.1042299502990284E-2</v>
      </c>
      <c r="V22">
        <f t="shared" ca="1" si="9"/>
        <v>124.90166161376784</v>
      </c>
      <c r="Y22">
        <v>17</v>
      </c>
      <c r="Z22">
        <v>421.58534360593944</v>
      </c>
    </row>
    <row r="23" spans="1:29" ht="13.8">
      <c r="A23" s="209">
        <v>41673</v>
      </c>
      <c r="B23" s="193">
        <v>17.309999999999999</v>
      </c>
      <c r="C23" s="193">
        <v>30.55</v>
      </c>
      <c r="D23" s="193">
        <v>28.16</v>
      </c>
      <c r="E23" s="193">
        <v>40.79</v>
      </c>
      <c r="F23" s="193">
        <v>88.37</v>
      </c>
      <c r="G23" s="193">
        <v>19.39</v>
      </c>
      <c r="H23" s="193">
        <v>20.010000000000002</v>
      </c>
      <c r="I23" s="224">
        <v>57.77</v>
      </c>
      <c r="J23" s="193"/>
      <c r="K23" s="196">
        <f t="shared" si="0"/>
        <v>-3.4578918014500894E-2</v>
      </c>
      <c r="L23" s="196">
        <f t="shared" si="1"/>
        <v>-3.5973493215525419E-2</v>
      </c>
      <c r="M23" s="196">
        <f t="shared" si="2"/>
        <v>-4.0218132242672108E-2</v>
      </c>
      <c r="N23" s="196">
        <f t="shared" si="3"/>
        <v>-2.1587910769968785E-2</v>
      </c>
      <c r="O23" s="196">
        <f t="shared" si="4"/>
        <v>-1.9418553040390588E-2</v>
      </c>
      <c r="P23" s="196">
        <f t="shared" si="5"/>
        <v>-2.7094831911690875E-2</v>
      </c>
      <c r="Q23" s="196">
        <f t="shared" si="6"/>
        <v>-1.525590551181096E-2</v>
      </c>
      <c r="R23" s="196">
        <f t="shared" si="7"/>
        <v>-1.2140902872776912E-2</v>
      </c>
      <c r="T23">
        <v>18</v>
      </c>
      <c r="U23">
        <f t="shared" ca="1" si="8"/>
        <v>-2.9413853035934606E-2</v>
      </c>
      <c r="V23">
        <f t="shared" ca="1" si="9"/>
        <v>121.22782249511644</v>
      </c>
      <c r="Y23">
        <v>18</v>
      </c>
      <c r="Z23">
        <v>216.50491775956101</v>
      </c>
    </row>
    <row r="24" spans="1:29" ht="13.8">
      <c r="A24" s="209">
        <v>41674</v>
      </c>
      <c r="B24" s="193">
        <v>17.399999999999999</v>
      </c>
      <c r="C24" s="193">
        <v>30.44</v>
      </c>
      <c r="D24" s="193">
        <v>28.28</v>
      </c>
      <c r="E24" s="193">
        <v>40.57</v>
      </c>
      <c r="F24" s="193">
        <v>88.94</v>
      </c>
      <c r="G24" s="193">
        <v>19.41</v>
      </c>
      <c r="H24" s="193">
        <v>20.21</v>
      </c>
      <c r="I24" s="224">
        <v>57.99</v>
      </c>
      <c r="J24" s="193"/>
      <c r="K24" s="196">
        <f t="shared" si="0"/>
        <v>5.1993067590987794E-3</v>
      </c>
      <c r="L24" s="196">
        <f t="shared" si="1"/>
        <v>-3.6006546644844332E-3</v>
      </c>
      <c r="M24" s="196">
        <f t="shared" si="2"/>
        <v>4.2613636363636716E-3</v>
      </c>
      <c r="N24" s="196">
        <f t="shared" si="3"/>
        <v>-5.3934787938219875E-3</v>
      </c>
      <c r="O24" s="196">
        <f t="shared" si="4"/>
        <v>6.4501527667759776E-3</v>
      </c>
      <c r="P24" s="196">
        <f t="shared" si="5"/>
        <v>1.0314595152140058E-3</v>
      </c>
      <c r="Q24" s="196">
        <f t="shared" si="6"/>
        <v>9.9950024987505888E-3</v>
      </c>
      <c r="R24" s="196">
        <f t="shared" si="7"/>
        <v>3.8082049506664162E-3</v>
      </c>
      <c r="T24">
        <v>19</v>
      </c>
      <c r="U24">
        <f t="shared" ca="1" si="8"/>
        <v>8.662467354232475E-3</v>
      </c>
      <c r="V24">
        <f t="shared" ca="1" si="9"/>
        <v>122.27795454990506</v>
      </c>
      <c r="Y24">
        <v>19</v>
      </c>
      <c r="Z24">
        <v>190.46096113192712</v>
      </c>
    </row>
    <row r="25" spans="1:29" ht="13.8">
      <c r="A25" s="209">
        <v>41675</v>
      </c>
      <c r="B25" s="193">
        <v>17.32</v>
      </c>
      <c r="C25" s="193">
        <v>30</v>
      </c>
      <c r="D25" s="193">
        <v>28.4</v>
      </c>
      <c r="E25" s="193">
        <v>40.54</v>
      </c>
      <c r="F25" s="193">
        <v>88.64</v>
      </c>
      <c r="G25" s="193">
        <v>19.440000000000001</v>
      </c>
      <c r="H25" s="193">
        <v>20.440000000000001</v>
      </c>
      <c r="I25" s="224">
        <v>57.77</v>
      </c>
      <c r="J25" s="193"/>
      <c r="K25" s="196">
        <f t="shared" si="0"/>
        <v>-4.5977011494251901E-3</v>
      </c>
      <c r="L25" s="196">
        <f t="shared" si="1"/>
        <v>-1.4454664914586112E-2</v>
      </c>
      <c r="M25" s="196">
        <f t="shared" si="2"/>
        <v>4.243281471004153E-3</v>
      </c>
      <c r="N25" s="196">
        <f t="shared" si="3"/>
        <v>-7.3946265713584268E-4</v>
      </c>
      <c r="O25" s="196">
        <f t="shared" si="4"/>
        <v>-3.3730604902180929E-3</v>
      </c>
      <c r="P25" s="196">
        <f t="shared" si="5"/>
        <v>1.5455950540958854E-3</v>
      </c>
      <c r="Q25" s="196">
        <f t="shared" si="6"/>
        <v>1.1380504700643267E-2</v>
      </c>
      <c r="R25" s="196">
        <f t="shared" si="7"/>
        <v>-3.793757544404188E-3</v>
      </c>
      <c r="T25">
        <v>20</v>
      </c>
      <c r="U25">
        <f t="shared" ca="1" si="8"/>
        <v>-3.210025763860018E-2</v>
      </c>
      <c r="V25">
        <f t="shared" ca="1" si="9"/>
        <v>118.35280070533207</v>
      </c>
      <c r="Y25">
        <v>20</v>
      </c>
      <c r="Z25">
        <v>224.6549224789666</v>
      </c>
    </row>
    <row r="26" spans="1:29" ht="13.8">
      <c r="A26" s="209">
        <v>41676</v>
      </c>
      <c r="B26" s="193">
        <v>17.73</v>
      </c>
      <c r="C26" s="193">
        <v>30.3</v>
      </c>
      <c r="D26" s="193">
        <v>28.82</v>
      </c>
      <c r="E26" s="193">
        <v>41.12</v>
      </c>
      <c r="F26" s="193">
        <v>91.65</v>
      </c>
      <c r="G26" s="193">
        <v>19.43</v>
      </c>
      <c r="H26" s="193">
        <v>20.76</v>
      </c>
      <c r="I26" s="224">
        <v>58.27</v>
      </c>
      <c r="J26" s="193"/>
      <c r="K26" s="196">
        <f t="shared" si="0"/>
        <v>2.3672055427251738E-2</v>
      </c>
      <c r="L26" s="196">
        <f t="shared" si="1"/>
        <v>1.0000000000000024E-2</v>
      </c>
      <c r="M26" s="196">
        <f t="shared" si="2"/>
        <v>1.4788732394366257E-2</v>
      </c>
      <c r="N26" s="196">
        <f t="shared" si="3"/>
        <v>1.4306857424765621E-2</v>
      </c>
      <c r="O26" s="196">
        <f t="shared" si="4"/>
        <v>3.3957581227436882E-2</v>
      </c>
      <c r="P26" s="196">
        <f t="shared" si="5"/>
        <v>-5.1440329218115034E-4</v>
      </c>
      <c r="Q26" s="196">
        <f t="shared" si="6"/>
        <v>1.5655577299412929E-2</v>
      </c>
      <c r="R26" s="196">
        <f t="shared" si="7"/>
        <v>8.6550112515146257E-3</v>
      </c>
      <c r="T26">
        <v>21</v>
      </c>
      <c r="U26">
        <f t="shared" ca="1" si="8"/>
        <v>-2.1692289481087552E-2</v>
      </c>
      <c r="V26">
        <f t="shared" ca="1" si="9"/>
        <v>115.78545749153454</v>
      </c>
      <c r="Y26">
        <v>21</v>
      </c>
      <c r="Z26">
        <v>246.02865489238764</v>
      </c>
    </row>
    <row r="27" spans="1:29" ht="13.8">
      <c r="A27" s="209">
        <v>41677</v>
      </c>
      <c r="B27" s="193">
        <v>18.05</v>
      </c>
      <c r="C27" s="193">
        <v>30.62</v>
      </c>
      <c r="D27" s="193">
        <v>29.25</v>
      </c>
      <c r="E27" s="193">
        <v>41.47</v>
      </c>
      <c r="F27" s="193">
        <v>91.47</v>
      </c>
      <c r="G27" s="193">
        <v>19.68</v>
      </c>
      <c r="H27" s="193">
        <v>20.85</v>
      </c>
      <c r="I27" s="224">
        <v>61.43</v>
      </c>
      <c r="J27" s="193"/>
      <c r="K27" s="196">
        <f t="shared" si="0"/>
        <v>1.8048505358150044E-2</v>
      </c>
      <c r="L27" s="196">
        <f t="shared" si="1"/>
        <v>1.056105610561057E-2</v>
      </c>
      <c r="M27" s="196">
        <f t="shared" si="2"/>
        <v>1.4920194309507277E-2</v>
      </c>
      <c r="N27" s="196">
        <f t="shared" si="3"/>
        <v>8.5116731517510084E-3</v>
      </c>
      <c r="O27" s="196">
        <f t="shared" si="4"/>
        <v>-1.9639934533552299E-3</v>
      </c>
      <c r="P27" s="196">
        <f t="shared" si="5"/>
        <v>1.2866700977869275E-2</v>
      </c>
      <c r="Q27" s="196">
        <f t="shared" si="6"/>
        <v>4.335260115606929E-3</v>
      </c>
      <c r="R27" s="196">
        <f t="shared" si="7"/>
        <v>5.4230307190664087E-2</v>
      </c>
      <c r="T27">
        <v>22</v>
      </c>
      <c r="U27">
        <f t="shared" ca="1" si="8"/>
        <v>1.0213711994030032E-2</v>
      </c>
      <c r="V27">
        <f t="shared" ca="1" si="9"/>
        <v>116.96805680745008</v>
      </c>
      <c r="Y27">
        <v>22</v>
      </c>
      <c r="Z27">
        <v>248.7721884908878</v>
      </c>
    </row>
    <row r="28" spans="1:29" ht="13.8">
      <c r="A28" s="209">
        <v>41680</v>
      </c>
      <c r="B28" s="193">
        <v>18.04</v>
      </c>
      <c r="C28" s="193">
        <v>30.82</v>
      </c>
      <c r="D28" s="193">
        <v>29.14</v>
      </c>
      <c r="E28" s="193">
        <v>41.6</v>
      </c>
      <c r="F28" s="193">
        <v>91.32</v>
      </c>
      <c r="G28" s="193">
        <v>19.68</v>
      </c>
      <c r="H28" s="193">
        <v>20.54</v>
      </c>
      <c r="I28" s="224">
        <v>61.49</v>
      </c>
      <c r="J28" s="193"/>
      <c r="K28" s="196">
        <f t="shared" si="0"/>
        <v>-5.5401662049870152E-4</v>
      </c>
      <c r="L28" s="196">
        <f t="shared" si="1"/>
        <v>6.5316786414108194E-3</v>
      </c>
      <c r="M28" s="196">
        <f t="shared" si="2"/>
        <v>-3.7606837606837412E-3</v>
      </c>
      <c r="N28" s="196">
        <f t="shared" si="3"/>
        <v>3.134796238244576E-3</v>
      </c>
      <c r="O28" s="196">
        <f t="shared" si="4"/>
        <v>-1.6398819285012101E-3</v>
      </c>
      <c r="P28" s="196">
        <f t="shared" si="5"/>
        <v>0</v>
      </c>
      <c r="Q28" s="196">
        <f t="shared" si="6"/>
        <v>-1.4868105515587638E-2</v>
      </c>
      <c r="R28" s="196">
        <f t="shared" si="7"/>
        <v>9.7672147159372094E-4</v>
      </c>
      <c r="T28">
        <v>23</v>
      </c>
      <c r="U28">
        <f t="shared" ca="1" si="8"/>
        <v>-4.4549597926958236E-2</v>
      </c>
      <c r="V28">
        <f t="shared" ca="1" si="9"/>
        <v>111.75717690638058</v>
      </c>
      <c r="Y28">
        <v>23</v>
      </c>
      <c r="Z28">
        <v>90.624843630274299</v>
      </c>
    </row>
    <row r="29" spans="1:29" ht="13.8">
      <c r="A29" s="209">
        <v>41681</v>
      </c>
      <c r="B29" s="193">
        <v>18.09</v>
      </c>
      <c r="C29" s="193">
        <v>31.13</v>
      </c>
      <c r="D29" s="193">
        <v>29.57</v>
      </c>
      <c r="E29" s="193">
        <v>42.06</v>
      </c>
      <c r="F29" s="193">
        <v>92.23</v>
      </c>
      <c r="G29" s="193">
        <v>19.96</v>
      </c>
      <c r="H29" s="193">
        <v>20.74</v>
      </c>
      <c r="I29" s="224">
        <v>62</v>
      </c>
      <c r="J29" s="193"/>
      <c r="K29" s="196">
        <f t="shared" si="0"/>
        <v>2.7716186252772015E-3</v>
      </c>
      <c r="L29" s="196">
        <f t="shared" si="1"/>
        <v>1.0058403634003852E-2</v>
      </c>
      <c r="M29" s="196">
        <f t="shared" si="2"/>
        <v>1.4756348661633483E-2</v>
      </c>
      <c r="N29" s="196">
        <f t="shared" si="3"/>
        <v>1.1057692307692327E-2</v>
      </c>
      <c r="O29" s="196">
        <f t="shared" si="4"/>
        <v>9.9649583880859708E-3</v>
      </c>
      <c r="P29" s="196">
        <f t="shared" si="5"/>
        <v>1.4227642276422823E-2</v>
      </c>
      <c r="Q29" s="196">
        <f t="shared" si="6"/>
        <v>9.7370983446932475E-3</v>
      </c>
      <c r="R29" s="196">
        <f t="shared" si="7"/>
        <v>8.2940315498454716E-3</v>
      </c>
      <c r="T29">
        <v>24</v>
      </c>
      <c r="U29">
        <f t="shared" ca="1" si="8"/>
        <v>-2.1098169894217481E-2</v>
      </c>
      <c r="V29">
        <f t="shared" ca="1" si="9"/>
        <v>109.39930500111164</v>
      </c>
      <c r="Y29">
        <v>24</v>
      </c>
      <c r="Z29">
        <v>367.19960852422355</v>
      </c>
    </row>
    <row r="30" spans="1:29" ht="13.8">
      <c r="A30" s="209">
        <v>41682</v>
      </c>
      <c r="B30" s="193">
        <v>17.46</v>
      </c>
      <c r="C30" s="193">
        <v>31.38</v>
      </c>
      <c r="D30" s="193">
        <v>29.48</v>
      </c>
      <c r="E30" s="193">
        <v>41.92</v>
      </c>
      <c r="F30" s="193">
        <v>92.34</v>
      </c>
      <c r="G30" s="193">
        <v>20</v>
      </c>
      <c r="H30" s="193">
        <v>20.94</v>
      </c>
      <c r="I30" s="224">
        <v>61.28</v>
      </c>
      <c r="J30" s="193"/>
      <c r="K30" s="196">
        <f t="shared" si="0"/>
        <v>-3.4825870646766115E-2</v>
      </c>
      <c r="L30" s="196">
        <f t="shared" si="1"/>
        <v>8.0308384195309987E-3</v>
      </c>
      <c r="M30" s="196">
        <f t="shared" si="2"/>
        <v>-3.0436252959080102E-3</v>
      </c>
      <c r="N30" s="196">
        <f t="shared" si="3"/>
        <v>-3.3285782215882209E-3</v>
      </c>
      <c r="O30" s="196">
        <f t="shared" si="4"/>
        <v>1.1926704976688652E-3</v>
      </c>
      <c r="P30" s="196">
        <f t="shared" si="5"/>
        <v>2.0040080160320215E-3</v>
      </c>
      <c r="Q30" s="196">
        <f t="shared" si="6"/>
        <v>9.643201542912384E-3</v>
      </c>
      <c r="R30" s="196">
        <f t="shared" si="7"/>
        <v>-1.1612903225806433E-2</v>
      </c>
      <c r="T30">
        <v>25</v>
      </c>
      <c r="U30">
        <f t="shared" ca="1" si="8"/>
        <v>4.5525394424346275E-3</v>
      </c>
      <c r="V30">
        <f t="shared" ca="1" si="9"/>
        <v>109.89734965210414</v>
      </c>
      <c r="Y30">
        <v>25</v>
      </c>
      <c r="Z30">
        <v>256.18823525527534</v>
      </c>
    </row>
    <row r="31" spans="1:29" ht="13.8">
      <c r="A31" s="209">
        <v>41683</v>
      </c>
      <c r="B31" s="193">
        <v>17.86</v>
      </c>
      <c r="C31" s="193">
        <v>31.5</v>
      </c>
      <c r="D31" s="193">
        <v>29.81</v>
      </c>
      <c r="E31" s="193">
        <v>41.86</v>
      </c>
      <c r="F31" s="193">
        <v>93.14</v>
      </c>
      <c r="G31" s="193">
        <v>20.11</v>
      </c>
      <c r="H31" s="193">
        <v>20.97</v>
      </c>
      <c r="I31" s="224">
        <v>62.36</v>
      </c>
      <c r="J31" s="193"/>
      <c r="K31" s="196">
        <f t="shared" si="0"/>
        <v>2.2909507445589838E-2</v>
      </c>
      <c r="L31" s="196">
        <f t="shared" si="1"/>
        <v>3.8240917782027088E-3</v>
      </c>
      <c r="M31" s="196">
        <f t="shared" si="2"/>
        <v>1.1194029850746211E-2</v>
      </c>
      <c r="N31" s="196">
        <f t="shared" si="3"/>
        <v>-1.4312977099237183E-3</v>
      </c>
      <c r="O31" s="196">
        <f t="shared" si="4"/>
        <v>8.6636343946285155E-3</v>
      </c>
      <c r="P31" s="196">
        <f t="shared" si="5"/>
        <v>5.4999999999999719E-3</v>
      </c>
      <c r="Q31" s="196">
        <f t="shared" si="6"/>
        <v>1.432664756446876E-3</v>
      </c>
      <c r="R31" s="196">
        <f t="shared" si="7"/>
        <v>1.7624020887728433E-2</v>
      </c>
      <c r="T31">
        <v>26</v>
      </c>
      <c r="U31">
        <f t="shared" ca="1" si="8"/>
        <v>1.1064191866562358E-2</v>
      </c>
      <c r="V31">
        <f t="shared" ca="1" si="9"/>
        <v>111.11327501428171</v>
      </c>
      <c r="Y31">
        <v>26</v>
      </c>
      <c r="Z31">
        <v>222.58505935786795</v>
      </c>
    </row>
    <row r="32" spans="1:29" ht="13.8">
      <c r="A32" s="209">
        <v>41684</v>
      </c>
      <c r="B32" s="193">
        <v>17.87</v>
      </c>
      <c r="C32" s="193">
        <v>31.51</v>
      </c>
      <c r="D32" s="193">
        <v>29.88</v>
      </c>
      <c r="E32" s="193">
        <v>41.58</v>
      </c>
      <c r="F32" s="193">
        <v>93.37</v>
      </c>
      <c r="G32" s="193">
        <v>20.22</v>
      </c>
      <c r="H32" s="193">
        <v>20.92</v>
      </c>
      <c r="I32" s="224">
        <v>62.22</v>
      </c>
      <c r="J32" s="193"/>
      <c r="K32" s="196">
        <f t="shared" si="0"/>
        <v>5.5991041433379411E-4</v>
      </c>
      <c r="L32" s="196">
        <f t="shared" si="1"/>
        <v>3.1746031746036706E-4</v>
      </c>
      <c r="M32" s="196">
        <f t="shared" si="2"/>
        <v>2.34820530023483E-3</v>
      </c>
      <c r="N32" s="196">
        <f t="shared" si="3"/>
        <v>-6.6889632107023688E-3</v>
      </c>
      <c r="O32" s="196">
        <f t="shared" si="4"/>
        <v>2.4694009018681982E-3</v>
      </c>
      <c r="P32" s="196">
        <f t="shared" si="5"/>
        <v>5.4699154649427862E-3</v>
      </c>
      <c r="Q32" s="196">
        <f t="shared" si="6"/>
        <v>-2.3843586075344377E-3</v>
      </c>
      <c r="R32" s="196">
        <f t="shared" si="7"/>
        <v>-2.2450288646568405E-3</v>
      </c>
      <c r="T32">
        <v>27</v>
      </c>
      <c r="U32">
        <f t="shared" ca="1" si="8"/>
        <v>-1.2463826466160698E-2</v>
      </c>
      <c r="V32">
        <f t="shared" ca="1" si="9"/>
        <v>109.72837843641692</v>
      </c>
      <c r="Y32">
        <v>27</v>
      </c>
      <c r="Z32">
        <v>197.47990308380162</v>
      </c>
    </row>
    <row r="33" spans="1:26" ht="13.8">
      <c r="A33" s="209">
        <v>41688</v>
      </c>
      <c r="B33" s="193">
        <v>17.68</v>
      </c>
      <c r="C33" s="193">
        <v>31.57</v>
      </c>
      <c r="D33" s="193">
        <v>30.09</v>
      </c>
      <c r="E33" s="193">
        <v>41.83</v>
      </c>
      <c r="F33" s="193">
        <v>92.78</v>
      </c>
      <c r="G33" s="193">
        <v>20.100000000000001</v>
      </c>
      <c r="H33" s="193">
        <v>21.06</v>
      </c>
      <c r="I33" s="224">
        <v>62.41</v>
      </c>
      <c r="J33" s="193"/>
      <c r="K33" s="196">
        <f t="shared" si="0"/>
        <v>-1.063234471180757E-2</v>
      </c>
      <c r="L33" s="196">
        <f t="shared" si="1"/>
        <v>1.9041574103458813E-3</v>
      </c>
      <c r="M33" s="196">
        <f t="shared" si="2"/>
        <v>7.0281124497992252E-3</v>
      </c>
      <c r="N33" s="196">
        <f t="shared" si="3"/>
        <v>6.0125060125060126E-3</v>
      </c>
      <c r="O33" s="196">
        <f t="shared" si="4"/>
        <v>-6.318946128306773E-3</v>
      </c>
      <c r="P33" s="196">
        <f t="shared" si="5"/>
        <v>-5.9347181008900813E-3</v>
      </c>
      <c r="Q33" s="196">
        <f t="shared" si="6"/>
        <v>6.6921606118545409E-3</v>
      </c>
      <c r="R33" s="196">
        <f t="shared" si="7"/>
        <v>3.0536804885888417E-3</v>
      </c>
      <c r="T33">
        <v>28</v>
      </c>
      <c r="U33">
        <f t="shared" ca="1" si="8"/>
        <v>5.7496191873294853E-3</v>
      </c>
      <c r="V33">
        <f t="shared" ca="1" si="9"/>
        <v>110.35927482646949</v>
      </c>
      <c r="Y33">
        <v>28</v>
      </c>
      <c r="Z33">
        <v>194.12559859867002</v>
      </c>
    </row>
    <row r="34" spans="1:26" ht="13.8">
      <c r="A34" s="209">
        <v>41689</v>
      </c>
      <c r="B34" s="193">
        <v>17.37</v>
      </c>
      <c r="C34" s="193">
        <v>31.65</v>
      </c>
      <c r="D34" s="193">
        <v>29.87</v>
      </c>
      <c r="E34" s="193">
        <v>42.51</v>
      </c>
      <c r="F34" s="193">
        <v>92.42</v>
      </c>
      <c r="G34" s="193">
        <v>19.97</v>
      </c>
      <c r="H34" s="193">
        <v>20.9</v>
      </c>
      <c r="I34" s="224">
        <v>61.18</v>
      </c>
      <c r="J34" s="193"/>
      <c r="K34" s="196">
        <f t="shared" si="0"/>
        <v>-1.7533936651583638E-2</v>
      </c>
      <c r="L34" s="196">
        <f t="shared" si="1"/>
        <v>2.5340513145390652E-3</v>
      </c>
      <c r="M34" s="196">
        <f t="shared" si="2"/>
        <v>-7.3113991359255188E-3</v>
      </c>
      <c r="N34" s="196">
        <f t="shared" si="3"/>
        <v>1.6256275400430308E-2</v>
      </c>
      <c r="O34" s="196">
        <f t="shared" si="4"/>
        <v>-3.8801465833153636E-3</v>
      </c>
      <c r="P34" s="196">
        <f t="shared" si="5"/>
        <v>-6.4676616915424158E-3</v>
      </c>
      <c r="Q34" s="196">
        <f t="shared" si="6"/>
        <v>-7.5973409306742713E-3</v>
      </c>
      <c r="R34" s="196">
        <f t="shared" si="7"/>
        <v>-1.970838006729686E-2</v>
      </c>
      <c r="T34">
        <v>29</v>
      </c>
      <c r="U34">
        <f t="shared" ca="1" si="8"/>
        <v>1.5861328478335851E-4</v>
      </c>
      <c r="V34">
        <f t="shared" ca="1" si="9"/>
        <v>110.37677927355601</v>
      </c>
      <c r="Y34">
        <v>29</v>
      </c>
      <c r="Z34">
        <v>217.19653817533018</v>
      </c>
    </row>
    <row r="35" spans="1:26" ht="13.8">
      <c r="A35" s="209">
        <v>41690</v>
      </c>
      <c r="B35" s="193">
        <v>17.489999999999998</v>
      </c>
      <c r="C35" s="193">
        <v>31.85</v>
      </c>
      <c r="D35" s="193">
        <v>29.92</v>
      </c>
      <c r="E35" s="193">
        <v>42</v>
      </c>
      <c r="F35" s="193">
        <v>92.54</v>
      </c>
      <c r="G35" s="193">
        <v>19.62</v>
      </c>
      <c r="H35" s="193">
        <v>20.99</v>
      </c>
      <c r="I35" s="224">
        <v>62.14</v>
      </c>
      <c r="J35" s="193"/>
      <c r="K35" s="196">
        <f t="shared" si="0"/>
        <v>6.908462867011942E-3</v>
      </c>
      <c r="L35" s="196">
        <f t="shared" si="1"/>
        <v>6.3191153238547505E-3</v>
      </c>
      <c r="M35" s="196">
        <f t="shared" si="2"/>
        <v>1.6739203213927253E-3</v>
      </c>
      <c r="N35" s="196">
        <f t="shared" si="3"/>
        <v>-1.1997177134791768E-2</v>
      </c>
      <c r="O35" s="196">
        <f t="shared" si="4"/>
        <v>1.2984202553560328E-3</v>
      </c>
      <c r="P35" s="196">
        <f t="shared" si="5"/>
        <v>-1.7526289434151122E-2</v>
      </c>
      <c r="Q35" s="196">
        <f t="shared" si="6"/>
        <v>4.3062200956937736E-3</v>
      </c>
      <c r="R35" s="196">
        <f t="shared" si="7"/>
        <v>1.569140241909122E-2</v>
      </c>
      <c r="T35">
        <v>30</v>
      </c>
      <c r="U35">
        <f t="shared" ca="1" si="8"/>
        <v>1.4068764725927049E-2</v>
      </c>
      <c r="V35">
        <f t="shared" ca="1" si="9"/>
        <v>111.92964421236124</v>
      </c>
      <c r="Y35">
        <v>30</v>
      </c>
      <c r="Z35">
        <v>254.71777041574035</v>
      </c>
    </row>
    <row r="36" spans="1:26" ht="13.8">
      <c r="A36" s="209">
        <v>41691</v>
      </c>
      <c r="B36" s="193">
        <v>17.34</v>
      </c>
      <c r="C36" s="193">
        <v>32.049999999999997</v>
      </c>
      <c r="D36" s="193">
        <v>29.91</v>
      </c>
      <c r="E36" s="193">
        <v>41.71</v>
      </c>
      <c r="F36" s="193">
        <v>91.03</v>
      </c>
      <c r="G36" s="193">
        <v>19.510000000000002</v>
      </c>
      <c r="H36" s="193">
        <v>20.85</v>
      </c>
      <c r="I36" s="224">
        <v>61.75</v>
      </c>
      <c r="J36" s="193"/>
      <c r="K36" s="196">
        <f t="shared" si="0"/>
        <v>-8.5763293310462309E-3</v>
      </c>
      <c r="L36" s="196">
        <f t="shared" si="1"/>
        <v>6.2794348508632882E-3</v>
      </c>
      <c r="M36" s="196">
        <f t="shared" si="2"/>
        <v>-3.3422459893053352E-4</v>
      </c>
      <c r="N36" s="196">
        <f t="shared" si="3"/>
        <v>-6.904761904761884E-3</v>
      </c>
      <c r="O36" s="196">
        <f t="shared" si="4"/>
        <v>-1.6317268208342391E-2</v>
      </c>
      <c r="P36" s="196">
        <f t="shared" si="5"/>
        <v>-5.606523955147779E-3</v>
      </c>
      <c r="Q36" s="196">
        <f t="shared" si="6"/>
        <v>-6.6698427822771333E-3</v>
      </c>
      <c r="R36" s="196">
        <f t="shared" si="7"/>
        <v>-6.2761506276150722E-3</v>
      </c>
      <c r="T36">
        <v>31</v>
      </c>
      <c r="U36">
        <f t="shared" ca="1" si="8"/>
        <v>-2.101207510646446E-2</v>
      </c>
      <c r="V36">
        <f t="shared" ca="1" si="9"/>
        <v>109.57777012153126</v>
      </c>
      <c r="Y36">
        <v>31</v>
      </c>
      <c r="Z36">
        <v>241.40040377245893</v>
      </c>
    </row>
    <row r="37" spans="1:26" ht="13.8">
      <c r="A37" s="209">
        <v>41694</v>
      </c>
      <c r="B37" s="193">
        <v>17.59</v>
      </c>
      <c r="C37" s="193">
        <v>31.8</v>
      </c>
      <c r="D37" s="193">
        <v>30.13</v>
      </c>
      <c r="E37" s="193">
        <v>41.64</v>
      </c>
      <c r="F37" s="193">
        <v>91.64</v>
      </c>
      <c r="G37" s="193">
        <v>19.57</v>
      </c>
      <c r="H37" s="193">
        <v>21.5</v>
      </c>
      <c r="I37" s="224">
        <v>63.86</v>
      </c>
      <c r="J37" s="193"/>
      <c r="K37" s="196">
        <f t="shared" si="0"/>
        <v>1.4417531718569781E-2</v>
      </c>
      <c r="L37" s="196">
        <f t="shared" si="1"/>
        <v>-7.8003120124803893E-3</v>
      </c>
      <c r="M37" s="196">
        <f t="shared" si="2"/>
        <v>7.3553995319290827E-3</v>
      </c>
      <c r="N37" s="196">
        <f t="shared" si="3"/>
        <v>-1.6782546152001986E-3</v>
      </c>
      <c r="O37" s="196">
        <f t="shared" si="4"/>
        <v>6.7010875535537667E-3</v>
      </c>
      <c r="P37" s="196">
        <f t="shared" si="5"/>
        <v>3.0753459764222817E-3</v>
      </c>
      <c r="Q37" s="196">
        <f t="shared" si="6"/>
        <v>3.11750599520383E-2</v>
      </c>
      <c r="R37" s="196">
        <f t="shared" si="7"/>
        <v>3.4170040485829951E-2</v>
      </c>
      <c r="T37">
        <v>32</v>
      </c>
      <c r="U37">
        <f t="shared" ca="1" si="8"/>
        <v>-3.4332015638388953E-2</v>
      </c>
      <c r="V37">
        <f t="shared" ca="1" si="9"/>
        <v>105.81574440409906</v>
      </c>
      <c r="Y37">
        <v>32</v>
      </c>
      <c r="Z37">
        <v>266.00938837874821</v>
      </c>
    </row>
    <row r="38" spans="1:26" ht="13.8">
      <c r="A38" s="209">
        <v>41695</v>
      </c>
      <c r="B38" s="193">
        <v>17.920000000000002</v>
      </c>
      <c r="C38" s="193">
        <v>31.67</v>
      </c>
      <c r="D38" s="193">
        <v>30.31</v>
      </c>
      <c r="E38" s="193">
        <v>41.91</v>
      </c>
      <c r="F38" s="193">
        <v>92.86</v>
      </c>
      <c r="G38" s="193">
        <v>19.57</v>
      </c>
      <c r="H38" s="193">
        <v>21.44</v>
      </c>
      <c r="I38" s="224">
        <v>64.72</v>
      </c>
      <c r="J38" s="193"/>
      <c r="K38" s="196">
        <f t="shared" si="0"/>
        <v>1.8760659465605563E-2</v>
      </c>
      <c r="L38" s="196">
        <f t="shared" si="1"/>
        <v>-4.0880503144653775E-3</v>
      </c>
      <c r="M38" s="196">
        <f t="shared" si="2"/>
        <v>5.9741121805509364E-3</v>
      </c>
      <c r="N38" s="196">
        <f t="shared" si="3"/>
        <v>6.4841498559076857E-3</v>
      </c>
      <c r="O38" s="196">
        <f t="shared" si="4"/>
        <v>1.3312963771278904E-2</v>
      </c>
      <c r="P38" s="196">
        <f t="shared" si="5"/>
        <v>0</v>
      </c>
      <c r="Q38" s="196">
        <f t="shared" si="6"/>
        <v>-2.7906976744185453E-3</v>
      </c>
      <c r="R38" s="196">
        <f t="shared" si="7"/>
        <v>1.3466958972752888E-2</v>
      </c>
      <c r="T38">
        <v>33</v>
      </c>
      <c r="U38">
        <f t="shared" ca="1" si="8"/>
        <v>2.47018331626443E-2</v>
      </c>
      <c r="V38">
        <f t="shared" ca="1" si="9"/>
        <v>108.42958726835013</v>
      </c>
      <c r="Y38">
        <v>33</v>
      </c>
      <c r="Z38">
        <v>301.38812739226984</v>
      </c>
    </row>
    <row r="39" spans="1:26" ht="13.8">
      <c r="A39" s="209">
        <v>41696</v>
      </c>
      <c r="B39" s="193">
        <v>17.989999999999998</v>
      </c>
      <c r="C39" s="193">
        <v>31.62</v>
      </c>
      <c r="D39" s="193">
        <v>30.32</v>
      </c>
      <c r="E39" s="193">
        <v>44.87</v>
      </c>
      <c r="F39" s="193">
        <v>93.2</v>
      </c>
      <c r="G39" s="193">
        <v>19.95</v>
      </c>
      <c r="H39" s="193">
        <v>21.9</v>
      </c>
      <c r="I39" s="224">
        <v>64.11</v>
      </c>
      <c r="J39" s="193"/>
      <c r="K39" s="196">
        <f t="shared" si="0"/>
        <v>3.9062499999998174E-3</v>
      </c>
      <c r="L39" s="196">
        <f t="shared" si="1"/>
        <v>-1.5787811809283457E-3</v>
      </c>
      <c r="M39" s="196">
        <f t="shared" si="2"/>
        <v>3.2992411745303742E-4</v>
      </c>
      <c r="N39" s="196">
        <f t="shared" si="3"/>
        <v>7.0627535194464353E-2</v>
      </c>
      <c r="O39" s="196">
        <f t="shared" si="4"/>
        <v>3.6614258022830432E-3</v>
      </c>
      <c r="P39" s="196">
        <f t="shared" si="5"/>
        <v>1.941747572815529E-2</v>
      </c>
      <c r="Q39" s="196">
        <f t="shared" si="6"/>
        <v>2.1455223880596886E-2</v>
      </c>
      <c r="R39" s="196">
        <f t="shared" si="7"/>
        <v>-9.425216316440041E-3</v>
      </c>
      <c r="T39">
        <v>34</v>
      </c>
      <c r="U39">
        <f t="shared" ca="1" si="8"/>
        <v>4.4238538516882722E-3</v>
      </c>
      <c r="V39">
        <f t="shared" ca="1" si="9"/>
        <v>108.90926391562419</v>
      </c>
      <c r="Y39">
        <v>34</v>
      </c>
      <c r="Z39">
        <v>116.43169345064433</v>
      </c>
    </row>
    <row r="40" spans="1:26" ht="13.8">
      <c r="A40" s="209">
        <v>41697</v>
      </c>
      <c r="B40" s="193">
        <v>18.010000000000002</v>
      </c>
      <c r="C40" s="193">
        <v>31.94</v>
      </c>
      <c r="D40" s="193">
        <v>30.29</v>
      </c>
      <c r="E40" s="193">
        <v>44.99</v>
      </c>
      <c r="F40" s="193">
        <v>93.47</v>
      </c>
      <c r="G40" s="193">
        <v>19.89</v>
      </c>
      <c r="H40" s="193">
        <v>22.28</v>
      </c>
      <c r="I40" s="224">
        <v>64.599999999999994</v>
      </c>
      <c r="J40" s="193"/>
      <c r="K40" s="196">
        <f t="shared" si="0"/>
        <v>1.111728738188056E-3</v>
      </c>
      <c r="L40" s="196">
        <f t="shared" si="1"/>
        <v>1.0120177103099313E-2</v>
      </c>
      <c r="M40" s="196">
        <f t="shared" si="2"/>
        <v>-9.8944591029027505E-4</v>
      </c>
      <c r="N40" s="196">
        <f t="shared" si="3"/>
        <v>2.6743926899934155E-3</v>
      </c>
      <c r="O40" s="196">
        <f t="shared" si="4"/>
        <v>2.8969957081544638E-3</v>
      </c>
      <c r="P40" s="196">
        <f t="shared" si="5"/>
        <v>-3.0075187969924172E-3</v>
      </c>
      <c r="Q40" s="196">
        <f t="shared" si="6"/>
        <v>1.73515981735161E-2</v>
      </c>
      <c r="R40" s="196">
        <f t="shared" si="7"/>
        <v>7.6431133988456544E-3</v>
      </c>
      <c r="T40">
        <v>35</v>
      </c>
      <c r="U40">
        <f t="shared" ca="1" si="8"/>
        <v>6.5243929816228537E-3</v>
      </c>
      <c r="V40">
        <f t="shared" ca="1" si="9"/>
        <v>109.619830752749</v>
      </c>
      <c r="Y40">
        <v>35</v>
      </c>
      <c r="Z40">
        <v>278.95375008297628</v>
      </c>
    </row>
    <row r="41" spans="1:26" ht="13.8">
      <c r="A41" s="209">
        <v>41698</v>
      </c>
      <c r="B41" s="193">
        <v>18.100000000000001</v>
      </c>
      <c r="C41" s="193">
        <v>32.32</v>
      </c>
      <c r="D41" s="193">
        <v>30.2</v>
      </c>
      <c r="E41" s="193">
        <v>46.39</v>
      </c>
      <c r="F41" s="193">
        <v>93.94</v>
      </c>
      <c r="G41" s="193">
        <v>19.93</v>
      </c>
      <c r="H41" s="193">
        <v>22.44</v>
      </c>
      <c r="I41" s="224">
        <v>63.66</v>
      </c>
      <c r="J41" s="193"/>
      <c r="K41" s="196">
        <f t="shared" si="0"/>
        <v>4.9972237645752281E-3</v>
      </c>
      <c r="L41" s="196">
        <f t="shared" si="1"/>
        <v>1.1897307451471478E-2</v>
      </c>
      <c r="M41" s="196">
        <f t="shared" si="2"/>
        <v>-2.971277649389233E-3</v>
      </c>
      <c r="N41" s="196">
        <f t="shared" si="3"/>
        <v>3.1118026228050644E-2</v>
      </c>
      <c r="O41" s="196">
        <f t="shared" si="4"/>
        <v>5.0283513426767823E-3</v>
      </c>
      <c r="P41" s="196">
        <f t="shared" si="5"/>
        <v>2.0110608345902032E-3</v>
      </c>
      <c r="Q41" s="196">
        <f t="shared" si="6"/>
        <v>7.1813285457809758E-3</v>
      </c>
      <c r="R41" s="196">
        <f t="shared" si="7"/>
        <v>-1.4551083591331235E-2</v>
      </c>
      <c r="T41">
        <v>36</v>
      </c>
      <c r="U41">
        <f t="shared" ca="1" si="8"/>
        <v>3.6634978532948774E-2</v>
      </c>
      <c r="V41">
        <f t="shared" ca="1" si="9"/>
        <v>113.63575089916142</v>
      </c>
      <c r="Y41">
        <v>36</v>
      </c>
      <c r="Z41">
        <v>183.53448733636552</v>
      </c>
    </row>
    <row r="42" spans="1:26" ht="13.8">
      <c r="A42" s="209">
        <v>41701</v>
      </c>
      <c r="B42" s="193">
        <v>17.989999999999998</v>
      </c>
      <c r="C42" s="193">
        <v>31.88</v>
      </c>
      <c r="D42" s="193">
        <v>29.88</v>
      </c>
      <c r="E42" s="193">
        <v>45.96</v>
      </c>
      <c r="F42" s="193">
        <v>93.09</v>
      </c>
      <c r="G42" s="193">
        <v>19.78</v>
      </c>
      <c r="H42" s="193">
        <v>22.27</v>
      </c>
      <c r="I42" s="224">
        <v>63.66</v>
      </c>
      <c r="J42" s="193"/>
      <c r="K42" s="196">
        <f t="shared" si="0"/>
        <v>-6.0773480662985073E-3</v>
      </c>
      <c r="L42" s="196">
        <f t="shared" si="1"/>
        <v>-1.3613861386138654E-2</v>
      </c>
      <c r="M42" s="196">
        <f t="shared" si="2"/>
        <v>-1.0596026490066236E-2</v>
      </c>
      <c r="N42" s="196">
        <f t="shared" si="3"/>
        <v>-9.2692390601422665E-3</v>
      </c>
      <c r="O42" s="196">
        <f t="shared" si="4"/>
        <v>-9.0483287204598077E-3</v>
      </c>
      <c r="P42" s="196">
        <f t="shared" si="5"/>
        <v>-7.5263421976918508E-3</v>
      </c>
      <c r="Q42" s="196">
        <f t="shared" si="6"/>
        <v>-7.5757575757576514E-3</v>
      </c>
      <c r="R42" s="196">
        <f t="shared" si="7"/>
        <v>0</v>
      </c>
      <c r="T42">
        <v>37</v>
      </c>
      <c r="U42">
        <f t="shared" ca="1" si="8"/>
        <v>-2.2713730632488209E-2</v>
      </c>
      <c r="V42">
        <f t="shared" ca="1" si="9"/>
        <v>111.05465906301734</v>
      </c>
      <c r="Y42">
        <v>37</v>
      </c>
      <c r="Z42">
        <v>373.18521866217037</v>
      </c>
    </row>
    <row r="43" spans="1:26" ht="13.8">
      <c r="A43" s="209">
        <v>41702</v>
      </c>
      <c r="B43" s="193">
        <v>18.190000000000001</v>
      </c>
      <c r="C43" s="193">
        <v>32.409999999999997</v>
      </c>
      <c r="D43" s="193">
        <v>30.19</v>
      </c>
      <c r="E43" s="193">
        <v>45.49</v>
      </c>
      <c r="F43" s="193">
        <v>93.82</v>
      </c>
      <c r="G43" s="193">
        <v>20.05</v>
      </c>
      <c r="H43" s="193">
        <v>22.55</v>
      </c>
      <c r="I43" s="224">
        <v>65</v>
      </c>
      <c r="J43" s="193"/>
      <c r="K43" s="196">
        <f t="shared" si="0"/>
        <v>1.111728738187898E-2</v>
      </c>
      <c r="L43" s="196">
        <f t="shared" si="1"/>
        <v>1.6624843161856889E-2</v>
      </c>
      <c r="M43" s="196">
        <f t="shared" si="2"/>
        <v>1.0374832663989367E-2</v>
      </c>
      <c r="N43" s="196">
        <f t="shared" si="3"/>
        <v>-1.0226283724978217E-2</v>
      </c>
      <c r="O43" s="196">
        <f t="shared" si="4"/>
        <v>7.8418734557953573E-3</v>
      </c>
      <c r="P43" s="196">
        <f t="shared" si="5"/>
        <v>1.3650151668351849E-2</v>
      </c>
      <c r="Q43" s="196">
        <f t="shared" si="6"/>
        <v>1.2572968118545179E-2</v>
      </c>
      <c r="R43" s="196">
        <f t="shared" si="7"/>
        <v>2.1049324536600744E-2</v>
      </c>
      <c r="T43">
        <v>38</v>
      </c>
      <c r="U43">
        <f t="shared" ca="1" si="8"/>
        <v>8.1768179261423601E-3</v>
      </c>
      <c r="V43">
        <f t="shared" ca="1" si="9"/>
        <v>111.96273279002544</v>
      </c>
      <c r="Y43">
        <v>38</v>
      </c>
      <c r="Z43">
        <v>206.82215590353803</v>
      </c>
    </row>
    <row r="44" spans="1:26" ht="13.8">
      <c r="A44" s="209">
        <v>41703</v>
      </c>
      <c r="B44" s="193">
        <v>18.62</v>
      </c>
      <c r="C44" s="193">
        <v>32.159999999999997</v>
      </c>
      <c r="D44" s="193">
        <v>30.27</v>
      </c>
      <c r="E44" s="193">
        <v>44.95</v>
      </c>
      <c r="F44" s="193">
        <v>93.67</v>
      </c>
      <c r="G44" s="193">
        <v>19.96</v>
      </c>
      <c r="H44" s="193">
        <v>22.48</v>
      </c>
      <c r="I44" s="224">
        <v>64.790000000000006</v>
      </c>
      <c r="J44" s="193"/>
      <c r="K44" s="196">
        <f t="shared" si="0"/>
        <v>2.3639362286970847E-2</v>
      </c>
      <c r="L44" s="196">
        <f t="shared" si="1"/>
        <v>-7.7136686207960516E-3</v>
      </c>
      <c r="M44" s="196">
        <f t="shared" si="2"/>
        <v>2.649884067571987E-3</v>
      </c>
      <c r="N44" s="196">
        <f t="shared" si="3"/>
        <v>-1.1870740822158696E-2</v>
      </c>
      <c r="O44" s="196">
        <f t="shared" si="4"/>
        <v>-1.5988062246854774E-3</v>
      </c>
      <c r="P44" s="196">
        <f t="shared" si="5"/>
        <v>-4.4887780548628353E-3</v>
      </c>
      <c r="Q44" s="196">
        <f t="shared" si="6"/>
        <v>-3.1042128603104339E-3</v>
      </c>
      <c r="R44" s="196">
        <f t="shared" si="7"/>
        <v>-3.2307692307691344E-3</v>
      </c>
      <c r="T44">
        <v>39</v>
      </c>
      <c r="U44">
        <f t="shared" ca="1" si="8"/>
        <v>4.0817529100852762E-2</v>
      </c>
      <c r="V44">
        <f t="shared" ca="1" si="9"/>
        <v>116.5327748938933</v>
      </c>
      <c r="Y44">
        <v>39</v>
      </c>
      <c r="Z44">
        <v>251.10330974359775</v>
      </c>
    </row>
    <row r="45" spans="1:26" ht="13.8">
      <c r="A45" s="209">
        <v>41704</v>
      </c>
      <c r="B45" s="193">
        <v>18.61</v>
      </c>
      <c r="C45" s="193">
        <v>32.19</v>
      </c>
      <c r="D45" s="193">
        <v>30.3</v>
      </c>
      <c r="E45" s="193">
        <v>45.05</v>
      </c>
      <c r="F45" s="193">
        <v>91.09</v>
      </c>
      <c r="G45" s="193">
        <v>19.98</v>
      </c>
      <c r="H45" s="193">
        <v>22.65</v>
      </c>
      <c r="I45" s="224">
        <v>64.36</v>
      </c>
      <c r="J45" s="193"/>
      <c r="K45" s="196">
        <f t="shared" si="0"/>
        <v>-5.3705692803445555E-4</v>
      </c>
      <c r="L45" s="196">
        <f t="shared" si="1"/>
        <v>9.3283582089555782E-4</v>
      </c>
      <c r="M45" s="196">
        <f t="shared" si="2"/>
        <v>9.9108027750251519E-4</v>
      </c>
      <c r="N45" s="196">
        <f t="shared" si="3"/>
        <v>2.2246941045604963E-3</v>
      </c>
      <c r="O45" s="196">
        <f t="shared" si="4"/>
        <v>-2.7543503789900697E-2</v>
      </c>
      <c r="P45" s="196">
        <f t="shared" si="5"/>
        <v>1.0020040080160107E-3</v>
      </c>
      <c r="Q45" s="196">
        <f t="shared" si="6"/>
        <v>7.5622775800710919E-3</v>
      </c>
      <c r="R45" s="196">
        <f t="shared" si="7"/>
        <v>-6.6368266707826327E-3</v>
      </c>
      <c r="T45">
        <v>40</v>
      </c>
      <c r="U45">
        <f t="shared" ca="1" si="8"/>
        <v>9.1243249318585413E-3</v>
      </c>
      <c r="V45">
        <f t="shared" ca="1" si="9"/>
        <v>117.5960577972363</v>
      </c>
      <c r="Y45">
        <v>40</v>
      </c>
      <c r="Z45">
        <v>166.62301913524095</v>
      </c>
    </row>
    <row r="46" spans="1:26" ht="13.8">
      <c r="A46" s="209">
        <v>41705</v>
      </c>
      <c r="B46" s="193">
        <v>18.600000000000001</v>
      </c>
      <c r="C46" s="193">
        <v>31.98</v>
      </c>
      <c r="D46" s="193">
        <v>30.18</v>
      </c>
      <c r="E46" s="193">
        <v>45.06</v>
      </c>
      <c r="F46" s="193">
        <v>91.28</v>
      </c>
      <c r="G46" s="193">
        <v>20.03</v>
      </c>
      <c r="H46" s="193">
        <v>22.55</v>
      </c>
      <c r="I46" s="224">
        <v>64.05</v>
      </c>
      <c r="J46" s="193"/>
      <c r="K46" s="196">
        <f t="shared" si="0"/>
        <v>-5.3734551316485821E-4</v>
      </c>
      <c r="L46" s="196">
        <f t="shared" si="1"/>
        <v>-6.5237651444547164E-3</v>
      </c>
      <c r="M46" s="196">
        <f t="shared" si="2"/>
        <v>-3.9603960396039934E-3</v>
      </c>
      <c r="N46" s="196">
        <f t="shared" si="3"/>
        <v>2.2197558268601813E-4</v>
      </c>
      <c r="O46" s="196">
        <f t="shared" si="4"/>
        <v>2.0858491601712342E-3</v>
      </c>
      <c r="P46" s="196">
        <f t="shared" si="5"/>
        <v>2.502502502502538E-3</v>
      </c>
      <c r="Q46" s="196">
        <f t="shared" si="6"/>
        <v>-4.4150110375275001E-3</v>
      </c>
      <c r="R46" s="196">
        <f t="shared" si="7"/>
        <v>-4.8166563082660393E-3</v>
      </c>
      <c r="T46">
        <v>41</v>
      </c>
      <c r="U46">
        <f t="shared" ca="1" si="8"/>
        <v>-5.494744933323336E-2</v>
      </c>
      <c r="V46">
        <f t="shared" ca="1" si="9"/>
        <v>111.13445436963467</v>
      </c>
      <c r="Y46">
        <v>41</v>
      </c>
      <c r="Z46">
        <v>146.97019359651014</v>
      </c>
    </row>
    <row r="47" spans="1:26" ht="13.8">
      <c r="A47" s="209">
        <v>41708</v>
      </c>
      <c r="B47" s="193">
        <v>18.53</v>
      </c>
      <c r="C47" s="193">
        <v>31.91</v>
      </c>
      <c r="D47" s="193">
        <v>30.1</v>
      </c>
      <c r="E47" s="193">
        <v>45.36</v>
      </c>
      <c r="F47" s="193">
        <v>92.16</v>
      </c>
      <c r="G47" s="193">
        <v>19.989999999999998</v>
      </c>
      <c r="H47" s="193">
        <v>22.23</v>
      </c>
      <c r="I47" s="224">
        <v>62.85</v>
      </c>
      <c r="J47" s="193"/>
      <c r="K47" s="196">
        <f t="shared" si="0"/>
        <v>-3.7634408602150687E-3</v>
      </c>
      <c r="L47" s="196">
        <f t="shared" si="1"/>
        <v>-2.1888680425265878E-3</v>
      </c>
      <c r="M47" s="196">
        <f t="shared" si="2"/>
        <v>-2.650762094101998E-3</v>
      </c>
      <c r="N47" s="196">
        <f t="shared" si="3"/>
        <v>6.6577896138481389E-3</v>
      </c>
      <c r="O47" s="196">
        <f t="shared" si="4"/>
        <v>9.6406660823838246E-3</v>
      </c>
      <c r="P47" s="196">
        <f t="shared" si="5"/>
        <v>-1.9970044932602444E-3</v>
      </c>
      <c r="Q47" s="196">
        <f t="shared" si="6"/>
        <v>-1.4190687361419081E-2</v>
      </c>
      <c r="R47" s="196">
        <f t="shared" si="7"/>
        <v>-1.8735362997658014E-2</v>
      </c>
      <c r="T47">
        <v>42</v>
      </c>
      <c r="U47">
        <f t="shared" ca="1" si="8"/>
        <v>-2.4914447741807552E-2</v>
      </c>
      <c r="V47">
        <f t="shared" ca="1" si="9"/>
        <v>108.36560081392811</v>
      </c>
      <c r="Y47">
        <v>42</v>
      </c>
      <c r="Z47">
        <v>189.16460896474098</v>
      </c>
    </row>
    <row r="48" spans="1:26" ht="13.8">
      <c r="A48" s="209">
        <v>41709</v>
      </c>
      <c r="B48" s="193">
        <v>18.440000000000001</v>
      </c>
      <c r="C48" s="193">
        <v>32.08</v>
      </c>
      <c r="D48" s="193">
        <v>29.81</v>
      </c>
      <c r="E48" s="193">
        <v>45.2</v>
      </c>
      <c r="F48" s="193">
        <v>92.26</v>
      </c>
      <c r="G48" s="193">
        <v>20.12</v>
      </c>
      <c r="H48" s="193">
        <v>21.97</v>
      </c>
      <c r="I48" s="224">
        <v>62.5</v>
      </c>
      <c r="J48" s="193"/>
      <c r="K48" s="196">
        <f t="shared" si="0"/>
        <v>-4.8569886670264354E-3</v>
      </c>
      <c r="L48" s="196">
        <f t="shared" si="1"/>
        <v>5.3274835474772216E-3</v>
      </c>
      <c r="M48" s="196">
        <f t="shared" si="2"/>
        <v>-9.6345514950167011E-3</v>
      </c>
      <c r="N48" s="196">
        <f t="shared" si="3"/>
        <v>-3.5273368606701188E-3</v>
      </c>
      <c r="O48" s="196">
        <f t="shared" si="4"/>
        <v>1.0850694444445371E-3</v>
      </c>
      <c r="P48" s="196">
        <f t="shared" si="5"/>
        <v>6.5032516258130349E-3</v>
      </c>
      <c r="Q48" s="196">
        <f t="shared" si="6"/>
        <v>-1.1695906432748608E-2</v>
      </c>
      <c r="R48" s="196">
        <f t="shared" si="7"/>
        <v>-5.5688146380270713E-3</v>
      </c>
      <c r="T48">
        <v>43</v>
      </c>
      <c r="U48">
        <f t="shared" ca="1" si="8"/>
        <v>-2.8423095655678073E-4</v>
      </c>
      <c r="V48">
        <f t="shared" ca="1" si="9"/>
        <v>108.33479995555091</v>
      </c>
      <c r="Y48">
        <v>43</v>
      </c>
      <c r="Z48">
        <v>206.06660411787652</v>
      </c>
    </row>
    <row r="49" spans="1:26" ht="13.8">
      <c r="A49" s="209">
        <v>41710</v>
      </c>
      <c r="B49" s="193">
        <v>18.53</v>
      </c>
      <c r="C49" s="193">
        <v>32.29</v>
      </c>
      <c r="D49" s="193">
        <v>30</v>
      </c>
      <c r="E49" s="193">
        <v>45.32</v>
      </c>
      <c r="F49" s="193">
        <v>92.66</v>
      </c>
      <c r="G49" s="193">
        <v>20.28</v>
      </c>
      <c r="H49" s="193">
        <v>22.14</v>
      </c>
      <c r="I49" s="224">
        <v>62.37</v>
      </c>
      <c r="J49" s="193"/>
      <c r="K49" s="196">
        <f t="shared" si="0"/>
        <v>4.8806941431670204E-3</v>
      </c>
      <c r="L49" s="196">
        <f t="shared" si="1"/>
        <v>6.5461346633416727E-3</v>
      </c>
      <c r="M49" s="196">
        <f t="shared" si="2"/>
        <v>6.3737001006374128E-3</v>
      </c>
      <c r="N49" s="196">
        <f t="shared" si="3"/>
        <v>2.6548672566371113E-3</v>
      </c>
      <c r="O49" s="196">
        <f t="shared" si="4"/>
        <v>4.3355733795793563E-3</v>
      </c>
      <c r="P49" s="196">
        <f t="shared" si="5"/>
        <v>7.9522862823061691E-3</v>
      </c>
      <c r="Q49" s="196">
        <f t="shared" si="6"/>
        <v>7.7378243058717211E-3</v>
      </c>
      <c r="R49" s="196">
        <f t="shared" si="7"/>
        <v>-2.080000000000041E-3</v>
      </c>
      <c r="T49">
        <v>44</v>
      </c>
      <c r="U49">
        <f t="shared" ca="1" si="8"/>
        <v>-2.900447750772181E-2</v>
      </c>
      <c r="V49">
        <f t="shared" ca="1" si="9"/>
        <v>105.19260568693659</v>
      </c>
      <c r="Y49">
        <v>44</v>
      </c>
      <c r="Z49">
        <v>153.89803272246462</v>
      </c>
    </row>
    <row r="50" spans="1:26" ht="13.8">
      <c r="A50" s="209">
        <v>41711</v>
      </c>
      <c r="B50" s="193">
        <v>18.579999999999998</v>
      </c>
      <c r="C50" s="193">
        <v>31.97</v>
      </c>
      <c r="D50" s="193">
        <v>29.54</v>
      </c>
      <c r="E50" s="193">
        <v>44.3</v>
      </c>
      <c r="F50" s="193">
        <v>92.02</v>
      </c>
      <c r="G50" s="193">
        <v>20.12</v>
      </c>
      <c r="H50" s="193">
        <v>21.65</v>
      </c>
      <c r="I50" s="224">
        <v>61.44</v>
      </c>
      <c r="J50" s="193"/>
      <c r="K50" s="196">
        <f t="shared" si="0"/>
        <v>2.6983270372367596E-3</v>
      </c>
      <c r="L50" s="196">
        <f t="shared" si="1"/>
        <v>-9.910188912976162E-3</v>
      </c>
      <c r="M50" s="196">
        <f t="shared" si="2"/>
        <v>-1.5333333333333362E-2</v>
      </c>
      <c r="N50" s="196">
        <f t="shared" si="3"/>
        <v>-2.2506619593998304E-2</v>
      </c>
      <c r="O50" s="196">
        <f t="shared" si="4"/>
        <v>-6.9069717245845092E-3</v>
      </c>
      <c r="P50" s="196">
        <f t="shared" si="5"/>
        <v>-7.88954635108482E-3</v>
      </c>
      <c r="Q50" s="196">
        <f t="shared" si="6"/>
        <v>-2.2131887985546612E-2</v>
      </c>
      <c r="R50" s="196">
        <f t="shared" si="7"/>
        <v>-1.4911014911014908E-2</v>
      </c>
      <c r="T50">
        <v>45</v>
      </c>
      <c r="U50">
        <f t="shared" ca="1" si="8"/>
        <v>-3.0064154594010409E-2</v>
      </c>
      <c r="V50">
        <f t="shared" ca="1" si="9"/>
        <v>102.03007892741775</v>
      </c>
      <c r="Y50">
        <v>45</v>
      </c>
      <c r="Z50">
        <v>117.00151967028609</v>
      </c>
    </row>
    <row r="51" spans="1:26" ht="13.8">
      <c r="A51" s="209">
        <v>41712</v>
      </c>
      <c r="B51" s="193">
        <v>18.690000000000001</v>
      </c>
      <c r="C51" s="193">
        <v>31.81</v>
      </c>
      <c r="D51" s="193">
        <v>29.14</v>
      </c>
      <c r="E51" s="193">
        <v>44.03</v>
      </c>
      <c r="F51" s="193">
        <v>91.24</v>
      </c>
      <c r="G51" s="193">
        <v>19.95</v>
      </c>
      <c r="H51" s="193">
        <v>21.67</v>
      </c>
      <c r="I51" s="224">
        <v>60.64</v>
      </c>
      <c r="J51" s="193"/>
      <c r="K51" s="196">
        <f t="shared" si="0"/>
        <v>5.9203444564048975E-3</v>
      </c>
      <c r="L51" s="196">
        <f t="shared" si="1"/>
        <v>-5.0046918986549936E-3</v>
      </c>
      <c r="M51" s="196">
        <f t="shared" si="2"/>
        <v>-1.3540961408259939E-2</v>
      </c>
      <c r="N51" s="196">
        <f t="shared" si="3"/>
        <v>-6.0948081264107458E-3</v>
      </c>
      <c r="O51" s="196">
        <f t="shared" si="4"/>
        <v>-8.4764181699630639E-3</v>
      </c>
      <c r="P51" s="196">
        <f t="shared" si="5"/>
        <v>-8.4493041749503818E-3</v>
      </c>
      <c r="Q51" s="196">
        <f t="shared" si="6"/>
        <v>9.2378752886850479E-4</v>
      </c>
      <c r="R51" s="196">
        <f t="shared" si="7"/>
        <v>-1.3020833333333287E-2</v>
      </c>
      <c r="T51">
        <v>46</v>
      </c>
      <c r="U51">
        <f t="shared" ca="1" si="8"/>
        <v>1.9523475006650866E-2</v>
      </c>
      <c r="V51">
        <f t="shared" ca="1" si="9"/>
        <v>104.02206062328381</v>
      </c>
      <c r="Y51">
        <v>46</v>
      </c>
      <c r="Z51">
        <v>249.24141027634229</v>
      </c>
    </row>
    <row r="52" spans="1:26" ht="13.8">
      <c r="A52" s="209">
        <v>41715</v>
      </c>
      <c r="B52" s="193">
        <v>18.75</v>
      </c>
      <c r="C52" s="193">
        <v>32.11</v>
      </c>
      <c r="D52" s="193">
        <v>29.62</v>
      </c>
      <c r="E52" s="193">
        <v>44.26</v>
      </c>
      <c r="F52" s="193">
        <v>91.25</v>
      </c>
      <c r="G52" s="193">
        <v>20.05</v>
      </c>
      <c r="H52" s="193">
        <v>21.93</v>
      </c>
      <c r="I52" s="224">
        <v>60.39</v>
      </c>
      <c r="J52" s="193"/>
      <c r="K52" s="196">
        <f t="shared" si="0"/>
        <v>3.210272873194153E-3</v>
      </c>
      <c r="L52" s="196">
        <f t="shared" si="1"/>
        <v>9.4309965419679571E-3</v>
      </c>
      <c r="M52" s="196">
        <f t="shared" si="2"/>
        <v>1.6472203157172287E-2</v>
      </c>
      <c r="N52" s="196">
        <f t="shared" si="3"/>
        <v>5.223711106063976E-3</v>
      </c>
      <c r="O52" s="196">
        <f t="shared" si="4"/>
        <v>1.096010521701569E-4</v>
      </c>
      <c r="P52" s="196">
        <f t="shared" si="5"/>
        <v>5.0125313283208737E-3</v>
      </c>
      <c r="Q52" s="196">
        <f t="shared" si="6"/>
        <v>1.1998154130133732E-2</v>
      </c>
      <c r="R52" s="196">
        <f t="shared" si="7"/>
        <v>-4.1226912928759895E-3</v>
      </c>
      <c r="T52">
        <v>47</v>
      </c>
      <c r="U52">
        <f t="shared" ca="1" si="8"/>
        <v>-9.0885652030781999E-3</v>
      </c>
      <c r="V52">
        <f t="shared" ca="1" si="9"/>
        <v>103.07664934275054</v>
      </c>
      <c r="Y52">
        <v>47</v>
      </c>
      <c r="Z52">
        <v>164.09798066881186</v>
      </c>
    </row>
    <row r="53" spans="1:26" ht="13.8">
      <c r="A53" s="209">
        <v>41716</v>
      </c>
      <c r="B53" s="193">
        <v>18.940000000000001</v>
      </c>
      <c r="C53" s="193">
        <v>33.369999999999997</v>
      </c>
      <c r="D53" s="193">
        <v>30.09</v>
      </c>
      <c r="E53" s="193">
        <v>44.3</v>
      </c>
      <c r="F53" s="193">
        <v>91.57</v>
      </c>
      <c r="G53" s="193">
        <v>20.079999999999998</v>
      </c>
      <c r="H53" s="193">
        <v>22.09</v>
      </c>
      <c r="I53" s="224">
        <v>60.04</v>
      </c>
      <c r="J53" s="193"/>
      <c r="K53" s="196">
        <f t="shared" si="0"/>
        <v>1.0133333333333402E-2</v>
      </c>
      <c r="L53" s="196">
        <f t="shared" si="1"/>
        <v>3.9240112114605978E-2</v>
      </c>
      <c r="M53" s="196">
        <f t="shared" si="2"/>
        <v>1.5867656988521231E-2</v>
      </c>
      <c r="N53" s="196">
        <f t="shared" si="3"/>
        <v>9.0375056484408376E-4</v>
      </c>
      <c r="O53" s="196">
        <f t="shared" si="4"/>
        <v>3.5068493150684182E-3</v>
      </c>
      <c r="P53" s="196">
        <f t="shared" si="5"/>
        <v>1.4962593516208271E-3</v>
      </c>
      <c r="Q53" s="196">
        <f t="shared" si="6"/>
        <v>7.2959416324669471E-3</v>
      </c>
      <c r="R53" s="196">
        <f t="shared" si="7"/>
        <v>-5.7956615333664748E-3</v>
      </c>
      <c r="T53">
        <v>48</v>
      </c>
      <c r="U53">
        <f t="shared" ca="1" si="8"/>
        <v>1.0278523783927216E-2</v>
      </c>
      <c r="V53">
        <f t="shared" ca="1" si="9"/>
        <v>104.13612513458752</v>
      </c>
      <c r="Y53">
        <v>48</v>
      </c>
      <c r="Z53">
        <v>255.96782513458157</v>
      </c>
    </row>
    <row r="54" spans="1:26" ht="13.8">
      <c r="A54" s="209">
        <v>41717</v>
      </c>
      <c r="B54" s="193">
        <v>18.66</v>
      </c>
      <c r="C54" s="193">
        <v>33.130000000000003</v>
      </c>
      <c r="D54" s="193">
        <v>29.8</v>
      </c>
      <c r="E54" s="193">
        <v>44.12</v>
      </c>
      <c r="F54" s="193">
        <v>90.76</v>
      </c>
      <c r="G54" s="193">
        <v>19.97</v>
      </c>
      <c r="H54" s="193">
        <v>21.88</v>
      </c>
      <c r="I54" s="224">
        <v>60.01</v>
      </c>
      <c r="J54" s="193"/>
      <c r="K54" s="196">
        <f t="shared" si="0"/>
        <v>-1.478352692713839E-2</v>
      </c>
      <c r="L54" s="196">
        <f t="shared" si="1"/>
        <v>-7.1920887024271773E-3</v>
      </c>
      <c r="M54" s="196">
        <f t="shared" si="2"/>
        <v>-9.6377534064472966E-3</v>
      </c>
      <c r="N54" s="196">
        <f t="shared" si="3"/>
        <v>-4.0632054176072173E-3</v>
      </c>
      <c r="O54" s="196">
        <f t="shared" si="4"/>
        <v>-8.8456918204650875E-3</v>
      </c>
      <c r="P54" s="196">
        <f t="shared" si="5"/>
        <v>-5.478087649402363E-3</v>
      </c>
      <c r="Q54" s="196">
        <f t="shared" si="6"/>
        <v>-9.5065640561340353E-3</v>
      </c>
      <c r="R54" s="196">
        <f t="shared" si="7"/>
        <v>-4.9966688874085842E-4</v>
      </c>
      <c r="T54">
        <v>49</v>
      </c>
      <c r="U54">
        <f t="shared" ca="1" si="8"/>
        <v>-1.7868636614315658E-2</v>
      </c>
      <c r="V54">
        <f t="shared" ca="1" si="9"/>
        <v>102.27535455613466</v>
      </c>
      <c r="Y54">
        <v>49</v>
      </c>
      <c r="Z54">
        <v>125.96654601047963</v>
      </c>
    </row>
    <row r="55" spans="1:26" ht="13.8">
      <c r="A55" s="209">
        <v>41718</v>
      </c>
      <c r="B55" s="193">
        <v>18.45</v>
      </c>
      <c r="C55" s="193">
        <v>34.03</v>
      </c>
      <c r="D55" s="193">
        <v>29.74</v>
      </c>
      <c r="E55" s="193">
        <v>44.28</v>
      </c>
      <c r="F55" s="193">
        <v>91.01</v>
      </c>
      <c r="G55" s="193">
        <v>20.239999999999998</v>
      </c>
      <c r="H55" s="193">
        <v>21.81</v>
      </c>
      <c r="I55" s="224">
        <v>60.61</v>
      </c>
      <c r="J55" s="195"/>
      <c r="K55" s="196">
        <f t="shared" si="0"/>
        <v>-1.1254019292604547E-2</v>
      </c>
      <c r="L55" s="196">
        <f t="shared" si="1"/>
        <v>2.7165710836100167E-2</v>
      </c>
      <c r="M55" s="196">
        <f t="shared" si="2"/>
        <v>-2.0134228187920224E-3</v>
      </c>
      <c r="N55" s="196">
        <f t="shared" si="3"/>
        <v>3.6264732547598303E-3</v>
      </c>
      <c r="O55" s="196">
        <f t="shared" si="4"/>
        <v>2.7545174085500217E-3</v>
      </c>
      <c r="P55" s="196">
        <f t="shared" si="5"/>
        <v>1.3520280420630925E-2</v>
      </c>
      <c r="Q55" s="196">
        <f t="shared" si="6"/>
        <v>-3.1992687385740534E-3</v>
      </c>
      <c r="R55" s="196">
        <f t="shared" si="7"/>
        <v>9.9983336110648462E-3</v>
      </c>
      <c r="T55">
        <v>50</v>
      </c>
      <c r="U55">
        <f t="shared" ca="1" si="8"/>
        <v>-3.4030753877482639E-2</v>
      </c>
      <c r="V55">
        <f t="shared" ca="1" si="9"/>
        <v>98.794847137502558</v>
      </c>
      <c r="Y55">
        <v>50</v>
      </c>
      <c r="Z55">
        <v>229.51416397880729</v>
      </c>
    </row>
    <row r="56" spans="1:26" ht="13.8">
      <c r="A56" s="209">
        <v>41719</v>
      </c>
      <c r="B56" s="193">
        <v>18.03</v>
      </c>
      <c r="C56" s="193">
        <v>33.89</v>
      </c>
      <c r="D56" s="193">
        <v>29.39</v>
      </c>
      <c r="E56" s="193">
        <v>44.1</v>
      </c>
      <c r="F56" s="193">
        <v>91.55</v>
      </c>
      <c r="G56" s="193">
        <v>20.440000000000001</v>
      </c>
      <c r="H56" s="193">
        <v>21.75</v>
      </c>
      <c r="I56" s="224">
        <v>58</v>
      </c>
      <c r="J56" s="193"/>
      <c r="K56" s="196">
        <f t="shared" si="0"/>
        <v>-2.2764227642276324E-2</v>
      </c>
      <c r="L56" s="196">
        <f t="shared" si="1"/>
        <v>-4.1140170437849125E-3</v>
      </c>
      <c r="M56" s="196">
        <f t="shared" si="2"/>
        <v>-1.1768661735036916E-2</v>
      </c>
      <c r="N56" s="196">
        <f t="shared" si="3"/>
        <v>-4.0650406504064976E-3</v>
      </c>
      <c r="O56" s="196">
        <f t="shared" si="4"/>
        <v>5.9334139105591916E-3</v>
      </c>
      <c r="P56" s="196">
        <f t="shared" si="5"/>
        <v>9.8814229249013265E-3</v>
      </c>
      <c r="Q56" s="196">
        <f t="shared" si="6"/>
        <v>-2.7510316368637654E-3</v>
      </c>
      <c r="R56" s="196">
        <f t="shared" si="7"/>
        <v>-4.3062200956937788E-2</v>
      </c>
      <c r="T56">
        <v>51</v>
      </c>
      <c r="U56">
        <f t="shared" ca="1" si="8"/>
        <v>-2.8623802421624465E-2</v>
      </c>
      <c r="V56">
        <f t="shared" ca="1" si="9"/>
        <v>95.966962952764092</v>
      </c>
      <c r="Y56">
        <v>51</v>
      </c>
      <c r="Z56">
        <v>153.03784912533632</v>
      </c>
    </row>
    <row r="57" spans="1:26" ht="13.8">
      <c r="A57" s="209">
        <v>41722</v>
      </c>
      <c r="B57" s="193">
        <v>17.59</v>
      </c>
      <c r="C57" s="193">
        <v>34.17</v>
      </c>
      <c r="D57" s="193">
        <v>28.77</v>
      </c>
      <c r="E57" s="193">
        <v>44.1</v>
      </c>
      <c r="F57" s="193">
        <v>91.18</v>
      </c>
      <c r="G57" s="193">
        <v>20.61</v>
      </c>
      <c r="H57" s="193">
        <v>21.59</v>
      </c>
      <c r="I57" s="224">
        <v>54.13</v>
      </c>
      <c r="J57" s="193"/>
      <c r="K57" s="196">
        <f t="shared" si="0"/>
        <v>-2.4403771491957917E-2</v>
      </c>
      <c r="L57" s="196">
        <f t="shared" si="1"/>
        <v>8.2620241959280357E-3</v>
      </c>
      <c r="M57" s="196">
        <f t="shared" si="2"/>
        <v>-2.109561075195648E-2</v>
      </c>
      <c r="N57" s="196">
        <f t="shared" si="3"/>
        <v>0</v>
      </c>
      <c r="O57" s="196">
        <f t="shared" si="4"/>
        <v>-4.0415073730201024E-3</v>
      </c>
      <c r="P57" s="196">
        <f t="shared" si="5"/>
        <v>8.3170254403130209E-3</v>
      </c>
      <c r="Q57" s="196">
        <f t="shared" si="6"/>
        <v>-7.3563218390804664E-3</v>
      </c>
      <c r="R57" s="196">
        <f t="shared" si="7"/>
        <v>-6.6724137931034433E-2</v>
      </c>
      <c r="T57">
        <v>52</v>
      </c>
      <c r="U57">
        <f t="shared" ca="1" si="8"/>
        <v>9.0836504117912803E-3</v>
      </c>
      <c r="V57">
        <f t="shared" ca="1" si="9"/>
        <v>96.838693295308332</v>
      </c>
      <c r="Y57">
        <v>52</v>
      </c>
      <c r="Z57">
        <v>313.05522544344967</v>
      </c>
    </row>
    <row r="58" spans="1:26" ht="13.8">
      <c r="A58" s="209">
        <v>41723</v>
      </c>
      <c r="B58" s="193">
        <v>17.739999999999998</v>
      </c>
      <c r="C58" s="193">
        <v>34.04</v>
      </c>
      <c r="D58" s="193">
        <v>28.79</v>
      </c>
      <c r="E58" s="193">
        <v>43.81</v>
      </c>
      <c r="F58" s="193">
        <v>91.63</v>
      </c>
      <c r="G58" s="193">
        <v>20.64</v>
      </c>
      <c r="H58" s="193">
        <v>21.51</v>
      </c>
      <c r="I58" s="224">
        <v>52.98</v>
      </c>
      <c r="J58" s="193"/>
      <c r="K58" s="196">
        <f t="shared" si="0"/>
        <v>8.5275724843660358E-3</v>
      </c>
      <c r="L58" s="196">
        <f t="shared" si="1"/>
        <v>-3.8045068773778913E-3</v>
      </c>
      <c r="M58" s="196">
        <f t="shared" si="2"/>
        <v>6.9516857838024238E-4</v>
      </c>
      <c r="N58" s="196">
        <f t="shared" si="3"/>
        <v>-6.575963718820842E-3</v>
      </c>
      <c r="O58" s="196">
        <f t="shared" si="4"/>
        <v>4.9352928273742993E-3</v>
      </c>
      <c r="P58" s="196">
        <f t="shared" si="5"/>
        <v>1.4556040756914671E-3</v>
      </c>
      <c r="Q58" s="196">
        <f t="shared" si="6"/>
        <v>-3.7054191755441545E-3</v>
      </c>
      <c r="R58" s="196">
        <f t="shared" si="7"/>
        <v>-2.1245150563458444E-2</v>
      </c>
      <c r="T58">
        <v>53</v>
      </c>
      <c r="U58">
        <f t="shared" ca="1" si="8"/>
        <v>3.298595944451465E-2</v>
      </c>
      <c r="V58">
        <f t="shared" ca="1" si="9"/>
        <v>100.03301050500716</v>
      </c>
      <c r="Y58">
        <v>53</v>
      </c>
      <c r="Z58">
        <v>121.11595637375373</v>
      </c>
    </row>
    <row r="59" spans="1:26" ht="13.8">
      <c r="A59" s="209">
        <v>41724</v>
      </c>
      <c r="B59" s="193">
        <v>17.170000000000002</v>
      </c>
      <c r="C59" s="193">
        <v>33.57</v>
      </c>
      <c r="D59" s="193">
        <v>28.12</v>
      </c>
      <c r="E59" s="193">
        <v>43.91</v>
      </c>
      <c r="F59" s="193">
        <v>90.47</v>
      </c>
      <c r="G59" s="193">
        <v>20.47</v>
      </c>
      <c r="H59" s="193">
        <v>21.23</v>
      </c>
      <c r="I59" s="224">
        <v>53.18</v>
      </c>
      <c r="J59" s="193"/>
      <c r="K59" s="196">
        <f t="shared" si="0"/>
        <v>-3.2130777903043785E-2</v>
      </c>
      <c r="L59" s="196">
        <f t="shared" si="1"/>
        <v>-1.3807285546415948E-2</v>
      </c>
      <c r="M59" s="196">
        <f t="shared" si="2"/>
        <v>-2.3271969433831127E-2</v>
      </c>
      <c r="N59" s="196">
        <f t="shared" si="3"/>
        <v>2.2825838849576422E-3</v>
      </c>
      <c r="O59" s="196">
        <f t="shared" si="4"/>
        <v>-1.2659609298264724E-2</v>
      </c>
      <c r="P59" s="196">
        <f t="shared" si="5"/>
        <v>-8.2364341085272141E-3</v>
      </c>
      <c r="Q59" s="196">
        <f t="shared" si="6"/>
        <v>-1.3017201301720183E-2</v>
      </c>
      <c r="R59" s="196">
        <f t="shared" si="7"/>
        <v>3.7750094375236477E-3</v>
      </c>
      <c r="T59">
        <v>54</v>
      </c>
      <c r="U59">
        <f t="shared" ca="1" si="8"/>
        <v>-3.8134462491286748E-2</v>
      </c>
      <c r="V59">
        <f t="shared" ca="1" si="9"/>
        <v>96.218305418013472</v>
      </c>
      <c r="Y59">
        <v>54</v>
      </c>
      <c r="Z59">
        <v>107.36254564536266</v>
      </c>
    </row>
    <row r="60" spans="1:26" ht="13.8">
      <c r="A60" s="209">
        <v>41725</v>
      </c>
      <c r="B60" s="193">
        <v>16.920000000000002</v>
      </c>
      <c r="C60" s="193">
        <v>33.21</v>
      </c>
      <c r="D60" s="193">
        <v>27.78</v>
      </c>
      <c r="E60" s="193">
        <v>44.31</v>
      </c>
      <c r="F60" s="193">
        <v>90.1</v>
      </c>
      <c r="G60" s="193">
        <v>20.45</v>
      </c>
      <c r="H60" s="193">
        <v>21.07</v>
      </c>
      <c r="I60" s="224">
        <v>52.03</v>
      </c>
      <c r="J60" s="193"/>
      <c r="K60" s="196">
        <f t="shared" si="0"/>
        <v>-1.45602795573675E-2</v>
      </c>
      <c r="L60" s="196">
        <f t="shared" si="1"/>
        <v>-1.0723860589812315E-2</v>
      </c>
      <c r="M60" s="196">
        <f t="shared" si="2"/>
        <v>-1.2091038406827875E-2</v>
      </c>
      <c r="N60" s="196">
        <f t="shared" si="3"/>
        <v>9.1095422455022938E-3</v>
      </c>
      <c r="O60" s="196">
        <f t="shared" si="4"/>
        <v>-4.0897535094506967E-3</v>
      </c>
      <c r="P60" s="196">
        <f t="shared" si="5"/>
        <v>-9.7703957010256831E-4</v>
      </c>
      <c r="Q60" s="196">
        <f t="shared" si="6"/>
        <v>-7.5365049458313771E-3</v>
      </c>
      <c r="R60" s="196">
        <f t="shared" si="7"/>
        <v>-2.162467092892062E-2</v>
      </c>
      <c r="T60">
        <v>55</v>
      </c>
      <c r="U60">
        <f t="shared" ca="1" si="8"/>
        <v>-4.2213694110986084E-2</v>
      </c>
      <c r="V60">
        <f t="shared" ca="1" si="9"/>
        <v>92.156575305220017</v>
      </c>
      <c r="Y60">
        <v>55</v>
      </c>
      <c r="Z60">
        <v>236.89082385846353</v>
      </c>
    </row>
    <row r="61" spans="1:26" ht="13.8">
      <c r="A61" s="209">
        <v>41726</v>
      </c>
      <c r="B61" s="193">
        <v>16.91</v>
      </c>
      <c r="C61" s="193">
        <v>34</v>
      </c>
      <c r="D61" s="193">
        <v>27.85</v>
      </c>
      <c r="E61" s="193">
        <v>44.49</v>
      </c>
      <c r="F61" s="193">
        <v>89.8</v>
      </c>
      <c r="G61" s="193">
        <v>20.41</v>
      </c>
      <c r="H61" s="193">
        <v>21.08</v>
      </c>
      <c r="I61" s="224">
        <v>51.27</v>
      </c>
      <c r="J61" s="193"/>
      <c r="K61" s="196">
        <f t="shared" si="0"/>
        <v>-5.9101654846344933E-4</v>
      </c>
      <c r="L61" s="196">
        <f t="shared" si="1"/>
        <v>2.3788015657934331E-2</v>
      </c>
      <c r="M61" s="196">
        <f t="shared" si="2"/>
        <v>2.5197984161267201E-3</v>
      </c>
      <c r="N61" s="196">
        <f t="shared" si="3"/>
        <v>4.0622884224779891E-3</v>
      </c>
      <c r="O61" s="196">
        <f t="shared" si="4"/>
        <v>-3.3296337402885369E-3</v>
      </c>
      <c r="P61" s="196">
        <f t="shared" si="5"/>
        <v>-1.9559902200488579E-3</v>
      </c>
      <c r="Q61" s="196">
        <f t="shared" si="6"/>
        <v>4.7460844803028053E-4</v>
      </c>
      <c r="R61" s="196">
        <f t="shared" si="7"/>
        <v>-1.4606957524505054E-2</v>
      </c>
      <c r="T61">
        <v>56</v>
      </c>
      <c r="U61">
        <f t="shared" ca="1" si="8"/>
        <v>-2.9718744861515173E-2</v>
      </c>
      <c r="V61">
        <f t="shared" ca="1" si="9"/>
        <v>89.417797556413177</v>
      </c>
      <c r="Y61">
        <v>56</v>
      </c>
      <c r="Z61">
        <v>126.00409601885039</v>
      </c>
    </row>
    <row r="62" spans="1:26" ht="13.8">
      <c r="A62" s="209">
        <v>41729</v>
      </c>
      <c r="B62" s="193">
        <v>16.82</v>
      </c>
      <c r="C62" s="193">
        <v>34.590000000000003</v>
      </c>
      <c r="D62" s="193">
        <v>27.7</v>
      </c>
      <c r="E62" s="193">
        <v>44.88</v>
      </c>
      <c r="F62" s="193">
        <v>89.82</v>
      </c>
      <c r="G62" s="193">
        <v>20.52</v>
      </c>
      <c r="H62" s="193">
        <v>21.1</v>
      </c>
      <c r="I62" s="224">
        <v>50.29</v>
      </c>
      <c r="J62" s="193"/>
      <c r="K62" s="196">
        <f t="shared" si="0"/>
        <v>-5.3222945002956747E-3</v>
      </c>
      <c r="L62" s="196">
        <f t="shared" si="1"/>
        <v>1.7352941176470689E-2</v>
      </c>
      <c r="M62" s="196">
        <f t="shared" si="2"/>
        <v>-5.3859964093358036E-3</v>
      </c>
      <c r="N62" s="196">
        <f t="shared" si="3"/>
        <v>8.766014834794349E-3</v>
      </c>
      <c r="O62" s="196">
        <f t="shared" si="4"/>
        <v>2.2271714922044567E-4</v>
      </c>
      <c r="P62" s="196">
        <f t="shared" si="5"/>
        <v>5.3895149436550428E-3</v>
      </c>
      <c r="Q62" s="196">
        <f t="shared" si="6"/>
        <v>9.4876660341570811E-4</v>
      </c>
      <c r="R62" s="196">
        <f t="shared" si="7"/>
        <v>-1.9114491905597893E-2</v>
      </c>
      <c r="T62">
        <v>57</v>
      </c>
      <c r="U62">
        <f t="shared" ca="1" si="8"/>
        <v>-4.5484031756241666E-5</v>
      </c>
      <c r="V62">
        <f t="shared" ca="1" si="9"/>
        <v>89.413730474469546</v>
      </c>
      <c r="Y62">
        <v>57</v>
      </c>
      <c r="Z62">
        <v>130.03095570248993</v>
      </c>
    </row>
    <row r="63" spans="1:26" ht="13.8">
      <c r="A63" s="209">
        <v>41730</v>
      </c>
      <c r="B63" s="193">
        <v>17.149999999999999</v>
      </c>
      <c r="C63" s="193">
        <v>34.950000000000003</v>
      </c>
      <c r="D63" s="193">
        <v>28.21</v>
      </c>
      <c r="E63" s="193">
        <v>44.93</v>
      </c>
      <c r="F63" s="193">
        <v>89.96</v>
      </c>
      <c r="G63" s="193">
        <v>20.62</v>
      </c>
      <c r="H63" s="193">
        <v>21.4</v>
      </c>
      <c r="I63" s="224">
        <v>52.1</v>
      </c>
      <c r="J63" s="193"/>
      <c r="K63" s="196">
        <f t="shared" si="0"/>
        <v>1.9619500594530218E-2</v>
      </c>
      <c r="L63" s="196">
        <f t="shared" si="1"/>
        <v>1.040763226366E-2</v>
      </c>
      <c r="M63" s="196">
        <f t="shared" si="2"/>
        <v>1.8411552346570454E-2</v>
      </c>
      <c r="N63" s="196">
        <f t="shared" si="3"/>
        <v>1.1140819964348741E-3</v>
      </c>
      <c r="O63" s="196">
        <f t="shared" si="4"/>
        <v>1.5586729013582785E-3</v>
      </c>
      <c r="P63" s="196">
        <f t="shared" si="5"/>
        <v>4.8732943469786266E-3</v>
      </c>
      <c r="Q63" s="196">
        <f t="shared" si="6"/>
        <v>1.421800947867285E-2</v>
      </c>
      <c r="R63" s="196">
        <f t="shared" si="7"/>
        <v>3.5991250745675128E-2</v>
      </c>
      <c r="T63">
        <v>58</v>
      </c>
      <c r="U63">
        <f t="shared" ca="1" si="8"/>
        <v>-3.3173634173839939E-3</v>
      </c>
      <c r="V63">
        <f t="shared" ca="1" si="9"/>
        <v>89.117112635981712</v>
      </c>
      <c r="Y63">
        <v>58</v>
      </c>
      <c r="Z63">
        <v>195.23119892468526</v>
      </c>
    </row>
    <row r="64" spans="1:26" ht="13.8">
      <c r="A64" s="209">
        <v>41731</v>
      </c>
      <c r="B64" s="193">
        <v>17.100000000000001</v>
      </c>
      <c r="C64" s="193">
        <v>34.89</v>
      </c>
      <c r="D64" s="193">
        <v>28.2</v>
      </c>
      <c r="E64" s="193">
        <v>45.16</v>
      </c>
      <c r="F64" s="193">
        <v>89.72</v>
      </c>
      <c r="G64" s="193">
        <v>20.73</v>
      </c>
      <c r="H64" s="193">
        <v>21.18</v>
      </c>
      <c r="I64" s="224">
        <v>51.84</v>
      </c>
      <c r="J64" s="193"/>
      <c r="K64" s="196">
        <f t="shared" si="0"/>
        <v>-2.9154518950435665E-3</v>
      </c>
      <c r="L64" s="196">
        <f t="shared" si="1"/>
        <v>-1.7167381974249577E-3</v>
      </c>
      <c r="M64" s="196">
        <f t="shared" si="2"/>
        <v>-3.5448422545202279E-4</v>
      </c>
      <c r="N64" s="196">
        <f t="shared" si="3"/>
        <v>5.1190741152903826E-3</v>
      </c>
      <c r="O64" s="196">
        <f t="shared" si="4"/>
        <v>-2.6678523788349813E-3</v>
      </c>
      <c r="P64" s="196">
        <f t="shared" si="5"/>
        <v>5.3346265761396424E-3</v>
      </c>
      <c r="Q64" s="196">
        <f t="shared" si="6"/>
        <v>-1.0280373831775649E-2</v>
      </c>
      <c r="R64" s="196">
        <f t="shared" si="7"/>
        <v>-4.9904030710172364E-3</v>
      </c>
      <c r="T64">
        <v>59</v>
      </c>
      <c r="U64">
        <f t="shared" ca="1" si="8"/>
        <v>-2.6922365305924626E-2</v>
      </c>
      <c r="V64">
        <f t="shared" ca="1" si="9"/>
        <v>86.717869174586582</v>
      </c>
      <c r="Y64">
        <v>59</v>
      </c>
      <c r="Z64">
        <v>165.32352743904474</v>
      </c>
    </row>
    <row r="65" spans="1:26" ht="13.8">
      <c r="A65" s="209">
        <v>41732</v>
      </c>
      <c r="B65" s="193">
        <v>16.68</v>
      </c>
      <c r="C65" s="193">
        <v>34.6</v>
      </c>
      <c r="D65" s="193">
        <v>28.34</v>
      </c>
      <c r="E65" s="193">
        <v>45.78</v>
      </c>
      <c r="F65" s="193">
        <v>89.84</v>
      </c>
      <c r="G65" s="193">
        <v>20.8</v>
      </c>
      <c r="H65" s="193">
        <v>20.84</v>
      </c>
      <c r="I65" s="224">
        <v>50.67</v>
      </c>
      <c r="J65" s="193"/>
      <c r="K65" s="196">
        <f t="shared" si="0"/>
        <v>-2.4561403508772027E-2</v>
      </c>
      <c r="L65" s="196">
        <f t="shared" si="1"/>
        <v>-8.3118372026368334E-3</v>
      </c>
      <c r="M65" s="196">
        <f t="shared" si="2"/>
        <v>4.9645390070922188E-3</v>
      </c>
      <c r="N65" s="196">
        <f t="shared" si="3"/>
        <v>1.3728963684676807E-2</v>
      </c>
      <c r="O65" s="196">
        <f t="shared" si="4"/>
        <v>1.3374944271066045E-3</v>
      </c>
      <c r="P65" s="196">
        <f t="shared" si="5"/>
        <v>3.3767486734201779E-3</v>
      </c>
      <c r="Q65" s="196">
        <f t="shared" si="6"/>
        <v>-1.6052880075542959E-2</v>
      </c>
      <c r="R65" s="196">
        <f t="shared" si="7"/>
        <v>-2.2569444444444475E-2</v>
      </c>
      <c r="T65">
        <v>60</v>
      </c>
      <c r="U65">
        <f t="shared" ca="1" si="8"/>
        <v>-1.8121517885827904E-2</v>
      </c>
      <c r="V65">
        <f t="shared" ca="1" si="9"/>
        <v>85.146409757318423</v>
      </c>
      <c r="Y65">
        <v>60</v>
      </c>
      <c r="Z65">
        <v>241.90614430555709</v>
      </c>
    </row>
    <row r="66" spans="1:26" ht="13.8">
      <c r="A66" s="209">
        <v>41733</v>
      </c>
      <c r="B66" s="193">
        <v>16.149999999999999</v>
      </c>
      <c r="C66" s="193">
        <v>33.64</v>
      </c>
      <c r="D66" s="193">
        <v>27.02</v>
      </c>
      <c r="E66" s="193">
        <v>45.35</v>
      </c>
      <c r="F66" s="193">
        <v>88.99</v>
      </c>
      <c r="G66" s="193">
        <v>20.76</v>
      </c>
      <c r="H66" s="193">
        <v>20.62</v>
      </c>
      <c r="I66" s="224">
        <v>48.19</v>
      </c>
      <c r="J66" s="193"/>
      <c r="K66" s="196">
        <f t="shared" si="0"/>
        <v>-3.1774580335731481E-2</v>
      </c>
      <c r="L66" s="196">
        <f t="shared" si="1"/>
        <v>-2.7745664739884417E-2</v>
      </c>
      <c r="M66" s="196">
        <f t="shared" si="2"/>
        <v>-4.657727593507411E-2</v>
      </c>
      <c r="N66" s="196">
        <f t="shared" si="3"/>
        <v>-9.3927479248580095E-3</v>
      </c>
      <c r="O66" s="196">
        <f t="shared" si="4"/>
        <v>-9.4612644701692842E-3</v>
      </c>
      <c r="P66" s="196">
        <f t="shared" si="5"/>
        <v>-1.923076923076882E-3</v>
      </c>
      <c r="Q66" s="196">
        <f t="shared" si="6"/>
        <v>-1.0556621880998027E-2</v>
      </c>
      <c r="R66" s="196">
        <f t="shared" si="7"/>
        <v>-4.8944148411288808E-2</v>
      </c>
      <c r="T66">
        <v>61</v>
      </c>
      <c r="U66">
        <f t="shared" ca="1" si="8"/>
        <v>3.0178373428549326E-2</v>
      </c>
      <c r="V66">
        <f t="shared" ca="1" si="9"/>
        <v>87.715989907075041</v>
      </c>
      <c r="Y66">
        <v>61</v>
      </c>
      <c r="Z66">
        <v>245.94665021582412</v>
      </c>
    </row>
    <row r="67" spans="1:26" ht="13.8">
      <c r="A67" s="209">
        <v>41736</v>
      </c>
      <c r="B67" s="193">
        <v>15.89</v>
      </c>
      <c r="C67" s="193">
        <v>33.58</v>
      </c>
      <c r="D67" s="193">
        <v>26.77</v>
      </c>
      <c r="E67" s="193">
        <v>44.87</v>
      </c>
      <c r="F67" s="193">
        <v>89.1</v>
      </c>
      <c r="G67" s="193">
        <v>20.76</v>
      </c>
      <c r="H67" s="193">
        <v>20.22</v>
      </c>
      <c r="I67" s="224">
        <v>48.29</v>
      </c>
      <c r="J67" s="193"/>
      <c r="K67" s="196">
        <f t="shared" ref="K67:K130" si="10">(B67-B66)/B66</f>
        <v>-1.6099071207430218E-2</v>
      </c>
      <c r="L67" s="196">
        <f t="shared" ref="L67:L130" si="11">(C67-C66)/C66</f>
        <v>-1.7835909631391876E-3</v>
      </c>
      <c r="M67" s="196">
        <f t="shared" ref="M67:M130" si="12">(D67-D66)/D66</f>
        <v>-9.2524056254626209E-3</v>
      </c>
      <c r="N67" s="196">
        <f t="shared" ref="N67:N130" si="13">(E67-E66)/E66</f>
        <v>-1.0584343991179801E-2</v>
      </c>
      <c r="O67" s="196">
        <f t="shared" ref="O67:O130" si="14">(F67-F66)/F66</f>
        <v>1.2360939431396722E-3</v>
      </c>
      <c r="P67" s="196">
        <f t="shared" ref="P67:P130" si="15">(G67-G66)/G66</f>
        <v>0</v>
      </c>
      <c r="Q67" s="196">
        <f t="shared" ref="Q67:Q130" si="16">(H67-H66)/H66</f>
        <v>-1.9398642095053448E-2</v>
      </c>
      <c r="R67" s="196">
        <f t="shared" ref="R67:R130" si="17">(I67-I66)/I66</f>
        <v>2.075119319360893E-3</v>
      </c>
      <c r="T67">
        <v>62</v>
      </c>
      <c r="U67">
        <f t="shared" ca="1" si="8"/>
        <v>-3.908065385460243E-2</v>
      </c>
      <c r="V67">
        <f t="shared" ca="1" si="9"/>
        <v>84.287991668002832</v>
      </c>
      <c r="Y67">
        <v>62</v>
      </c>
      <c r="Z67">
        <v>211.69206638574951</v>
      </c>
    </row>
    <row r="68" spans="1:26" ht="13.8">
      <c r="A68" s="209">
        <v>41737</v>
      </c>
      <c r="B68" s="193">
        <v>16.350000000000001</v>
      </c>
      <c r="C68" s="193">
        <v>33.6</v>
      </c>
      <c r="D68" s="193">
        <v>27.6</v>
      </c>
      <c r="E68" s="193">
        <v>45.62</v>
      </c>
      <c r="F68" s="193">
        <v>90.61</v>
      </c>
      <c r="G68" s="193">
        <v>20.99</v>
      </c>
      <c r="H68" s="193">
        <v>20.93</v>
      </c>
      <c r="I68" s="224">
        <v>49.84</v>
      </c>
      <c r="J68" s="193"/>
      <c r="K68" s="196">
        <f t="shared" si="10"/>
        <v>2.8949024543738253E-2</v>
      </c>
      <c r="L68" s="196">
        <f t="shared" si="11"/>
        <v>5.9559261465167151E-4</v>
      </c>
      <c r="M68" s="196">
        <f t="shared" si="12"/>
        <v>3.1004856182293681E-2</v>
      </c>
      <c r="N68" s="196">
        <f t="shared" si="13"/>
        <v>1.6714954312458213E-2</v>
      </c>
      <c r="O68" s="196">
        <f t="shared" si="14"/>
        <v>1.6947250280583671E-2</v>
      </c>
      <c r="P68" s="196">
        <f t="shared" si="15"/>
        <v>1.1078998073217576E-2</v>
      </c>
      <c r="Q68" s="196">
        <f t="shared" si="16"/>
        <v>3.511374876360044E-2</v>
      </c>
      <c r="R68" s="196">
        <f t="shared" si="17"/>
        <v>3.2097742803893235E-2</v>
      </c>
      <c r="T68">
        <v>63</v>
      </c>
      <c r="U68">
        <f t="shared" ca="1" si="8"/>
        <v>1.6916893953414145E-2</v>
      </c>
      <c r="V68">
        <f t="shared" ca="1" si="9"/>
        <v>85.713882684596683</v>
      </c>
      <c r="Y68">
        <v>63</v>
      </c>
      <c r="Z68">
        <v>223.24555688799725</v>
      </c>
    </row>
    <row r="69" spans="1:26" ht="13.8">
      <c r="A69" s="209">
        <v>41738</v>
      </c>
      <c r="B69" s="193">
        <v>16.59</v>
      </c>
      <c r="C69" s="193">
        <v>34.15</v>
      </c>
      <c r="D69" s="193">
        <v>28.06</v>
      </c>
      <c r="E69" s="193">
        <v>45.4</v>
      </c>
      <c r="F69" s="193">
        <v>90.92</v>
      </c>
      <c r="G69" s="193">
        <v>20.94</v>
      </c>
      <c r="H69" s="193">
        <v>21.34</v>
      </c>
      <c r="I69" s="224">
        <v>50.43</v>
      </c>
      <c r="J69" s="193"/>
      <c r="K69" s="196">
        <f t="shared" si="10"/>
        <v>1.4678899082568711E-2</v>
      </c>
      <c r="L69" s="196">
        <f t="shared" si="11"/>
        <v>1.6369047619047533E-2</v>
      </c>
      <c r="M69" s="196">
        <f t="shared" si="12"/>
        <v>1.6666666666666569E-2</v>
      </c>
      <c r="N69" s="196">
        <f t="shared" si="13"/>
        <v>-4.8224462954844123E-3</v>
      </c>
      <c r="O69" s="196">
        <f t="shared" si="14"/>
        <v>3.4212559320163588E-3</v>
      </c>
      <c r="P69" s="196">
        <f t="shared" si="15"/>
        <v>-2.3820867079560343E-3</v>
      </c>
      <c r="Q69" s="196">
        <f t="shared" si="16"/>
        <v>1.9589106545628291E-2</v>
      </c>
      <c r="R69" s="196">
        <f t="shared" si="17"/>
        <v>1.1837881219903618E-2</v>
      </c>
      <c r="T69">
        <v>64</v>
      </c>
      <c r="U69">
        <f t="shared" ca="1" si="8"/>
        <v>-8.324890454739501E-3</v>
      </c>
      <c r="V69">
        <f t="shared" ca="1" si="9"/>
        <v>85.000324000797022</v>
      </c>
      <c r="Y69">
        <v>64</v>
      </c>
      <c r="Z69">
        <v>118.60388686166709</v>
      </c>
    </row>
    <row r="70" spans="1:26" ht="13.8">
      <c r="A70" s="209">
        <v>41739</v>
      </c>
      <c r="B70" s="193">
        <v>15.86</v>
      </c>
      <c r="C70" s="193">
        <v>33.21</v>
      </c>
      <c r="D70" s="193">
        <v>26.91</v>
      </c>
      <c r="E70" s="193">
        <v>44.26</v>
      </c>
      <c r="F70" s="193">
        <v>90.14</v>
      </c>
      <c r="G70" s="193">
        <v>20.65</v>
      </c>
      <c r="H70" s="193">
        <v>20.65</v>
      </c>
      <c r="I70" s="224">
        <v>47.82</v>
      </c>
      <c r="J70" s="193"/>
      <c r="K70" s="196">
        <f t="shared" si="10"/>
        <v>-4.4002411091018712E-2</v>
      </c>
      <c r="L70" s="196">
        <f t="shared" si="11"/>
        <v>-2.7525622254758353E-2</v>
      </c>
      <c r="M70" s="196">
        <f t="shared" si="12"/>
        <v>-4.0983606557376998E-2</v>
      </c>
      <c r="N70" s="196">
        <f t="shared" si="13"/>
        <v>-2.5110132158590322E-2</v>
      </c>
      <c r="O70" s="196">
        <f t="shared" si="14"/>
        <v>-8.5789705235371876E-3</v>
      </c>
      <c r="P70" s="196">
        <f t="shared" si="15"/>
        <v>-1.3849092645654378E-2</v>
      </c>
      <c r="Q70" s="196">
        <f t="shared" si="16"/>
        <v>-3.2333645735707649E-2</v>
      </c>
      <c r="R70" s="196">
        <f t="shared" si="17"/>
        <v>-5.1754907792980358E-2</v>
      </c>
      <c r="T70">
        <v>65</v>
      </c>
      <c r="U70">
        <f t="shared" ca="1" si="8"/>
        <v>-3.1268574437749087E-2</v>
      </c>
      <c r="V70">
        <f t="shared" ca="1" si="9"/>
        <v>82.342485042545306</v>
      </c>
      <c r="Y70">
        <v>65</v>
      </c>
      <c r="Z70">
        <v>143.70182274148365</v>
      </c>
    </row>
    <row r="71" spans="1:26" ht="13.8">
      <c r="A71" s="209">
        <v>41740</v>
      </c>
      <c r="B71" s="193">
        <v>15.59</v>
      </c>
      <c r="C71" s="193">
        <v>33.08</v>
      </c>
      <c r="D71" s="193">
        <v>26.39</v>
      </c>
      <c r="E71" s="193">
        <v>43.69</v>
      </c>
      <c r="F71" s="193">
        <v>90.14</v>
      </c>
      <c r="G71" s="193">
        <v>20.54</v>
      </c>
      <c r="H71" s="193">
        <v>20.420000000000002</v>
      </c>
      <c r="I71" s="224">
        <v>46.67</v>
      </c>
      <c r="J71" s="193"/>
      <c r="K71" s="196">
        <f t="shared" si="10"/>
        <v>-1.702395964691044E-2</v>
      </c>
      <c r="L71" s="196">
        <f t="shared" si="11"/>
        <v>-3.9144835892804142E-3</v>
      </c>
      <c r="M71" s="196">
        <f t="shared" si="12"/>
        <v>-1.9323671497584526E-2</v>
      </c>
      <c r="N71" s="196">
        <f t="shared" si="13"/>
        <v>-1.2878445549028476E-2</v>
      </c>
      <c r="O71" s="196">
        <f t="shared" si="14"/>
        <v>0</v>
      </c>
      <c r="P71" s="196">
        <f t="shared" si="15"/>
        <v>-5.3268765133171643E-3</v>
      </c>
      <c r="Q71" s="196">
        <f t="shared" si="16"/>
        <v>-1.1138014527844886E-2</v>
      </c>
      <c r="R71" s="196">
        <f t="shared" si="17"/>
        <v>-2.4048515265579225E-2</v>
      </c>
      <c r="T71">
        <v>66</v>
      </c>
      <c r="U71">
        <f t="shared" ref="U71:U134" ca="1" si="18">_xlfn.NORM.INV(RAND(), $U$3,$U$4)</f>
        <v>5.3685345072228309E-3</v>
      </c>
      <c r="V71">
        <f t="shared" ref="V71:V134" ca="1" si="19">V70*(1+U71)</f>
        <v>82.784543514906687</v>
      </c>
      <c r="Y71">
        <v>66</v>
      </c>
      <c r="Z71">
        <v>100.82179410176298</v>
      </c>
    </row>
    <row r="72" spans="1:26" ht="13.8">
      <c r="A72" s="209">
        <v>41743</v>
      </c>
      <c r="B72" s="193">
        <v>15.8</v>
      </c>
      <c r="C72" s="193">
        <v>33.06</v>
      </c>
      <c r="D72" s="193">
        <v>26.49</v>
      </c>
      <c r="E72" s="193">
        <v>44.07</v>
      </c>
      <c r="F72" s="193">
        <v>90.53</v>
      </c>
      <c r="G72" s="193">
        <v>20.78</v>
      </c>
      <c r="H72" s="193">
        <v>20.61</v>
      </c>
      <c r="I72" s="224">
        <v>47.37</v>
      </c>
      <c r="J72" s="193"/>
      <c r="K72" s="196">
        <f t="shared" si="10"/>
        <v>1.3470173187941043E-2</v>
      </c>
      <c r="L72" s="196">
        <f t="shared" si="11"/>
        <v>-6.0459492140253995E-4</v>
      </c>
      <c r="M72" s="196">
        <f t="shared" si="12"/>
        <v>3.7893141341416394E-3</v>
      </c>
      <c r="N72" s="196">
        <f t="shared" si="13"/>
        <v>8.6976424811170197E-3</v>
      </c>
      <c r="O72" s="196">
        <f t="shared" si="14"/>
        <v>4.3266030619037114E-3</v>
      </c>
      <c r="P72" s="196">
        <f t="shared" si="15"/>
        <v>1.1684518013632034E-2</v>
      </c>
      <c r="Q72" s="196">
        <f t="shared" si="16"/>
        <v>9.3046033300684481E-3</v>
      </c>
      <c r="R72" s="196">
        <f t="shared" si="17"/>
        <v>1.4998928647953626E-2</v>
      </c>
      <c r="T72">
        <v>67</v>
      </c>
      <c r="U72">
        <f t="shared" ca="1" si="18"/>
        <v>4.1781164292667816E-2</v>
      </c>
      <c r="V72">
        <f t="shared" ca="1" si="19"/>
        <v>86.2433781283965</v>
      </c>
      <c r="Y72">
        <v>67</v>
      </c>
      <c r="Z72">
        <v>171.39378194834285</v>
      </c>
    </row>
    <row r="73" spans="1:26" ht="13.8">
      <c r="A73" s="209">
        <v>41744</v>
      </c>
      <c r="B73" s="193">
        <v>15.8</v>
      </c>
      <c r="C73" s="193">
        <v>33.54</v>
      </c>
      <c r="D73" s="193">
        <v>26.68</v>
      </c>
      <c r="E73" s="193">
        <v>44.12</v>
      </c>
      <c r="F73" s="193">
        <v>90.13</v>
      </c>
      <c r="G73" s="193">
        <v>20.65</v>
      </c>
      <c r="H73" s="193">
        <v>20.58</v>
      </c>
      <c r="I73" s="224">
        <v>46.61</v>
      </c>
      <c r="J73" s="193"/>
      <c r="K73" s="196">
        <f t="shared" si="10"/>
        <v>0</v>
      </c>
      <c r="L73" s="196">
        <f t="shared" si="11"/>
        <v>1.4519056261342917E-2</v>
      </c>
      <c r="M73" s="196">
        <f t="shared" si="12"/>
        <v>7.1725179312948769E-3</v>
      </c>
      <c r="N73" s="196">
        <f t="shared" si="13"/>
        <v>1.1345586566824861E-3</v>
      </c>
      <c r="O73" s="196">
        <f t="shared" si="14"/>
        <v>-4.4184248315476161E-3</v>
      </c>
      <c r="P73" s="196">
        <f t="shared" si="15"/>
        <v>-6.2560153994226445E-3</v>
      </c>
      <c r="Q73" s="196">
        <f t="shared" si="16"/>
        <v>-1.4556040756914671E-3</v>
      </c>
      <c r="R73" s="196">
        <f t="shared" si="17"/>
        <v>-1.6043909647456153E-2</v>
      </c>
      <c r="T73">
        <v>68</v>
      </c>
      <c r="U73">
        <f t="shared" ca="1" si="18"/>
        <v>-1.8449950916720342E-2</v>
      </c>
      <c r="V73">
        <f t="shared" ca="1" si="19"/>
        <v>84.652192035035441</v>
      </c>
      <c r="Y73">
        <v>68</v>
      </c>
      <c r="Z73">
        <v>90.859702705487251</v>
      </c>
    </row>
    <row r="74" spans="1:26" ht="13.8">
      <c r="A74" s="209">
        <v>41745</v>
      </c>
      <c r="B74" s="193">
        <v>16.18</v>
      </c>
      <c r="C74" s="193">
        <v>34.090000000000003</v>
      </c>
      <c r="D74" s="193">
        <v>27.68</v>
      </c>
      <c r="E74" s="193">
        <v>44.44</v>
      </c>
      <c r="F74" s="193">
        <v>91.28</v>
      </c>
      <c r="G74" s="193">
        <v>20.74</v>
      </c>
      <c r="H74" s="193">
        <v>20.89</v>
      </c>
      <c r="I74" s="224">
        <v>47.34</v>
      </c>
      <c r="J74" s="193"/>
      <c r="K74" s="196">
        <f t="shared" si="10"/>
        <v>2.4050632911392342E-2</v>
      </c>
      <c r="L74" s="196">
        <f t="shared" si="11"/>
        <v>1.6398330351818851E-2</v>
      </c>
      <c r="M74" s="196">
        <f t="shared" si="12"/>
        <v>3.7481259370314844E-2</v>
      </c>
      <c r="N74" s="196">
        <f t="shared" si="13"/>
        <v>7.2529465095194992E-3</v>
      </c>
      <c r="O74" s="196">
        <f t="shared" si="14"/>
        <v>1.2759347609009273E-2</v>
      </c>
      <c r="P74" s="196">
        <f t="shared" si="15"/>
        <v>4.3583535108958774E-3</v>
      </c>
      <c r="Q74" s="196">
        <f t="shared" si="16"/>
        <v>1.5063168124392725E-2</v>
      </c>
      <c r="R74" s="196">
        <f t="shared" si="17"/>
        <v>1.5661875134091483E-2</v>
      </c>
      <c r="T74">
        <v>69</v>
      </c>
      <c r="U74">
        <f t="shared" ca="1" si="18"/>
        <v>-1.8897687787263646E-2</v>
      </c>
      <c r="V74">
        <f t="shared" ca="1" si="19"/>
        <v>83.052461339449849</v>
      </c>
      <c r="Y74">
        <v>69</v>
      </c>
      <c r="Z74">
        <v>290.08198091858731</v>
      </c>
    </row>
    <row r="75" spans="1:26" ht="13.8">
      <c r="A75" s="209">
        <v>41746</v>
      </c>
      <c r="B75" s="193">
        <v>16.25</v>
      </c>
      <c r="C75" s="193">
        <v>33.76</v>
      </c>
      <c r="D75" s="193">
        <v>26.67</v>
      </c>
      <c r="E75" s="193">
        <v>44.5</v>
      </c>
      <c r="F75" s="193">
        <v>91.28</v>
      </c>
      <c r="G75" s="193">
        <v>20.85</v>
      </c>
      <c r="H75" s="193">
        <v>20.99</v>
      </c>
      <c r="I75" s="224">
        <v>49.39</v>
      </c>
      <c r="J75" s="193"/>
      <c r="K75" s="196">
        <f t="shared" si="10"/>
        <v>4.3263288009888932E-3</v>
      </c>
      <c r="L75" s="196">
        <f t="shared" si="11"/>
        <v>-9.6802581402172291E-3</v>
      </c>
      <c r="M75" s="196">
        <f t="shared" si="12"/>
        <v>-3.6488439306358311E-2</v>
      </c>
      <c r="N75" s="196">
        <f t="shared" si="13"/>
        <v>1.3501350135014013E-3</v>
      </c>
      <c r="O75" s="196">
        <f t="shared" si="14"/>
        <v>0</v>
      </c>
      <c r="P75" s="196">
        <f t="shared" si="15"/>
        <v>5.30376084860188E-3</v>
      </c>
      <c r="Q75" s="196">
        <f t="shared" si="16"/>
        <v>4.7869794159884089E-3</v>
      </c>
      <c r="R75" s="196">
        <f t="shared" si="17"/>
        <v>4.3303760033797996E-2</v>
      </c>
      <c r="T75">
        <v>70</v>
      </c>
      <c r="U75">
        <f t="shared" ca="1" si="18"/>
        <v>-1.2338477777595117E-2</v>
      </c>
      <c r="V75">
        <f t="shared" ca="1" si="19"/>
        <v>82.027720390838468</v>
      </c>
      <c r="Y75">
        <v>70</v>
      </c>
      <c r="Z75">
        <v>246.79919714920044</v>
      </c>
    </row>
    <row r="76" spans="1:26" ht="13.8">
      <c r="A76" s="209">
        <v>41750</v>
      </c>
      <c r="B76" s="193">
        <v>16.54</v>
      </c>
      <c r="C76" s="193">
        <v>33.700000000000003</v>
      </c>
      <c r="D76" s="193">
        <v>26.29</v>
      </c>
      <c r="E76" s="193">
        <v>44.33</v>
      </c>
      <c r="F76" s="193">
        <v>91.77</v>
      </c>
      <c r="G76" s="193">
        <v>20.84</v>
      </c>
      <c r="H76" s="193">
        <v>20.98</v>
      </c>
      <c r="I76" s="224">
        <v>49.78</v>
      </c>
      <c r="J76" s="193"/>
      <c r="K76" s="196">
        <f t="shared" si="10"/>
        <v>1.7846153846153793E-2</v>
      </c>
      <c r="L76" s="196">
        <f t="shared" si="11"/>
        <v>-1.7772511848339802E-3</v>
      </c>
      <c r="M76" s="196">
        <f t="shared" si="12"/>
        <v>-1.4248218972628516E-2</v>
      </c>
      <c r="N76" s="196">
        <f t="shared" si="13"/>
        <v>-3.820224719101162E-3</v>
      </c>
      <c r="O76" s="196">
        <f t="shared" si="14"/>
        <v>5.3680981595091463E-3</v>
      </c>
      <c r="P76" s="196">
        <f t="shared" si="15"/>
        <v>-4.7961630695451138E-4</v>
      </c>
      <c r="Q76" s="196">
        <f t="shared" si="16"/>
        <v>-4.7641734159113919E-4</v>
      </c>
      <c r="R76" s="196">
        <f t="shared" si="17"/>
        <v>7.8963352905446569E-3</v>
      </c>
      <c r="T76">
        <v>71</v>
      </c>
      <c r="U76">
        <f t="shared" ca="1" si="18"/>
        <v>-1.2765572321294848E-2</v>
      </c>
      <c r="V76">
        <f t="shared" ca="1" si="19"/>
        <v>80.980589593838275</v>
      </c>
      <c r="Y76">
        <v>71</v>
      </c>
      <c r="Z76">
        <v>161.58235710911669</v>
      </c>
    </row>
    <row r="77" spans="1:26" ht="13.8">
      <c r="A77" s="209">
        <v>41751</v>
      </c>
      <c r="B77" s="193">
        <v>16.47</v>
      </c>
      <c r="C77" s="193">
        <v>33.74</v>
      </c>
      <c r="D77" s="193">
        <v>26.6</v>
      </c>
      <c r="E77" s="193">
        <v>44.74</v>
      </c>
      <c r="F77" s="193">
        <v>91.33</v>
      </c>
      <c r="G77" s="193">
        <v>20.83</v>
      </c>
      <c r="H77" s="193">
        <v>21.18</v>
      </c>
      <c r="I77" s="224">
        <v>53.27</v>
      </c>
      <c r="J77" s="193"/>
      <c r="K77" s="196">
        <f t="shared" si="10"/>
        <v>-4.232164449818639E-3</v>
      </c>
      <c r="L77" s="196">
        <f t="shared" si="11"/>
        <v>1.1869436201780161E-3</v>
      </c>
      <c r="M77" s="196">
        <f t="shared" si="12"/>
        <v>1.1791555724610206E-2</v>
      </c>
      <c r="N77" s="196">
        <f t="shared" si="13"/>
        <v>9.2488157004286878E-3</v>
      </c>
      <c r="O77" s="196">
        <f t="shared" si="14"/>
        <v>-4.7945951836111771E-3</v>
      </c>
      <c r="P77" s="196">
        <f t="shared" si="15"/>
        <v>-4.798464491363514E-4</v>
      </c>
      <c r="Q77" s="196">
        <f t="shared" si="16"/>
        <v>9.532888465204923E-3</v>
      </c>
      <c r="R77" s="196">
        <f t="shared" si="17"/>
        <v>7.010847730012057E-2</v>
      </c>
      <c r="T77">
        <v>72</v>
      </c>
      <c r="U77">
        <f t="shared" ca="1" si="18"/>
        <v>-1.5940485352261054E-2</v>
      </c>
      <c r="V77">
        <f t="shared" ca="1" si="19"/>
        <v>79.689719691600231</v>
      </c>
      <c r="Y77">
        <v>72</v>
      </c>
      <c r="Z77">
        <v>271.69097971303131</v>
      </c>
    </row>
    <row r="78" spans="1:26" ht="13.8">
      <c r="A78" s="209">
        <v>41752</v>
      </c>
      <c r="B78" s="193">
        <v>16.23</v>
      </c>
      <c r="C78" s="193">
        <v>33.49</v>
      </c>
      <c r="D78" s="193">
        <v>26.21</v>
      </c>
      <c r="E78" s="193">
        <v>45.05</v>
      </c>
      <c r="F78" s="193">
        <v>92.32</v>
      </c>
      <c r="G78" s="193">
        <v>20.96</v>
      </c>
      <c r="H78" s="193">
        <v>20.98</v>
      </c>
      <c r="I78" s="224">
        <v>50.5</v>
      </c>
      <c r="J78" s="193"/>
      <c r="K78" s="196">
        <f t="shared" si="10"/>
        <v>-1.4571948998178413E-2</v>
      </c>
      <c r="L78" s="196">
        <f t="shared" si="11"/>
        <v>-7.4096028452874923E-3</v>
      </c>
      <c r="M78" s="196">
        <f t="shared" si="12"/>
        <v>-1.4661654135338367E-2</v>
      </c>
      <c r="N78" s="196">
        <f t="shared" si="13"/>
        <v>6.9289226642824126E-3</v>
      </c>
      <c r="O78" s="196">
        <f t="shared" si="14"/>
        <v>1.0839811671958775E-2</v>
      </c>
      <c r="P78" s="196">
        <f t="shared" si="15"/>
        <v>6.2409985597696865E-3</v>
      </c>
      <c r="Q78" s="196">
        <f t="shared" si="16"/>
        <v>-9.442870632672299E-3</v>
      </c>
      <c r="R78" s="196">
        <f t="shared" si="17"/>
        <v>-5.199924910831618E-2</v>
      </c>
      <c r="T78">
        <v>73</v>
      </c>
      <c r="U78">
        <f t="shared" ca="1" si="18"/>
        <v>2.7404593463526326E-2</v>
      </c>
      <c r="V78">
        <f t="shared" ca="1" si="19"/>
        <v>81.873584062970906</v>
      </c>
      <c r="Y78">
        <v>73</v>
      </c>
      <c r="Z78">
        <v>147.47737158841417</v>
      </c>
    </row>
    <row r="79" spans="1:26" ht="13.8">
      <c r="A79" s="209">
        <v>41753</v>
      </c>
      <c r="B79" s="193">
        <v>16.86</v>
      </c>
      <c r="C79" s="193">
        <v>33.630000000000003</v>
      </c>
      <c r="D79" s="193">
        <v>26.12</v>
      </c>
      <c r="E79" s="193">
        <v>45.58</v>
      </c>
      <c r="F79" s="193">
        <v>92.51</v>
      </c>
      <c r="G79" s="193">
        <v>21.03</v>
      </c>
      <c r="H79" s="193">
        <v>20.94</v>
      </c>
      <c r="I79" s="224">
        <v>49.15</v>
      </c>
      <c r="J79" s="193"/>
      <c r="K79" s="196">
        <f t="shared" si="10"/>
        <v>3.8817005545286443E-2</v>
      </c>
      <c r="L79" s="196">
        <f t="shared" si="11"/>
        <v>4.180352343983295E-3</v>
      </c>
      <c r="M79" s="196">
        <f t="shared" si="12"/>
        <v>-3.433803891644405E-3</v>
      </c>
      <c r="N79" s="196">
        <f t="shared" si="13"/>
        <v>1.1764705882352967E-2</v>
      </c>
      <c r="O79" s="196">
        <f t="shared" si="14"/>
        <v>2.0580589254767328E-3</v>
      </c>
      <c r="P79" s="196">
        <f t="shared" si="15"/>
        <v>3.339694656488563E-3</v>
      </c>
      <c r="Q79" s="196">
        <f t="shared" si="16"/>
        <v>-1.9065776930409508E-3</v>
      </c>
      <c r="R79" s="196">
        <f t="shared" si="17"/>
        <v>-2.673267326732676E-2</v>
      </c>
      <c r="T79">
        <v>74</v>
      </c>
      <c r="U79">
        <f t="shared" ca="1" si="18"/>
        <v>-1.1295160649752879E-2</v>
      </c>
      <c r="V79">
        <f t="shared" ca="1" si="19"/>
        <v>80.948808778008598</v>
      </c>
      <c r="Y79">
        <v>74</v>
      </c>
      <c r="Z79">
        <v>164.71309788701276</v>
      </c>
    </row>
    <row r="80" spans="1:26" ht="13.8">
      <c r="A80" s="209">
        <v>41754</v>
      </c>
      <c r="B80" s="193">
        <v>15.19</v>
      </c>
      <c r="C80" s="193">
        <v>33.67</v>
      </c>
      <c r="D80" s="193">
        <v>25.68</v>
      </c>
      <c r="E80" s="193">
        <v>45.44</v>
      </c>
      <c r="F80" s="193">
        <v>92.5</v>
      </c>
      <c r="G80" s="193">
        <v>21.11</v>
      </c>
      <c r="H80" s="193">
        <v>20.52</v>
      </c>
      <c r="I80" s="224">
        <v>46.01</v>
      </c>
      <c r="J80" s="193"/>
      <c r="K80" s="196">
        <f t="shared" si="10"/>
        <v>-9.9051008303677343E-2</v>
      </c>
      <c r="L80" s="196">
        <f t="shared" si="11"/>
        <v>1.1894142134998259E-3</v>
      </c>
      <c r="M80" s="196">
        <f t="shared" si="12"/>
        <v>-1.6845329249617201E-2</v>
      </c>
      <c r="N80" s="196">
        <f t="shared" si="13"/>
        <v>-3.0715225976305524E-3</v>
      </c>
      <c r="O80" s="196">
        <f t="shared" si="14"/>
        <v>-1.0809642200848682E-4</v>
      </c>
      <c r="P80" s="196">
        <f t="shared" si="15"/>
        <v>3.804089396100727E-3</v>
      </c>
      <c r="Q80" s="196">
        <f t="shared" si="16"/>
        <v>-2.0057306590257961E-2</v>
      </c>
      <c r="R80" s="196">
        <f t="shared" si="17"/>
        <v>-6.3886063072227883E-2</v>
      </c>
      <c r="T80">
        <v>75</v>
      </c>
      <c r="U80">
        <f t="shared" ca="1" si="18"/>
        <v>-5.6057197337912226E-3</v>
      </c>
      <c r="V80">
        <f t="shared" ca="1" si="19"/>
        <v>80.495032443214825</v>
      </c>
      <c r="Y80">
        <v>75</v>
      </c>
      <c r="Z80">
        <v>189.55994919220626</v>
      </c>
    </row>
    <row r="81" spans="1:26" ht="13.8">
      <c r="A81" s="209">
        <v>41757</v>
      </c>
      <c r="B81" s="193">
        <v>14.83</v>
      </c>
      <c r="C81" s="193">
        <v>34.479999999999997</v>
      </c>
      <c r="D81" s="193">
        <v>25.72</v>
      </c>
      <c r="E81" s="193">
        <v>46.12</v>
      </c>
      <c r="F81" s="193">
        <v>92.96</v>
      </c>
      <c r="G81" s="193">
        <v>21.42</v>
      </c>
      <c r="H81" s="193">
        <v>20.48</v>
      </c>
      <c r="I81" s="224">
        <v>44.89</v>
      </c>
      <c r="J81" s="193"/>
      <c r="K81" s="196">
        <f t="shared" si="10"/>
        <v>-2.3699802501645783E-2</v>
      </c>
      <c r="L81" s="196">
        <f t="shared" si="11"/>
        <v>2.4057024057023913E-2</v>
      </c>
      <c r="M81" s="196">
        <f t="shared" si="12"/>
        <v>1.5576323987538609E-3</v>
      </c>
      <c r="N81" s="196">
        <f t="shared" si="13"/>
        <v>1.496478873239436E-2</v>
      </c>
      <c r="O81" s="196">
        <f t="shared" si="14"/>
        <v>4.9729729729729054E-3</v>
      </c>
      <c r="P81" s="196">
        <f t="shared" si="15"/>
        <v>1.4684983420180117E-2</v>
      </c>
      <c r="Q81" s="196">
        <f t="shared" si="16"/>
        <v>-1.9493177387913815E-3</v>
      </c>
      <c r="R81" s="196">
        <f t="shared" si="17"/>
        <v>-2.4342534231688709E-2</v>
      </c>
      <c r="T81">
        <v>76</v>
      </c>
      <c r="U81">
        <f t="shared" ca="1" si="18"/>
        <v>1.314953092328407E-2</v>
      </c>
      <c r="V81">
        <f t="shared" ca="1" si="19"/>
        <v>81.55350436149763</v>
      </c>
      <c r="Y81">
        <v>76</v>
      </c>
      <c r="Z81">
        <v>176.02348649153606</v>
      </c>
    </row>
    <row r="82" spans="1:26" ht="13.8">
      <c r="A82" s="209">
        <v>41758</v>
      </c>
      <c r="B82" s="193">
        <v>15.02</v>
      </c>
      <c r="C82" s="193">
        <v>34.18</v>
      </c>
      <c r="D82" s="193">
        <v>26.25</v>
      </c>
      <c r="E82" s="193">
        <v>45.96</v>
      </c>
      <c r="F82" s="193">
        <v>92.81</v>
      </c>
      <c r="G82" s="193">
        <v>21.39</v>
      </c>
      <c r="H82" s="193">
        <v>20.83</v>
      </c>
      <c r="I82" s="224">
        <v>45.7</v>
      </c>
      <c r="J82" s="193"/>
      <c r="K82" s="196">
        <f t="shared" si="10"/>
        <v>1.281186783546861E-2</v>
      </c>
      <c r="L82" s="196">
        <f t="shared" si="11"/>
        <v>-8.7006960556843729E-3</v>
      </c>
      <c r="M82" s="196">
        <f t="shared" si="12"/>
        <v>2.0606531881804089E-2</v>
      </c>
      <c r="N82" s="196">
        <f t="shared" si="13"/>
        <v>-3.4692107545532653E-3</v>
      </c>
      <c r="O82" s="196">
        <f t="shared" si="14"/>
        <v>-1.6135972461272751E-3</v>
      </c>
      <c r="P82" s="196">
        <f t="shared" si="15"/>
        <v>-1.4005602240896888E-3</v>
      </c>
      <c r="Q82" s="196">
        <f t="shared" si="16"/>
        <v>1.7089843749999896E-2</v>
      </c>
      <c r="R82" s="196">
        <f t="shared" si="17"/>
        <v>1.8044107819113437E-2</v>
      </c>
      <c r="T82">
        <v>77</v>
      </c>
      <c r="U82">
        <f t="shared" ca="1" si="18"/>
        <v>2.8817818805453583E-3</v>
      </c>
      <c r="V82">
        <f t="shared" ca="1" si="19"/>
        <v>81.788523772661563</v>
      </c>
      <c r="Y82">
        <v>77</v>
      </c>
      <c r="Z82">
        <v>168.37307962712967</v>
      </c>
    </row>
    <row r="83" spans="1:26" ht="13.8">
      <c r="A83" s="209">
        <v>41759</v>
      </c>
      <c r="B83" s="193">
        <v>15.21</v>
      </c>
      <c r="C83" s="193">
        <v>34.090000000000003</v>
      </c>
      <c r="D83" s="193">
        <v>26.2</v>
      </c>
      <c r="E83" s="193">
        <v>45.8</v>
      </c>
      <c r="F83" s="193">
        <v>93.04</v>
      </c>
      <c r="G83" s="193">
        <v>21.4</v>
      </c>
      <c r="H83" s="193">
        <v>19.79</v>
      </c>
      <c r="I83" s="224">
        <v>46.01</v>
      </c>
      <c r="J83" s="193"/>
      <c r="K83" s="196">
        <f t="shared" si="10"/>
        <v>1.264980026631167E-2</v>
      </c>
      <c r="L83" s="196">
        <f t="shared" si="11"/>
        <v>-2.6331187829138768E-3</v>
      </c>
      <c r="M83" s="196">
        <f t="shared" si="12"/>
        <v>-1.9047619047619319E-3</v>
      </c>
      <c r="N83" s="196">
        <f t="shared" si="13"/>
        <v>-3.4812880765884178E-3</v>
      </c>
      <c r="O83" s="196">
        <f t="shared" si="14"/>
        <v>2.4781812304708974E-3</v>
      </c>
      <c r="P83" s="196">
        <f t="shared" si="15"/>
        <v>4.6750818139308138E-4</v>
      </c>
      <c r="Q83" s="196">
        <f t="shared" si="16"/>
        <v>-4.9927988478156465E-2</v>
      </c>
      <c r="R83" s="196">
        <f t="shared" si="17"/>
        <v>6.7833698030633511E-3</v>
      </c>
      <c r="T83">
        <v>78</v>
      </c>
      <c r="U83">
        <f t="shared" ca="1" si="18"/>
        <v>-8.1650805114801481E-3</v>
      </c>
      <c r="V83">
        <f t="shared" ca="1" si="19"/>
        <v>81.120713891142671</v>
      </c>
      <c r="Y83">
        <v>78</v>
      </c>
      <c r="Z83">
        <v>209.34327223020657</v>
      </c>
    </row>
    <row r="84" spans="1:26" ht="13.8">
      <c r="A84" s="209">
        <v>41760</v>
      </c>
      <c r="B84" s="193">
        <v>15.39</v>
      </c>
      <c r="C84" s="193">
        <v>33.75</v>
      </c>
      <c r="D84" s="193">
        <v>26.43</v>
      </c>
      <c r="E84" s="193">
        <v>45.79</v>
      </c>
      <c r="F84" s="193">
        <v>92.94</v>
      </c>
      <c r="G84" s="193">
        <v>21.4</v>
      </c>
      <c r="H84" s="193">
        <v>19.739999999999998</v>
      </c>
      <c r="I84" s="224">
        <v>48.07</v>
      </c>
      <c r="J84" s="193"/>
      <c r="K84" s="196">
        <f t="shared" si="10"/>
        <v>1.18343195266272E-2</v>
      </c>
      <c r="L84" s="196">
        <f t="shared" si="11"/>
        <v>-9.9735992959813259E-3</v>
      </c>
      <c r="M84" s="196">
        <f t="shared" si="12"/>
        <v>8.7786259541984893E-3</v>
      </c>
      <c r="N84" s="196">
        <f t="shared" si="13"/>
        <v>-2.1834061135366837E-4</v>
      </c>
      <c r="O84" s="196">
        <f t="shared" si="14"/>
        <v>-1.0748065348238232E-3</v>
      </c>
      <c r="P84" s="196">
        <f t="shared" si="15"/>
        <v>0</v>
      </c>
      <c r="Q84" s="196">
        <f t="shared" si="16"/>
        <v>-2.5265285497726485E-3</v>
      </c>
      <c r="R84" s="196">
        <f t="shared" si="17"/>
        <v>4.4772875461856168E-2</v>
      </c>
      <c r="T84">
        <v>79</v>
      </c>
      <c r="U84">
        <f t="shared" ca="1" si="18"/>
        <v>2.2643142546145051E-2</v>
      </c>
      <c r="V84">
        <f t="shared" ca="1" si="19"/>
        <v>82.957541779224869</v>
      </c>
      <c r="Y84">
        <v>79</v>
      </c>
      <c r="Z84">
        <v>118.84889393288989</v>
      </c>
    </row>
    <row r="85" spans="1:26" ht="13.8">
      <c r="A85" s="209">
        <v>41761</v>
      </c>
      <c r="B85" s="193">
        <v>15.4</v>
      </c>
      <c r="C85" s="193">
        <v>33.49</v>
      </c>
      <c r="D85" s="193">
        <v>26.26</v>
      </c>
      <c r="E85" s="193">
        <v>45.99</v>
      </c>
      <c r="F85" s="193">
        <v>92.61</v>
      </c>
      <c r="G85" s="193">
        <v>21.25</v>
      </c>
      <c r="H85" s="193">
        <v>19.86</v>
      </c>
      <c r="I85" s="224">
        <v>48.66</v>
      </c>
      <c r="J85" s="193"/>
      <c r="K85" s="196">
        <f t="shared" si="10"/>
        <v>6.4977257959712709E-4</v>
      </c>
      <c r="L85" s="196">
        <f t="shared" si="11"/>
        <v>-7.7037037037036449E-3</v>
      </c>
      <c r="M85" s="196">
        <f t="shared" si="12"/>
        <v>-6.4320847521754879E-3</v>
      </c>
      <c r="N85" s="196">
        <f t="shared" si="13"/>
        <v>4.3677658877484789E-3</v>
      </c>
      <c r="O85" s="196">
        <f t="shared" si="14"/>
        <v>-3.550677856681712E-3</v>
      </c>
      <c r="P85" s="196">
        <f t="shared" si="15"/>
        <v>-7.0093457943924574E-3</v>
      </c>
      <c r="Q85" s="196">
        <f t="shared" si="16"/>
        <v>6.0790273556231515E-3</v>
      </c>
      <c r="R85" s="196">
        <f t="shared" si="17"/>
        <v>1.2273767422508764E-2</v>
      </c>
      <c r="T85">
        <v>80</v>
      </c>
      <c r="U85">
        <f t="shared" ca="1" si="18"/>
        <v>3.6181572809947792E-2</v>
      </c>
      <c r="V85">
        <f t="shared" ca="1" si="19"/>
        <v>85.959076117244166</v>
      </c>
      <c r="Y85">
        <v>80</v>
      </c>
      <c r="Z85">
        <v>93.095224021669821</v>
      </c>
    </row>
    <row r="86" spans="1:26" ht="13.8">
      <c r="A86" s="209">
        <v>41764</v>
      </c>
      <c r="B86" s="193">
        <v>15.5</v>
      </c>
      <c r="C86" s="193">
        <v>33.270000000000003</v>
      </c>
      <c r="D86" s="193">
        <v>26.25</v>
      </c>
      <c r="E86" s="193">
        <v>44.41</v>
      </c>
      <c r="F86" s="193">
        <v>92.08</v>
      </c>
      <c r="G86" s="193">
        <v>21.11</v>
      </c>
      <c r="H86" s="193">
        <v>19.86</v>
      </c>
      <c r="I86" s="224">
        <v>49.2</v>
      </c>
      <c r="J86" s="193"/>
      <c r="K86" s="196">
        <f t="shared" si="10"/>
        <v>6.4935064935064705E-3</v>
      </c>
      <c r="L86" s="196">
        <f t="shared" si="11"/>
        <v>-6.5691251119736893E-3</v>
      </c>
      <c r="M86" s="196">
        <f t="shared" si="12"/>
        <v>-3.8080731150044034E-4</v>
      </c>
      <c r="N86" s="196">
        <f t="shared" si="13"/>
        <v>-3.4355294629267348E-2</v>
      </c>
      <c r="O86" s="196">
        <f t="shared" si="14"/>
        <v>-5.7229240902710414E-3</v>
      </c>
      <c r="P86" s="196">
        <f t="shared" si="15"/>
        <v>-6.5882352941176742E-3</v>
      </c>
      <c r="Q86" s="196">
        <f t="shared" si="16"/>
        <v>0</v>
      </c>
      <c r="R86" s="196">
        <f t="shared" si="17"/>
        <v>1.1097410604192484E-2</v>
      </c>
      <c r="T86">
        <v>81</v>
      </c>
      <c r="U86">
        <f t="shared" ca="1" si="18"/>
        <v>-8.4284670889555567E-3</v>
      </c>
      <c r="V86">
        <f t="shared" ca="1" si="19"/>
        <v>85.234572873192946</v>
      </c>
      <c r="Y86">
        <v>81</v>
      </c>
      <c r="Z86">
        <v>226.51997752405512</v>
      </c>
    </row>
    <row r="87" spans="1:26" ht="13.8">
      <c r="A87" s="209">
        <v>41765</v>
      </c>
      <c r="B87" s="193">
        <v>14.87</v>
      </c>
      <c r="C87" s="193">
        <v>32.96</v>
      </c>
      <c r="D87" s="193">
        <v>25.62</v>
      </c>
      <c r="E87" s="193">
        <v>42.75</v>
      </c>
      <c r="F87" s="193">
        <v>90.74</v>
      </c>
      <c r="G87" s="193">
        <v>20.95</v>
      </c>
      <c r="H87" s="193">
        <v>19.46</v>
      </c>
      <c r="I87" s="224">
        <v>46.6</v>
      </c>
      <c r="J87" s="193"/>
      <c r="K87" s="196">
        <f t="shared" si="10"/>
        <v>-4.0645161290322633E-2</v>
      </c>
      <c r="L87" s="196">
        <f t="shared" si="11"/>
        <v>-9.3177036369101966E-3</v>
      </c>
      <c r="M87" s="196">
        <f t="shared" si="12"/>
        <v>-2.3999999999999962E-2</v>
      </c>
      <c r="N87" s="196">
        <f t="shared" si="13"/>
        <v>-3.7378968700743004E-2</v>
      </c>
      <c r="O87" s="196">
        <f t="shared" si="14"/>
        <v>-1.4552562988705511E-2</v>
      </c>
      <c r="P87" s="196">
        <f t="shared" si="15"/>
        <v>-7.5793462813832377E-3</v>
      </c>
      <c r="Q87" s="196">
        <f t="shared" si="16"/>
        <v>-2.014098690835844E-2</v>
      </c>
      <c r="R87" s="196">
        <f t="shared" si="17"/>
        <v>-5.2845528455284577E-2</v>
      </c>
      <c r="T87">
        <v>82</v>
      </c>
      <c r="U87">
        <f t="shared" ca="1" si="18"/>
        <v>-1.2974071212458683E-2</v>
      </c>
      <c r="V87">
        <f t="shared" ca="1" si="19"/>
        <v>84.128733454972647</v>
      </c>
      <c r="Y87">
        <v>82</v>
      </c>
      <c r="Z87">
        <v>167.62123717684821</v>
      </c>
    </row>
    <row r="88" spans="1:26" ht="13.8">
      <c r="A88" s="209">
        <v>41766</v>
      </c>
      <c r="B88" s="193">
        <v>14.64</v>
      </c>
      <c r="C88" s="193">
        <v>33.26</v>
      </c>
      <c r="D88" s="193">
        <v>25.37</v>
      </c>
      <c r="E88" s="193">
        <v>43.12</v>
      </c>
      <c r="F88" s="193">
        <v>90.06</v>
      </c>
      <c r="G88" s="193">
        <v>21.06</v>
      </c>
      <c r="H88" s="193">
        <v>19.309999999999999</v>
      </c>
      <c r="I88" s="224">
        <v>45.79</v>
      </c>
      <c r="J88" s="193"/>
      <c r="K88" s="196">
        <f t="shared" si="10"/>
        <v>-1.546738399461995E-2</v>
      </c>
      <c r="L88" s="196">
        <f t="shared" si="11"/>
        <v>9.1019417475727282E-3</v>
      </c>
      <c r="M88" s="196">
        <f t="shared" si="12"/>
        <v>-9.7580015612802502E-3</v>
      </c>
      <c r="N88" s="196">
        <f t="shared" si="13"/>
        <v>8.6549707602338582E-3</v>
      </c>
      <c r="O88" s="196">
        <f t="shared" si="14"/>
        <v>-7.4939387260303351E-3</v>
      </c>
      <c r="P88" s="196">
        <f t="shared" si="15"/>
        <v>5.2505966587111904E-3</v>
      </c>
      <c r="Q88" s="196">
        <f t="shared" si="16"/>
        <v>-7.7081192189106954E-3</v>
      </c>
      <c r="R88" s="196">
        <f t="shared" si="17"/>
        <v>-1.7381974248927085E-2</v>
      </c>
      <c r="T88">
        <v>83</v>
      </c>
      <c r="U88">
        <f t="shared" ca="1" si="18"/>
        <v>4.9150923936578401E-3</v>
      </c>
      <c r="V88">
        <f t="shared" ca="1" si="19"/>
        <v>84.542233952865246</v>
      </c>
      <c r="Y88">
        <v>83</v>
      </c>
      <c r="Z88">
        <v>208.17394968299931</v>
      </c>
    </row>
    <row r="89" spans="1:26" ht="13.8">
      <c r="A89" s="209">
        <v>41767</v>
      </c>
      <c r="B89" s="193">
        <v>14.42</v>
      </c>
      <c r="C89" s="193">
        <v>33.450000000000003</v>
      </c>
      <c r="D89" s="193">
        <v>25.42</v>
      </c>
      <c r="E89" s="193">
        <v>43.26</v>
      </c>
      <c r="F89" s="193">
        <v>92.27</v>
      </c>
      <c r="G89" s="193">
        <v>21.26</v>
      </c>
      <c r="H89" s="193">
        <v>19.190000000000001</v>
      </c>
      <c r="I89" s="224">
        <v>45.95</v>
      </c>
      <c r="J89" s="193"/>
      <c r="K89" s="196">
        <f t="shared" si="10"/>
        <v>-1.5027322404371627E-2</v>
      </c>
      <c r="L89" s="196">
        <f t="shared" si="11"/>
        <v>5.7125676488275663E-3</v>
      </c>
      <c r="M89" s="196">
        <f t="shared" si="12"/>
        <v>1.9708316909736187E-3</v>
      </c>
      <c r="N89" s="196">
        <f t="shared" si="13"/>
        <v>3.24675324675326E-3</v>
      </c>
      <c r="O89" s="196">
        <f t="shared" si="14"/>
        <v>2.4539196091494488E-2</v>
      </c>
      <c r="P89" s="196">
        <f t="shared" si="15"/>
        <v>9.4966761633429649E-3</v>
      </c>
      <c r="Q89" s="196">
        <f t="shared" si="16"/>
        <v>-6.2143966856549691E-3</v>
      </c>
      <c r="R89" s="196">
        <f t="shared" si="17"/>
        <v>3.4942127101988143E-3</v>
      </c>
      <c r="T89">
        <v>84</v>
      </c>
      <c r="U89">
        <f t="shared" ca="1" si="18"/>
        <v>-1.8254331886015684E-3</v>
      </c>
      <c r="V89">
        <f t="shared" ca="1" si="19"/>
        <v>84.387907753169159</v>
      </c>
      <c r="Y89">
        <v>84</v>
      </c>
      <c r="Z89">
        <v>202.44661319268818</v>
      </c>
    </row>
    <row r="90" spans="1:26" ht="13.8">
      <c r="A90" s="209">
        <v>41768</v>
      </c>
      <c r="B90" s="193">
        <v>14.61</v>
      </c>
      <c r="C90" s="193">
        <v>33.36</v>
      </c>
      <c r="D90" s="193">
        <v>25.8</v>
      </c>
      <c r="E90" s="193">
        <v>43.86</v>
      </c>
      <c r="F90" s="193">
        <v>92.8</v>
      </c>
      <c r="G90" s="193">
        <v>21.4</v>
      </c>
      <c r="H90" s="193">
        <v>19.3</v>
      </c>
      <c r="I90" s="224">
        <v>46.94</v>
      </c>
      <c r="J90" s="193"/>
      <c r="K90" s="196">
        <f t="shared" si="10"/>
        <v>1.3176144244105376E-2</v>
      </c>
      <c r="L90" s="196">
        <f t="shared" si="11"/>
        <v>-2.6905829596413572E-3</v>
      </c>
      <c r="M90" s="196">
        <f t="shared" si="12"/>
        <v>1.4948859166010974E-2</v>
      </c>
      <c r="N90" s="196">
        <f t="shared" si="13"/>
        <v>1.3869625520110991E-2</v>
      </c>
      <c r="O90" s="196">
        <f t="shared" si="14"/>
        <v>5.7440121382898142E-3</v>
      </c>
      <c r="P90" s="196">
        <f t="shared" si="15"/>
        <v>6.5851364063968486E-3</v>
      </c>
      <c r="Q90" s="196">
        <f t="shared" si="16"/>
        <v>5.7321521625846496E-3</v>
      </c>
      <c r="R90" s="196">
        <f t="shared" si="17"/>
        <v>2.1545157780195754E-2</v>
      </c>
      <c r="T90">
        <v>85</v>
      </c>
      <c r="U90">
        <f t="shared" ca="1" si="18"/>
        <v>-1.5734570051042108E-3</v>
      </c>
      <c r="V90">
        <f t="shared" ca="1" si="19"/>
        <v>84.255127008568849</v>
      </c>
      <c r="Y90">
        <v>85</v>
      </c>
      <c r="Z90">
        <v>180.32351655855157</v>
      </c>
    </row>
    <row r="91" spans="1:26" ht="13.8">
      <c r="A91" s="209">
        <v>41771</v>
      </c>
      <c r="B91" s="193">
        <v>15.14</v>
      </c>
      <c r="C91" s="193">
        <v>33.729999999999997</v>
      </c>
      <c r="D91" s="193">
        <v>26.36</v>
      </c>
      <c r="E91" s="193">
        <v>44.24</v>
      </c>
      <c r="F91" s="193">
        <v>93.7</v>
      </c>
      <c r="G91" s="193">
        <v>21.39</v>
      </c>
      <c r="H91" s="193">
        <v>19.600000000000001</v>
      </c>
      <c r="I91" s="224">
        <v>49.35</v>
      </c>
      <c r="J91" s="193"/>
      <c r="K91" s="196">
        <f t="shared" si="10"/>
        <v>3.627652292950042E-2</v>
      </c>
      <c r="L91" s="196">
        <f t="shared" si="11"/>
        <v>1.1091127098321267E-2</v>
      </c>
      <c r="M91" s="196">
        <f t="shared" si="12"/>
        <v>2.1705426356589098E-2</v>
      </c>
      <c r="N91" s="196">
        <f t="shared" si="13"/>
        <v>8.6639306885545504E-3</v>
      </c>
      <c r="O91" s="196">
        <f t="shared" si="14"/>
        <v>9.6982758620690265E-3</v>
      </c>
      <c r="P91" s="196">
        <f t="shared" si="15"/>
        <v>-4.6728971962607527E-4</v>
      </c>
      <c r="Q91" s="196">
        <f t="shared" si="16"/>
        <v>1.5544041450777238E-2</v>
      </c>
      <c r="R91" s="196">
        <f t="shared" si="17"/>
        <v>5.1342138900724407E-2</v>
      </c>
      <c r="T91">
        <v>86</v>
      </c>
      <c r="U91">
        <f t="shared" ca="1" si="18"/>
        <v>1.8946891345837907E-2</v>
      </c>
      <c r="V91">
        <f t="shared" ca="1" si="19"/>
        <v>85.851499745329974</v>
      </c>
      <c r="Y91">
        <v>86</v>
      </c>
      <c r="Z91">
        <v>120.69187057028341</v>
      </c>
    </row>
    <row r="92" spans="1:26" ht="13.8">
      <c r="A92" s="209">
        <v>41772</v>
      </c>
      <c r="B92" s="193">
        <v>15.23</v>
      </c>
      <c r="C92" s="193">
        <v>34.35</v>
      </c>
      <c r="D92" s="193">
        <v>26.52</v>
      </c>
      <c r="E92" s="193">
        <v>44.18</v>
      </c>
      <c r="F92" s="193">
        <v>93.53</v>
      </c>
      <c r="G92" s="193">
        <v>21.38</v>
      </c>
      <c r="H92" s="193">
        <v>19.7</v>
      </c>
      <c r="I92" s="224">
        <v>49.59</v>
      </c>
      <c r="J92" s="193"/>
      <c r="K92" s="196">
        <f t="shared" si="10"/>
        <v>5.9445178335534908E-3</v>
      </c>
      <c r="L92" s="196">
        <f t="shared" si="11"/>
        <v>1.838126297064941E-2</v>
      </c>
      <c r="M92" s="196">
        <f t="shared" si="12"/>
        <v>6.0698027314112345E-3</v>
      </c>
      <c r="N92" s="196">
        <f t="shared" si="13"/>
        <v>-1.3562386980109013E-3</v>
      </c>
      <c r="O92" s="196">
        <f t="shared" si="14"/>
        <v>-1.8143009605122913E-3</v>
      </c>
      <c r="P92" s="196">
        <f t="shared" si="15"/>
        <v>-4.6750818139324742E-4</v>
      </c>
      <c r="Q92" s="196">
        <f t="shared" si="16"/>
        <v>5.1020408163264218E-3</v>
      </c>
      <c r="R92" s="196">
        <f t="shared" si="17"/>
        <v>4.8632218844985205E-3</v>
      </c>
      <c r="T92">
        <v>87</v>
      </c>
      <c r="U92">
        <f t="shared" ca="1" si="18"/>
        <v>9.1947424903171503E-3</v>
      </c>
      <c r="V92">
        <f t="shared" ca="1" si="19"/>
        <v>86.640882177895818</v>
      </c>
      <c r="Y92">
        <v>87</v>
      </c>
      <c r="Z92">
        <v>338.6145156490071</v>
      </c>
    </row>
    <row r="93" spans="1:26" ht="13.8">
      <c r="A93" s="209">
        <v>41773</v>
      </c>
      <c r="B93" s="193">
        <v>14.88</v>
      </c>
      <c r="C93" s="193">
        <v>34.19</v>
      </c>
      <c r="D93" s="193">
        <v>26.2</v>
      </c>
      <c r="E93" s="193">
        <v>43.96</v>
      </c>
      <c r="F93" s="193">
        <v>92.88</v>
      </c>
      <c r="G93" s="193">
        <v>21.28</v>
      </c>
      <c r="H93" s="193">
        <v>19.72</v>
      </c>
      <c r="I93" s="224">
        <v>50.27</v>
      </c>
      <c r="J93" s="193"/>
      <c r="K93" s="196">
        <f t="shared" si="10"/>
        <v>-2.2980958634274434E-2</v>
      </c>
      <c r="L93" s="196">
        <f t="shared" si="11"/>
        <v>-4.6579330422126253E-3</v>
      </c>
      <c r="M93" s="196">
        <f t="shared" si="12"/>
        <v>-1.2066365007541489E-2</v>
      </c>
      <c r="N93" s="196">
        <f t="shared" si="13"/>
        <v>-4.9796287913082583E-3</v>
      </c>
      <c r="O93" s="196">
        <f t="shared" si="14"/>
        <v>-6.9496418261520976E-3</v>
      </c>
      <c r="P93" s="196">
        <f t="shared" si="15"/>
        <v>-4.6772684752103772E-3</v>
      </c>
      <c r="Q93" s="196">
        <f t="shared" si="16"/>
        <v>1.0152284263959175E-3</v>
      </c>
      <c r="R93" s="196">
        <f t="shared" si="17"/>
        <v>1.3712442024601727E-2</v>
      </c>
      <c r="T93">
        <v>88</v>
      </c>
      <c r="U93">
        <f t="shared" ca="1" si="18"/>
        <v>1.6650355031242143E-2</v>
      </c>
      <c r="V93">
        <f t="shared" ca="1" si="19"/>
        <v>88.083483626377813</v>
      </c>
      <c r="Y93">
        <v>88</v>
      </c>
      <c r="Z93">
        <v>172.59581039377417</v>
      </c>
    </row>
    <row r="94" spans="1:26" ht="13.8">
      <c r="A94" s="209">
        <v>41774</v>
      </c>
      <c r="B94" s="193">
        <v>14.76</v>
      </c>
      <c r="C94" s="193">
        <v>33.65</v>
      </c>
      <c r="D94" s="193">
        <v>25.86</v>
      </c>
      <c r="E94" s="193">
        <v>43.15</v>
      </c>
      <c r="F94" s="193">
        <v>92.25</v>
      </c>
      <c r="G94" s="193">
        <v>20.76</v>
      </c>
      <c r="H94" s="193">
        <v>19.61</v>
      </c>
      <c r="I94" s="224">
        <v>49.17</v>
      </c>
      <c r="J94" s="193"/>
      <c r="K94" s="196">
        <f t="shared" si="10"/>
        <v>-8.0645161290323238E-3</v>
      </c>
      <c r="L94" s="196">
        <f t="shared" si="11"/>
        <v>-1.5794091839719193E-2</v>
      </c>
      <c r="M94" s="196">
        <f t="shared" si="12"/>
        <v>-1.2977099236641216E-2</v>
      </c>
      <c r="N94" s="196">
        <f t="shared" si="13"/>
        <v>-1.842584167424937E-2</v>
      </c>
      <c r="O94" s="196">
        <f t="shared" si="14"/>
        <v>-6.7829457364340599E-3</v>
      </c>
      <c r="P94" s="196">
        <f t="shared" si="15"/>
        <v>-2.4436090225563888E-2</v>
      </c>
      <c r="Q94" s="196">
        <f t="shared" si="16"/>
        <v>-5.5780933062880038E-3</v>
      </c>
      <c r="R94" s="196">
        <f t="shared" si="17"/>
        <v>-2.1881838074398276E-2</v>
      </c>
      <c r="T94">
        <v>89</v>
      </c>
      <c r="U94">
        <f t="shared" ca="1" si="18"/>
        <v>-3.1012230995066302E-2</v>
      </c>
      <c r="V94">
        <f t="shared" ca="1" si="19"/>
        <v>85.351818285306436</v>
      </c>
      <c r="Y94">
        <v>89</v>
      </c>
      <c r="Z94">
        <v>224.62917376555944</v>
      </c>
    </row>
    <row r="95" spans="1:26" ht="13.8">
      <c r="A95" s="209">
        <v>41775</v>
      </c>
      <c r="B95" s="193">
        <v>14.89</v>
      </c>
      <c r="C95" s="193">
        <v>33.840000000000003</v>
      </c>
      <c r="D95" s="193">
        <v>25.9</v>
      </c>
      <c r="E95" s="193">
        <v>43.49</v>
      </c>
      <c r="F95" s="193">
        <v>93.27</v>
      </c>
      <c r="G95" s="193">
        <v>20.81</v>
      </c>
      <c r="H95" s="193">
        <v>19.84</v>
      </c>
      <c r="I95" s="224">
        <v>49.98</v>
      </c>
      <c r="J95" s="193"/>
      <c r="K95" s="196">
        <f t="shared" si="10"/>
        <v>8.8075880758808119E-3</v>
      </c>
      <c r="L95" s="196">
        <f t="shared" si="11"/>
        <v>5.6463595839525956E-3</v>
      </c>
      <c r="M95" s="196">
        <f t="shared" si="12"/>
        <v>1.5467904098994257E-3</v>
      </c>
      <c r="N95" s="196">
        <f t="shared" si="13"/>
        <v>7.8794901506373909E-3</v>
      </c>
      <c r="O95" s="196">
        <f t="shared" si="14"/>
        <v>1.1056910569105648E-2</v>
      </c>
      <c r="P95" s="196">
        <f t="shared" si="15"/>
        <v>2.4084778420037163E-3</v>
      </c>
      <c r="Q95" s="196">
        <f t="shared" si="16"/>
        <v>1.1728709841917411E-2</v>
      </c>
      <c r="R95" s="196">
        <f t="shared" si="17"/>
        <v>1.6473459426479462E-2</v>
      </c>
      <c r="T95">
        <v>90</v>
      </c>
      <c r="U95">
        <f t="shared" ca="1" si="18"/>
        <v>5.3689199024612763E-2</v>
      </c>
      <c r="V95">
        <f t="shared" ca="1" si="19"/>
        <v>89.934289044338826</v>
      </c>
      <c r="Y95">
        <v>90</v>
      </c>
      <c r="Z95">
        <v>319.158981704067</v>
      </c>
    </row>
    <row r="96" spans="1:26" ht="13.8">
      <c r="A96" s="209">
        <v>41778</v>
      </c>
      <c r="B96" s="193">
        <v>14.84</v>
      </c>
      <c r="C96" s="193">
        <v>33.78</v>
      </c>
      <c r="D96" s="193">
        <v>26.31</v>
      </c>
      <c r="E96" s="193">
        <v>43.55</v>
      </c>
      <c r="F96" s="193">
        <v>93.88</v>
      </c>
      <c r="G96" s="193">
        <v>20.7</v>
      </c>
      <c r="H96" s="193">
        <v>19.98</v>
      </c>
      <c r="I96" s="224">
        <v>52.07</v>
      </c>
      <c r="J96" s="193"/>
      <c r="K96" s="196">
        <f t="shared" si="10"/>
        <v>-3.3579583613163673E-3</v>
      </c>
      <c r="L96" s="196">
        <f t="shared" si="11"/>
        <v>-1.7730496453901379E-3</v>
      </c>
      <c r="M96" s="196">
        <f t="shared" si="12"/>
        <v>1.5830115830115836E-2</v>
      </c>
      <c r="N96" s="196">
        <f t="shared" si="13"/>
        <v>1.3796275005747336E-3</v>
      </c>
      <c r="O96" s="196">
        <f t="shared" si="14"/>
        <v>6.540152246167036E-3</v>
      </c>
      <c r="P96" s="196">
        <f t="shared" si="15"/>
        <v>-5.2859202306583105E-3</v>
      </c>
      <c r="Q96" s="196">
        <f t="shared" si="16"/>
        <v>7.0564516129032542E-3</v>
      </c>
      <c r="R96" s="196">
        <f t="shared" si="17"/>
        <v>4.1816726690676341E-2</v>
      </c>
      <c r="T96">
        <v>91</v>
      </c>
      <c r="U96">
        <f t="shared" ca="1" si="18"/>
        <v>-2.2050691060539872E-2</v>
      </c>
      <c r="V96">
        <f t="shared" ca="1" si="19"/>
        <v>87.951175820872805</v>
      </c>
      <c r="Y96">
        <v>91</v>
      </c>
      <c r="Z96">
        <v>112.08491432095769</v>
      </c>
    </row>
    <row r="97" spans="1:26" ht="13.8">
      <c r="A97" s="209">
        <v>41779</v>
      </c>
      <c r="B97" s="193">
        <v>15.06</v>
      </c>
      <c r="C97" s="193">
        <v>33.72</v>
      </c>
      <c r="D97" s="193">
        <v>26.35</v>
      </c>
      <c r="E97" s="193">
        <v>42.3</v>
      </c>
      <c r="F97" s="193">
        <v>92.88</v>
      </c>
      <c r="G97" s="193">
        <v>20.45</v>
      </c>
      <c r="H97" s="193">
        <v>19.84</v>
      </c>
      <c r="I97" s="224">
        <v>53.1</v>
      </c>
      <c r="J97" s="193"/>
      <c r="K97" s="196">
        <f t="shared" si="10"/>
        <v>1.4824797843665811E-2</v>
      </c>
      <c r="L97" s="196">
        <f t="shared" si="11"/>
        <v>-1.7761989342807067E-3</v>
      </c>
      <c r="M97" s="196">
        <f t="shared" si="12"/>
        <v>1.5203344735842913E-3</v>
      </c>
      <c r="N97" s="196">
        <f t="shared" si="13"/>
        <v>-2.8702640642939151E-2</v>
      </c>
      <c r="O97" s="196">
        <f t="shared" si="14"/>
        <v>-1.0651896037494675E-2</v>
      </c>
      <c r="P97" s="196">
        <f t="shared" si="15"/>
        <v>-1.2077294685990338E-2</v>
      </c>
      <c r="Q97" s="196">
        <f t="shared" si="16"/>
        <v>-7.0070070070070356E-3</v>
      </c>
      <c r="R97" s="196">
        <f t="shared" si="17"/>
        <v>1.9781063952371829E-2</v>
      </c>
      <c r="T97">
        <v>92</v>
      </c>
      <c r="U97">
        <f t="shared" ca="1" si="18"/>
        <v>3.7048759923408916E-3</v>
      </c>
      <c r="V97">
        <f t="shared" ca="1" si="19"/>
        <v>88.2770240206697</v>
      </c>
      <c r="Y97">
        <v>92</v>
      </c>
      <c r="Z97">
        <v>140.50024228648709</v>
      </c>
    </row>
    <row r="98" spans="1:26" ht="13.8">
      <c r="A98" s="209">
        <v>41780</v>
      </c>
      <c r="B98" s="193">
        <v>15.25</v>
      </c>
      <c r="C98" s="193">
        <v>34.29</v>
      </c>
      <c r="D98" s="193">
        <v>26.81</v>
      </c>
      <c r="E98" s="193">
        <v>42.74</v>
      </c>
      <c r="F98" s="193">
        <v>92.39</v>
      </c>
      <c r="G98" s="193">
        <v>20.440000000000001</v>
      </c>
      <c r="H98" s="193">
        <v>19.809999999999999</v>
      </c>
      <c r="I98" s="224">
        <v>55.8</v>
      </c>
      <c r="J98" s="193"/>
      <c r="K98" s="196">
        <f t="shared" si="10"/>
        <v>1.2616201859229714E-2</v>
      </c>
      <c r="L98" s="196">
        <f t="shared" si="11"/>
        <v>1.6903914590747339E-2</v>
      </c>
      <c r="M98" s="196">
        <f t="shared" si="12"/>
        <v>1.7457305502846198E-2</v>
      </c>
      <c r="N98" s="196">
        <f t="shared" si="13"/>
        <v>1.0401891252955198E-2</v>
      </c>
      <c r="O98" s="196">
        <f t="shared" si="14"/>
        <v>-5.2756244616709181E-3</v>
      </c>
      <c r="P98" s="196">
        <f t="shared" si="15"/>
        <v>-4.8899755501212764E-4</v>
      </c>
      <c r="Q98" s="196">
        <f t="shared" si="16"/>
        <v>-1.5120967741936058E-3</v>
      </c>
      <c r="R98" s="196">
        <f t="shared" si="17"/>
        <v>5.0847457627118564E-2</v>
      </c>
      <c r="T98">
        <v>93</v>
      </c>
      <c r="U98">
        <f t="shared" ca="1" si="18"/>
        <v>-2.7489507170328765E-2</v>
      </c>
      <c r="V98">
        <f t="shared" ca="1" si="19"/>
        <v>85.850332135878219</v>
      </c>
      <c r="Y98">
        <v>93</v>
      </c>
      <c r="Z98">
        <v>231.4083627451389</v>
      </c>
    </row>
    <row r="99" spans="1:26" ht="13.8">
      <c r="A99" s="209">
        <v>41781</v>
      </c>
      <c r="B99" s="193">
        <v>15.25</v>
      </c>
      <c r="C99" s="193">
        <v>34.07</v>
      </c>
      <c r="D99" s="193">
        <v>27.11</v>
      </c>
      <c r="E99" s="193">
        <v>41.84</v>
      </c>
      <c r="F99" s="193">
        <v>92.56</v>
      </c>
      <c r="G99" s="193">
        <v>20.37</v>
      </c>
      <c r="H99" s="193">
        <v>19.670000000000002</v>
      </c>
      <c r="I99" s="224">
        <v>55.97</v>
      </c>
      <c r="J99" s="193"/>
      <c r="K99" s="196">
        <f t="shared" si="10"/>
        <v>0</v>
      </c>
      <c r="L99" s="196">
        <f t="shared" si="11"/>
        <v>-6.4158646835811859E-3</v>
      </c>
      <c r="M99" s="196">
        <f t="shared" si="12"/>
        <v>1.1189854531891112E-2</v>
      </c>
      <c r="N99" s="196">
        <f t="shared" si="13"/>
        <v>-2.1057557323350459E-2</v>
      </c>
      <c r="O99" s="196">
        <f t="shared" si="14"/>
        <v>1.8400259768373386E-3</v>
      </c>
      <c r="P99" s="196">
        <f t="shared" si="15"/>
        <v>-3.424657534246589E-3</v>
      </c>
      <c r="Q99" s="196">
        <f t="shared" si="16"/>
        <v>-7.067137809187129E-3</v>
      </c>
      <c r="R99" s="196">
        <f t="shared" si="17"/>
        <v>3.0465949820788836E-3</v>
      </c>
      <c r="T99">
        <v>94</v>
      </c>
      <c r="U99">
        <f t="shared" ca="1" si="18"/>
        <v>-2.2478890998331565E-2</v>
      </c>
      <c r="V99">
        <f t="shared" ca="1" si="19"/>
        <v>83.920511877625245</v>
      </c>
      <c r="Y99">
        <v>94</v>
      </c>
      <c r="Z99">
        <v>200.04115299945221</v>
      </c>
    </row>
    <row r="100" spans="1:26" ht="13.8">
      <c r="A100" s="209">
        <v>41782</v>
      </c>
      <c r="B100" s="193">
        <v>15.61</v>
      </c>
      <c r="C100" s="193">
        <v>34.090000000000003</v>
      </c>
      <c r="D100" s="193">
        <v>27.49</v>
      </c>
      <c r="E100" s="193">
        <v>41.61</v>
      </c>
      <c r="F100" s="193">
        <v>92.72</v>
      </c>
      <c r="G100" s="193">
        <v>20.43</v>
      </c>
      <c r="H100" s="193">
        <v>19.87</v>
      </c>
      <c r="I100" s="224">
        <v>57.48</v>
      </c>
      <c r="J100" s="193"/>
      <c r="K100" s="196">
        <f t="shared" si="10"/>
        <v>2.3606557377049142E-2</v>
      </c>
      <c r="L100" s="196">
        <f t="shared" si="11"/>
        <v>5.8702670971538383E-4</v>
      </c>
      <c r="M100" s="196">
        <f t="shared" si="12"/>
        <v>1.4016967908520805E-2</v>
      </c>
      <c r="N100" s="196">
        <f t="shared" si="13"/>
        <v>-5.4971319311664423E-3</v>
      </c>
      <c r="O100" s="196">
        <f t="shared" si="14"/>
        <v>1.7286084701814671E-3</v>
      </c>
      <c r="P100" s="196">
        <f t="shared" si="15"/>
        <v>2.9455081001472125E-3</v>
      </c>
      <c r="Q100" s="196">
        <f t="shared" si="16"/>
        <v>1.0167768174885575E-2</v>
      </c>
      <c r="R100" s="196">
        <f t="shared" si="17"/>
        <v>2.6978738609969591E-2</v>
      </c>
      <c r="T100">
        <v>95</v>
      </c>
      <c r="U100">
        <f t="shared" ca="1" si="18"/>
        <v>6.8260387820577523E-3</v>
      </c>
      <c r="V100">
        <f t="shared" ca="1" si="19"/>
        <v>84.493356546312057</v>
      </c>
      <c r="Y100">
        <v>95</v>
      </c>
      <c r="Z100">
        <v>178.83001996942826</v>
      </c>
    </row>
    <row r="101" spans="1:26" ht="13.8">
      <c r="A101" s="209">
        <v>41786</v>
      </c>
      <c r="B101" s="193">
        <v>15.54</v>
      </c>
      <c r="C101" s="193">
        <v>34.15</v>
      </c>
      <c r="D101" s="193">
        <v>28.15</v>
      </c>
      <c r="E101" s="193">
        <v>41.67</v>
      </c>
      <c r="F101" s="193">
        <v>91.86</v>
      </c>
      <c r="G101" s="193">
        <v>20.420000000000002</v>
      </c>
      <c r="H101" s="193">
        <v>19.77</v>
      </c>
      <c r="I101" s="224">
        <v>56.97</v>
      </c>
      <c r="J101" s="193"/>
      <c r="K101" s="196">
        <f t="shared" si="10"/>
        <v>-4.4843049327354442E-3</v>
      </c>
      <c r="L101" s="196">
        <f t="shared" si="11"/>
        <v>1.7600469345847804E-3</v>
      </c>
      <c r="M101" s="196">
        <f t="shared" si="12"/>
        <v>2.4008730447435438E-2</v>
      </c>
      <c r="N101" s="196">
        <f t="shared" si="13"/>
        <v>1.4419610670512442E-3</v>
      </c>
      <c r="O101" s="196">
        <f t="shared" si="14"/>
        <v>-9.2752372735116426E-3</v>
      </c>
      <c r="P101" s="196">
        <f t="shared" si="15"/>
        <v>-4.8947626040127311E-4</v>
      </c>
      <c r="Q101" s="196">
        <f t="shared" si="16"/>
        <v>-5.0327126321087776E-3</v>
      </c>
      <c r="R101" s="196">
        <f t="shared" si="17"/>
        <v>-8.8726513569937025E-3</v>
      </c>
      <c r="T101">
        <v>96</v>
      </c>
      <c r="U101">
        <f t="shared" ca="1" si="18"/>
        <v>-1.918954348798755E-2</v>
      </c>
      <c r="V101">
        <f t="shared" ca="1" si="19"/>
        <v>82.871967606420569</v>
      </c>
      <c r="Y101">
        <v>96</v>
      </c>
      <c r="Z101">
        <v>133.34150883313922</v>
      </c>
    </row>
    <row r="102" spans="1:26" ht="13.8">
      <c r="A102" s="209">
        <v>41787</v>
      </c>
      <c r="B102" s="193">
        <v>15.51</v>
      </c>
      <c r="C102" s="193">
        <v>34</v>
      </c>
      <c r="D102" s="193">
        <v>27.94</v>
      </c>
      <c r="E102" s="193">
        <v>41.35</v>
      </c>
      <c r="F102" s="193">
        <v>92.16</v>
      </c>
      <c r="G102" s="193">
        <v>20.41</v>
      </c>
      <c r="H102" s="193">
        <v>19.239999999999998</v>
      </c>
      <c r="I102" s="224">
        <v>57.32</v>
      </c>
      <c r="J102" s="193"/>
      <c r="K102" s="196">
        <f t="shared" si="10"/>
        <v>-1.9305019305018896E-3</v>
      </c>
      <c r="L102" s="196">
        <f t="shared" si="11"/>
        <v>-4.3923865300145998E-3</v>
      </c>
      <c r="M102" s="196">
        <f t="shared" si="12"/>
        <v>-7.46003552397859E-3</v>
      </c>
      <c r="N102" s="196">
        <f t="shared" si="13"/>
        <v>-7.6793856491480751E-3</v>
      </c>
      <c r="O102" s="196">
        <f t="shared" si="14"/>
        <v>3.2658393207053902E-3</v>
      </c>
      <c r="P102" s="196">
        <f t="shared" si="15"/>
        <v>-4.897159647405271E-4</v>
      </c>
      <c r="Q102" s="196">
        <f t="shared" si="16"/>
        <v>-2.680829539706632E-2</v>
      </c>
      <c r="R102" s="196">
        <f t="shared" si="17"/>
        <v>6.1435843426365004E-3</v>
      </c>
      <c r="T102">
        <v>97</v>
      </c>
      <c r="U102">
        <f t="shared" ca="1" si="18"/>
        <v>2.254286096693103E-2</v>
      </c>
      <c r="V102">
        <f t="shared" ca="1" si="19"/>
        <v>84.740138850228107</v>
      </c>
      <c r="Y102">
        <v>97</v>
      </c>
      <c r="Z102">
        <v>149.26536821874936</v>
      </c>
    </row>
    <row r="103" spans="1:26" ht="13.8">
      <c r="A103" s="209">
        <v>41788</v>
      </c>
      <c r="B103" s="193">
        <v>15.69</v>
      </c>
      <c r="C103" s="193">
        <v>34.28</v>
      </c>
      <c r="D103" s="193">
        <v>27.86</v>
      </c>
      <c r="E103" s="193">
        <v>41.75</v>
      </c>
      <c r="F103" s="193">
        <v>92.08</v>
      </c>
      <c r="G103" s="193">
        <v>20.53</v>
      </c>
      <c r="H103" s="193">
        <v>19.149999999999999</v>
      </c>
      <c r="I103" s="224">
        <v>59.31</v>
      </c>
      <c r="J103" s="193"/>
      <c r="K103" s="196">
        <f t="shared" si="10"/>
        <v>1.1605415860734991E-2</v>
      </c>
      <c r="L103" s="196">
        <f t="shared" si="11"/>
        <v>8.2352941176470924E-3</v>
      </c>
      <c r="M103" s="196">
        <f t="shared" si="12"/>
        <v>-2.8632784538297007E-3</v>
      </c>
      <c r="N103" s="196">
        <f t="shared" si="13"/>
        <v>9.6735187424425283E-3</v>
      </c>
      <c r="O103" s="196">
        <f t="shared" si="14"/>
        <v>-8.6805555555553708E-4</v>
      </c>
      <c r="P103" s="196">
        <f t="shared" si="15"/>
        <v>5.8794708476237623E-3</v>
      </c>
      <c r="Q103" s="196">
        <f t="shared" si="16"/>
        <v>-4.6777546777546711E-3</v>
      </c>
      <c r="R103" s="196">
        <f t="shared" si="17"/>
        <v>3.4717376133984679E-2</v>
      </c>
      <c r="T103">
        <v>98</v>
      </c>
      <c r="U103">
        <f t="shared" ca="1" si="18"/>
        <v>-1.5905630694145786E-2</v>
      </c>
      <c r="V103">
        <f t="shared" ca="1" si="19"/>
        <v>83.392293496705747</v>
      </c>
      <c r="Y103">
        <v>98</v>
      </c>
      <c r="Z103">
        <v>213.35300178190161</v>
      </c>
    </row>
    <row r="104" spans="1:26" ht="13.8">
      <c r="A104" s="209">
        <v>41789</v>
      </c>
      <c r="B104" s="193">
        <v>15.63</v>
      </c>
      <c r="C104" s="193">
        <v>34.79</v>
      </c>
      <c r="D104" s="193">
        <v>27.85</v>
      </c>
      <c r="E104" s="193">
        <v>42.41</v>
      </c>
      <c r="F104" s="193">
        <v>93.6</v>
      </c>
      <c r="G104" s="193">
        <v>20.74</v>
      </c>
      <c r="H104" s="193">
        <v>19.37</v>
      </c>
      <c r="I104" s="224">
        <v>59.69</v>
      </c>
      <c r="J104" s="193"/>
      <c r="K104" s="196">
        <f t="shared" si="10"/>
        <v>-3.8240917782025956E-3</v>
      </c>
      <c r="L104" s="196">
        <f t="shared" si="11"/>
        <v>1.4877479579929929E-2</v>
      </c>
      <c r="M104" s="196">
        <f t="shared" si="12"/>
        <v>-3.5893754486712173E-4</v>
      </c>
      <c r="N104" s="196">
        <f t="shared" si="13"/>
        <v>1.5808383233532852E-2</v>
      </c>
      <c r="O104" s="196">
        <f t="shared" si="14"/>
        <v>1.6507384882710644E-2</v>
      </c>
      <c r="P104" s="196">
        <f t="shared" si="15"/>
        <v>1.0228933268387592E-2</v>
      </c>
      <c r="Q104" s="196">
        <f t="shared" si="16"/>
        <v>1.1488250652741642E-2</v>
      </c>
      <c r="R104" s="196">
        <f t="shared" si="17"/>
        <v>6.4070139942673313E-3</v>
      </c>
      <c r="T104">
        <v>99</v>
      </c>
      <c r="U104">
        <f t="shared" ca="1" si="18"/>
        <v>8.9752444432360072E-3</v>
      </c>
      <c r="V104">
        <f t="shared" ca="1" si="19"/>
        <v>84.140759715520772</v>
      </c>
      <c r="Y104">
        <v>99</v>
      </c>
      <c r="Z104">
        <v>87.955127692320644</v>
      </c>
    </row>
    <row r="105" spans="1:26" ht="13.8">
      <c r="A105" s="209">
        <v>41792</v>
      </c>
      <c r="B105" s="193">
        <v>15.44</v>
      </c>
      <c r="C105" s="193">
        <v>34.659999999999997</v>
      </c>
      <c r="D105" s="193">
        <v>27.55</v>
      </c>
      <c r="E105" s="193">
        <v>42.21</v>
      </c>
      <c r="F105" s="193">
        <v>93.32</v>
      </c>
      <c r="G105" s="193">
        <v>20.74</v>
      </c>
      <c r="H105" s="193">
        <v>19.28</v>
      </c>
      <c r="I105" s="224">
        <v>60.29</v>
      </c>
      <c r="J105" s="193"/>
      <c r="K105" s="196">
        <f t="shared" si="10"/>
        <v>-1.2156110044785749E-2</v>
      </c>
      <c r="L105" s="196">
        <f t="shared" si="11"/>
        <v>-3.7367059499857015E-3</v>
      </c>
      <c r="M105" s="196">
        <f t="shared" si="12"/>
        <v>-1.0771992818671479E-2</v>
      </c>
      <c r="N105" s="196">
        <f t="shared" si="13"/>
        <v>-4.7158688988445116E-3</v>
      </c>
      <c r="O105" s="196">
        <f t="shared" si="14"/>
        <v>-2.9914529914530038E-3</v>
      </c>
      <c r="P105" s="196">
        <f t="shared" si="15"/>
        <v>0</v>
      </c>
      <c r="Q105" s="196">
        <f t="shared" si="16"/>
        <v>-4.6463603510583304E-3</v>
      </c>
      <c r="R105" s="196">
        <f t="shared" si="17"/>
        <v>1.0051934997487041E-2</v>
      </c>
      <c r="T105">
        <v>100</v>
      </c>
      <c r="U105">
        <f t="shared" ca="1" si="18"/>
        <v>-1.1714202232375624E-3</v>
      </c>
      <c r="V105">
        <f t="shared" ca="1" si="19"/>
        <v>84.042195527991439</v>
      </c>
      <c r="Y105">
        <v>100</v>
      </c>
      <c r="Z105">
        <v>145.16007073678009</v>
      </c>
    </row>
    <row r="106" spans="1:26" ht="13.8">
      <c r="A106" s="209">
        <v>41793</v>
      </c>
      <c r="B106" s="193">
        <v>15.36</v>
      </c>
      <c r="C106" s="193">
        <v>34.229999999999997</v>
      </c>
      <c r="D106" s="193">
        <v>27.11</v>
      </c>
      <c r="E106" s="193">
        <v>42.43</v>
      </c>
      <c r="F106" s="193">
        <v>93.18</v>
      </c>
      <c r="G106" s="193">
        <v>20.73</v>
      </c>
      <c r="H106" s="193">
        <v>19.260000000000002</v>
      </c>
      <c r="I106" s="224">
        <v>59.65</v>
      </c>
      <c r="J106" s="193"/>
      <c r="K106" s="196">
        <f t="shared" si="10"/>
        <v>-5.1813471502590719E-3</v>
      </c>
      <c r="L106" s="196">
        <f t="shared" si="11"/>
        <v>-1.2406231967686086E-2</v>
      </c>
      <c r="M106" s="196">
        <f t="shared" si="12"/>
        <v>-1.5970961887477361E-2</v>
      </c>
      <c r="N106" s="196">
        <f t="shared" si="13"/>
        <v>5.2120350627813047E-3</v>
      </c>
      <c r="O106" s="196">
        <f t="shared" si="14"/>
        <v>-1.5002143163307584E-3</v>
      </c>
      <c r="P106" s="196">
        <f t="shared" si="15"/>
        <v>-4.8216007714551646E-4</v>
      </c>
      <c r="Q106" s="196">
        <f t="shared" si="16"/>
        <v>-1.0373443983402268E-3</v>
      </c>
      <c r="R106" s="196">
        <f t="shared" si="17"/>
        <v>-1.0615359097694486E-2</v>
      </c>
      <c r="T106">
        <v>101</v>
      </c>
      <c r="U106">
        <f t="shared" ca="1" si="18"/>
        <v>3.3242409502747074E-2</v>
      </c>
      <c r="V106">
        <f t="shared" ca="1" si="19"/>
        <v>86.835960607242868</v>
      </c>
      <c r="Y106">
        <v>101</v>
      </c>
      <c r="Z106">
        <v>198.50683934171263</v>
      </c>
    </row>
    <row r="107" spans="1:26" ht="13.8">
      <c r="A107" s="209">
        <v>41794</v>
      </c>
      <c r="B107" s="193">
        <v>15.34</v>
      </c>
      <c r="C107" s="193">
        <v>34.26</v>
      </c>
      <c r="D107" s="193">
        <v>27.09</v>
      </c>
      <c r="E107" s="193">
        <v>42.73</v>
      </c>
      <c r="F107" s="193">
        <v>93.83</v>
      </c>
      <c r="G107" s="193">
        <v>20.84</v>
      </c>
      <c r="H107" s="193">
        <v>19.27</v>
      </c>
      <c r="I107" s="224">
        <v>60.46</v>
      </c>
      <c r="J107" s="193"/>
      <c r="K107" s="196">
        <f t="shared" si="10"/>
        <v>-1.3020833333333057E-3</v>
      </c>
      <c r="L107" s="196">
        <f t="shared" si="11"/>
        <v>8.764241893076582E-4</v>
      </c>
      <c r="M107" s="196">
        <f t="shared" si="12"/>
        <v>-7.3773515308002858E-4</v>
      </c>
      <c r="N107" s="196">
        <f t="shared" si="13"/>
        <v>7.0704690077774491E-3</v>
      </c>
      <c r="O107" s="196">
        <f t="shared" si="14"/>
        <v>6.9757458682119704E-3</v>
      </c>
      <c r="P107" s="196">
        <f t="shared" si="15"/>
        <v>5.3063193439459441E-3</v>
      </c>
      <c r="Q107" s="196">
        <f t="shared" si="16"/>
        <v>5.1921079958452802E-4</v>
      </c>
      <c r="R107" s="196">
        <f t="shared" si="17"/>
        <v>1.3579212070410768E-2</v>
      </c>
      <c r="T107">
        <v>102</v>
      </c>
      <c r="U107">
        <f t="shared" ca="1" si="18"/>
        <v>4.8507216172624891E-3</v>
      </c>
      <c r="V107">
        <f t="shared" ca="1" si="19"/>
        <v>87.257177678516172</v>
      </c>
      <c r="Y107">
        <v>102</v>
      </c>
      <c r="Z107">
        <v>188.87888469531791</v>
      </c>
    </row>
    <row r="108" spans="1:26" ht="13.8">
      <c r="A108" s="209">
        <v>41795</v>
      </c>
      <c r="B108" s="193">
        <v>16.18</v>
      </c>
      <c r="C108" s="193">
        <v>35.020000000000003</v>
      </c>
      <c r="D108" s="193">
        <v>27.55</v>
      </c>
      <c r="E108" s="193">
        <v>42.96</v>
      </c>
      <c r="F108" s="193">
        <v>94.99</v>
      </c>
      <c r="G108" s="193">
        <v>20.89</v>
      </c>
      <c r="H108" s="193">
        <v>19.32</v>
      </c>
      <c r="I108" s="224">
        <v>61.19</v>
      </c>
      <c r="J108" s="193"/>
      <c r="K108" s="196">
        <f t="shared" si="10"/>
        <v>5.4758800521512378E-2</v>
      </c>
      <c r="L108" s="196">
        <f t="shared" si="11"/>
        <v>2.2183304144775397E-2</v>
      </c>
      <c r="M108" s="196">
        <f t="shared" si="12"/>
        <v>1.698043558508678E-2</v>
      </c>
      <c r="N108" s="196">
        <f t="shared" si="13"/>
        <v>5.3826351509479054E-3</v>
      </c>
      <c r="O108" s="196">
        <f t="shared" si="14"/>
        <v>1.2362783757859923E-2</v>
      </c>
      <c r="P108" s="196">
        <f t="shared" si="15"/>
        <v>2.399232245681416E-3</v>
      </c>
      <c r="Q108" s="196">
        <f t="shared" si="16"/>
        <v>2.5947067981318479E-3</v>
      </c>
      <c r="R108" s="196">
        <f t="shared" si="17"/>
        <v>1.2074098577571897E-2</v>
      </c>
      <c r="T108">
        <v>103</v>
      </c>
      <c r="U108">
        <f t="shared" ca="1" si="18"/>
        <v>7.5162157349498784E-3</v>
      </c>
      <c r="V108">
        <f t="shared" ca="1" si="19"/>
        <v>87.913021450370763</v>
      </c>
      <c r="Y108">
        <v>103</v>
      </c>
      <c r="Z108">
        <v>196.46564307789134</v>
      </c>
    </row>
    <row r="109" spans="1:26" ht="13.8">
      <c r="A109" s="209">
        <v>41796</v>
      </c>
      <c r="B109" s="193">
        <v>16.48</v>
      </c>
      <c r="C109" s="193">
        <v>35.25</v>
      </c>
      <c r="D109" s="193">
        <v>27.67</v>
      </c>
      <c r="E109" s="193">
        <v>43.1</v>
      </c>
      <c r="F109" s="193">
        <v>95.38</v>
      </c>
      <c r="G109" s="193">
        <v>20.86</v>
      </c>
      <c r="H109" s="193">
        <v>18.98</v>
      </c>
      <c r="I109" s="224">
        <v>61.45</v>
      </c>
      <c r="J109" s="193"/>
      <c r="K109" s="196">
        <f t="shared" si="10"/>
        <v>1.8541409147095223E-2</v>
      </c>
      <c r="L109" s="196">
        <f t="shared" si="11"/>
        <v>6.5676756139348043E-3</v>
      </c>
      <c r="M109" s="196">
        <f t="shared" si="12"/>
        <v>4.3557168784029397E-3</v>
      </c>
      <c r="N109" s="196">
        <f t="shared" si="13"/>
        <v>3.2588454376164004E-3</v>
      </c>
      <c r="O109" s="196">
        <f t="shared" si="14"/>
        <v>4.1056953363512007E-3</v>
      </c>
      <c r="P109" s="196">
        <f t="shared" si="15"/>
        <v>-1.4360938247966078E-3</v>
      </c>
      <c r="Q109" s="196">
        <f t="shared" si="16"/>
        <v>-1.7598343685300201E-2</v>
      </c>
      <c r="R109" s="196">
        <f t="shared" si="17"/>
        <v>4.249060303971321E-3</v>
      </c>
      <c r="T109">
        <v>104</v>
      </c>
      <c r="U109">
        <f t="shared" ca="1" si="18"/>
        <v>-9.6752896413514998E-3</v>
      </c>
      <c r="V109">
        <f t="shared" ca="1" si="19"/>
        <v>87.062437504592083</v>
      </c>
      <c r="Y109">
        <v>104</v>
      </c>
      <c r="Z109">
        <v>208.33096154550151</v>
      </c>
    </row>
    <row r="110" spans="1:26" ht="13.8">
      <c r="A110" s="209">
        <v>41799</v>
      </c>
      <c r="B110" s="193">
        <v>16.38</v>
      </c>
      <c r="C110" s="193">
        <v>35.07</v>
      </c>
      <c r="D110" s="193">
        <v>27.96</v>
      </c>
      <c r="E110" s="193">
        <v>43.04</v>
      </c>
      <c r="F110" s="193">
        <v>95.02</v>
      </c>
      <c r="G110" s="193">
        <v>20.81</v>
      </c>
      <c r="H110" s="193">
        <v>18.93</v>
      </c>
      <c r="I110" s="224">
        <v>60.44</v>
      </c>
      <c r="J110" s="193"/>
      <c r="K110" s="196">
        <f t="shared" si="10"/>
        <v>-6.0679611650486295E-3</v>
      </c>
      <c r="L110" s="196">
        <f t="shared" si="11"/>
        <v>-5.1063829787233962E-3</v>
      </c>
      <c r="M110" s="196">
        <f t="shared" si="12"/>
        <v>1.0480664980122845E-2</v>
      </c>
      <c r="N110" s="196">
        <f t="shared" si="13"/>
        <v>-1.3921113689095656E-3</v>
      </c>
      <c r="O110" s="196">
        <f t="shared" si="14"/>
        <v>-3.7743761794925505E-3</v>
      </c>
      <c r="P110" s="196">
        <f t="shared" si="15"/>
        <v>-2.3969319271333034E-3</v>
      </c>
      <c r="Q110" s="196">
        <f t="shared" si="16"/>
        <v>-2.6343519494204798E-3</v>
      </c>
      <c r="R110" s="196">
        <f t="shared" si="17"/>
        <v>-1.6436126932465503E-2</v>
      </c>
      <c r="T110">
        <v>105</v>
      </c>
      <c r="U110">
        <f t="shared" ca="1" si="18"/>
        <v>2.4701574316046436E-2</v>
      </c>
      <c r="V110">
        <f t="shared" ca="1" si="19"/>
        <v>89.213016774747899</v>
      </c>
      <c r="Y110">
        <v>105</v>
      </c>
      <c r="Z110">
        <v>146.74912014836042</v>
      </c>
    </row>
    <row r="111" spans="1:26" ht="13.8">
      <c r="A111" s="209">
        <v>41800</v>
      </c>
      <c r="B111" s="193">
        <v>16.62</v>
      </c>
      <c r="C111" s="193">
        <v>34.93</v>
      </c>
      <c r="D111" s="193">
        <v>27.88</v>
      </c>
      <c r="E111" s="193">
        <v>42.49</v>
      </c>
      <c r="F111" s="193">
        <v>94.47</v>
      </c>
      <c r="G111" s="193">
        <v>20.7</v>
      </c>
      <c r="H111" s="193">
        <v>18.43</v>
      </c>
      <c r="I111" s="224">
        <v>61.18</v>
      </c>
      <c r="J111" s="193"/>
      <c r="K111" s="196">
        <f t="shared" si="10"/>
        <v>1.4652014652014775E-2</v>
      </c>
      <c r="L111" s="196">
        <f t="shared" si="11"/>
        <v>-3.9920159680638884E-3</v>
      </c>
      <c r="M111" s="196">
        <f t="shared" si="12"/>
        <v>-2.8612303290415537E-3</v>
      </c>
      <c r="N111" s="196">
        <f t="shared" si="13"/>
        <v>-1.2778810408921867E-2</v>
      </c>
      <c r="O111" s="196">
        <f t="shared" si="14"/>
        <v>-5.7882551041885623E-3</v>
      </c>
      <c r="P111" s="196">
        <f t="shared" si="15"/>
        <v>-5.2859202306583105E-3</v>
      </c>
      <c r="Q111" s="196">
        <f t="shared" si="16"/>
        <v>-2.6413100898045432E-2</v>
      </c>
      <c r="R111" s="196">
        <f t="shared" si="17"/>
        <v>1.2243547319655891E-2</v>
      </c>
      <c r="T111">
        <v>106</v>
      </c>
      <c r="U111">
        <f t="shared" ca="1" si="18"/>
        <v>-2.2650574529018796E-3</v>
      </c>
      <c r="V111">
        <f t="shared" ca="1" si="19"/>
        <v>89.0109441662064</v>
      </c>
      <c r="Y111">
        <v>106</v>
      </c>
      <c r="Z111">
        <v>212.75196646275833</v>
      </c>
    </row>
    <row r="112" spans="1:26" ht="13.8">
      <c r="A112" s="209">
        <v>41801</v>
      </c>
      <c r="B112" s="193">
        <v>16.760000000000002</v>
      </c>
      <c r="C112" s="193">
        <v>34.72</v>
      </c>
      <c r="D112" s="193">
        <v>27.8</v>
      </c>
      <c r="E112" s="193">
        <v>42.65</v>
      </c>
      <c r="F112" s="193">
        <v>93.77</v>
      </c>
      <c r="G112" s="193">
        <v>20.58</v>
      </c>
      <c r="H112" s="193">
        <v>18.649999999999999</v>
      </c>
      <c r="I112" s="224">
        <v>61.43</v>
      </c>
      <c r="J112" s="193"/>
      <c r="K112" s="196">
        <f t="shared" si="10"/>
        <v>8.4235860409145949E-3</v>
      </c>
      <c r="L112" s="196">
        <f t="shared" si="11"/>
        <v>-6.0120240480962166E-3</v>
      </c>
      <c r="M112" s="196">
        <f t="shared" si="12"/>
        <v>-2.8694404591104125E-3</v>
      </c>
      <c r="N112" s="196">
        <f t="shared" si="13"/>
        <v>3.7655919039773261E-3</v>
      </c>
      <c r="O112" s="196">
        <f t="shared" si="14"/>
        <v>-7.4097597120779384E-3</v>
      </c>
      <c r="P112" s="196">
        <f t="shared" si="15"/>
        <v>-5.797101449275411E-3</v>
      </c>
      <c r="Q112" s="196">
        <f t="shared" si="16"/>
        <v>1.1937059142702055E-2</v>
      </c>
      <c r="R112" s="196">
        <f t="shared" si="17"/>
        <v>4.0863027133050019E-3</v>
      </c>
      <c r="T112">
        <v>107</v>
      </c>
      <c r="U112">
        <f t="shared" ca="1" si="18"/>
        <v>-6.2580705306166263E-3</v>
      </c>
      <c r="V112">
        <f t="shared" ca="1" si="19"/>
        <v>88.453907399617492</v>
      </c>
      <c r="Y112">
        <v>107</v>
      </c>
      <c r="Z112">
        <v>250.18218704350565</v>
      </c>
    </row>
    <row r="113" spans="1:26" ht="13.8">
      <c r="A113" s="209">
        <v>41802</v>
      </c>
      <c r="B113" s="193">
        <v>16.3</v>
      </c>
      <c r="C113" s="193">
        <v>34.479999999999997</v>
      </c>
      <c r="D113" s="193">
        <v>27.42</v>
      </c>
      <c r="E113" s="193">
        <v>42.77</v>
      </c>
      <c r="F113" s="193">
        <v>93.13</v>
      </c>
      <c r="G113" s="193">
        <v>20.46</v>
      </c>
      <c r="H113" s="193">
        <v>18.54</v>
      </c>
      <c r="I113" s="224">
        <v>60.35</v>
      </c>
      <c r="J113" s="193"/>
      <c r="K113" s="196">
        <f t="shared" si="10"/>
        <v>-2.7446300715990503E-2</v>
      </c>
      <c r="L113" s="196">
        <f t="shared" si="11"/>
        <v>-6.9124423963134217E-3</v>
      </c>
      <c r="M113" s="196">
        <f t="shared" si="12"/>
        <v>-1.3669064748201403E-2</v>
      </c>
      <c r="N113" s="196">
        <f t="shared" si="13"/>
        <v>2.8135990621337525E-3</v>
      </c>
      <c r="O113" s="196">
        <f t="shared" si="14"/>
        <v>-6.8252106217340366E-3</v>
      </c>
      <c r="P113" s="196">
        <f t="shared" si="15"/>
        <v>-5.8309037900873394E-3</v>
      </c>
      <c r="Q113" s="196">
        <f t="shared" si="16"/>
        <v>-5.8981233243967524E-3</v>
      </c>
      <c r="R113" s="196">
        <f t="shared" si="17"/>
        <v>-1.7580986488686282E-2</v>
      </c>
      <c r="T113">
        <v>108</v>
      </c>
      <c r="U113">
        <f t="shared" ca="1" si="18"/>
        <v>4.5877740666629765E-3</v>
      </c>
      <c r="V113">
        <f t="shared" ca="1" si="19"/>
        <v>88.859713942080461</v>
      </c>
      <c r="Y113">
        <v>108</v>
      </c>
      <c r="Z113">
        <v>276.53812568756035</v>
      </c>
    </row>
    <row r="114" spans="1:26" ht="13.8">
      <c r="A114" s="209">
        <v>41803</v>
      </c>
      <c r="B114" s="193">
        <v>16.309999999999999</v>
      </c>
      <c r="C114" s="193">
        <v>35.03</v>
      </c>
      <c r="D114" s="193">
        <v>27.45</v>
      </c>
      <c r="E114" s="193">
        <v>42.76</v>
      </c>
      <c r="F114" s="193">
        <v>93.02</v>
      </c>
      <c r="G114" s="193">
        <v>20.34</v>
      </c>
      <c r="H114" s="193">
        <v>18.73</v>
      </c>
      <c r="I114" s="224">
        <v>61.1</v>
      </c>
      <c r="J114" s="193"/>
      <c r="K114" s="196">
        <f t="shared" si="10"/>
        <v>6.1349693251521538E-4</v>
      </c>
      <c r="L114" s="196">
        <f t="shared" si="11"/>
        <v>1.5951276102088293E-2</v>
      </c>
      <c r="M114" s="196">
        <f t="shared" si="12"/>
        <v>1.0940919037198244E-3</v>
      </c>
      <c r="N114" s="196">
        <f t="shared" si="13"/>
        <v>-2.3380874444716191E-4</v>
      </c>
      <c r="O114" s="196">
        <f t="shared" si="14"/>
        <v>-1.1811446365295763E-3</v>
      </c>
      <c r="P114" s="196">
        <f t="shared" si="15"/>
        <v>-5.8651026392962363E-3</v>
      </c>
      <c r="Q114" s="196">
        <f t="shared" si="16"/>
        <v>1.0248112189859833E-2</v>
      </c>
      <c r="R114" s="196">
        <f t="shared" si="17"/>
        <v>1.2427506213753107E-2</v>
      </c>
      <c r="T114">
        <v>109</v>
      </c>
      <c r="U114">
        <f t="shared" ca="1" si="18"/>
        <v>-2.0685011534417316E-2</v>
      </c>
      <c r="V114">
        <f t="shared" ca="1" si="19"/>
        <v>87.02164973424351</v>
      </c>
      <c r="Y114">
        <v>109</v>
      </c>
      <c r="Z114">
        <v>226.87732193957351</v>
      </c>
    </row>
    <row r="115" spans="1:26" ht="13.8">
      <c r="A115" s="209">
        <v>41806</v>
      </c>
      <c r="B115" s="193">
        <v>16.38</v>
      </c>
      <c r="C115" s="193">
        <v>35.26</v>
      </c>
      <c r="D115" s="193">
        <v>27.07</v>
      </c>
      <c r="E115" s="193">
        <v>43.14</v>
      </c>
      <c r="F115" s="193">
        <v>93.12</v>
      </c>
      <c r="G115" s="193">
        <v>20.36</v>
      </c>
      <c r="H115" s="193">
        <v>18.71</v>
      </c>
      <c r="I115" s="224">
        <v>61.47</v>
      </c>
      <c r="J115" s="193"/>
      <c r="K115" s="196">
        <f t="shared" si="10"/>
        <v>4.2918454935622491E-3</v>
      </c>
      <c r="L115" s="196">
        <f t="shared" si="11"/>
        <v>6.5658007422208639E-3</v>
      </c>
      <c r="M115" s="196">
        <f t="shared" si="12"/>
        <v>-1.3843351548269545E-2</v>
      </c>
      <c r="N115" s="196">
        <f t="shared" si="13"/>
        <v>8.8868101028999665E-3</v>
      </c>
      <c r="O115" s="196">
        <f t="shared" si="14"/>
        <v>1.0750376263170128E-3</v>
      </c>
      <c r="P115" s="196">
        <f t="shared" si="15"/>
        <v>9.8328416912485611E-4</v>
      </c>
      <c r="Q115" s="196">
        <f t="shared" si="16"/>
        <v>-1.0678056593699718E-3</v>
      </c>
      <c r="R115" s="196">
        <f t="shared" si="17"/>
        <v>6.0556464811783537E-3</v>
      </c>
      <c r="T115">
        <v>110</v>
      </c>
      <c r="U115">
        <f t="shared" ca="1" si="18"/>
        <v>3.737535203500219E-3</v>
      </c>
      <c r="V115">
        <f t="shared" ca="1" si="19"/>
        <v>87.346896213591918</v>
      </c>
      <c r="Y115">
        <v>110</v>
      </c>
      <c r="Z115">
        <v>291.67164155729222</v>
      </c>
    </row>
    <row r="116" spans="1:26" ht="13.8">
      <c r="A116" s="209">
        <v>41807</v>
      </c>
      <c r="B116" s="193">
        <v>16.28</v>
      </c>
      <c r="C116" s="193">
        <v>35.42</v>
      </c>
      <c r="D116" s="193">
        <v>27.01</v>
      </c>
      <c r="E116" s="193">
        <v>43.46</v>
      </c>
      <c r="F116" s="193">
        <v>93.14</v>
      </c>
      <c r="G116" s="193">
        <v>20.260000000000002</v>
      </c>
      <c r="H116" s="193">
        <v>18.739999999999998</v>
      </c>
      <c r="I116" s="224">
        <v>63.38</v>
      </c>
      <c r="J116" s="193"/>
      <c r="K116" s="196">
        <f t="shared" si="10"/>
        <v>-6.1050061050059749E-3</v>
      </c>
      <c r="L116" s="196">
        <f t="shared" si="11"/>
        <v>4.5377197958027145E-3</v>
      </c>
      <c r="M116" s="196">
        <f t="shared" si="12"/>
        <v>-2.2164758034724317E-3</v>
      </c>
      <c r="N116" s="196">
        <f t="shared" si="13"/>
        <v>7.4177097821047817E-3</v>
      </c>
      <c r="O116" s="196">
        <f t="shared" si="14"/>
        <v>2.1477663230236275E-4</v>
      </c>
      <c r="P116" s="196">
        <f t="shared" si="15"/>
        <v>-4.9115913555991099E-3</v>
      </c>
      <c r="Q116" s="196">
        <f t="shared" si="16"/>
        <v>1.6034206306786522E-3</v>
      </c>
      <c r="R116" s="196">
        <f t="shared" si="17"/>
        <v>3.107206767528882E-2</v>
      </c>
      <c r="T116">
        <v>111</v>
      </c>
      <c r="U116">
        <f t="shared" ca="1" si="18"/>
        <v>-1.6445330191399626E-2</v>
      </c>
      <c r="V116">
        <f t="shared" ca="1" si="19"/>
        <v>85.910447664165488</v>
      </c>
      <c r="Y116">
        <v>111</v>
      </c>
      <c r="Z116">
        <v>234.5096278160687</v>
      </c>
    </row>
    <row r="117" spans="1:26" ht="13.8">
      <c r="A117" s="209">
        <v>41808</v>
      </c>
      <c r="B117" s="193">
        <v>16.72</v>
      </c>
      <c r="C117" s="193">
        <v>35.39</v>
      </c>
      <c r="D117" s="193">
        <v>27.53</v>
      </c>
      <c r="E117" s="193">
        <v>43.86</v>
      </c>
      <c r="F117" s="193">
        <v>93.8</v>
      </c>
      <c r="G117" s="193">
        <v>20.45</v>
      </c>
      <c r="H117" s="193">
        <v>18.96</v>
      </c>
      <c r="I117" s="224">
        <v>64.099999999999994</v>
      </c>
      <c r="J117" s="193"/>
      <c r="K117" s="196">
        <f t="shared" si="10"/>
        <v>2.7027027027026886E-2</v>
      </c>
      <c r="L117" s="196">
        <f t="shared" si="11"/>
        <v>-8.469791078487051E-4</v>
      </c>
      <c r="M117" s="196">
        <f t="shared" si="12"/>
        <v>1.9252128841169919E-2</v>
      </c>
      <c r="N117" s="196">
        <f t="shared" si="13"/>
        <v>9.2038656235618639E-3</v>
      </c>
      <c r="O117" s="196">
        <f t="shared" si="14"/>
        <v>7.08610693579554E-3</v>
      </c>
      <c r="P117" s="196">
        <f t="shared" si="15"/>
        <v>9.3780848963473697E-3</v>
      </c>
      <c r="Q117" s="196">
        <f t="shared" si="16"/>
        <v>1.1739594450373663E-2</v>
      </c>
      <c r="R117" s="196">
        <f t="shared" si="17"/>
        <v>1.1360050489113155E-2</v>
      </c>
      <c r="T117">
        <v>112</v>
      </c>
      <c r="U117">
        <f t="shared" ca="1" si="18"/>
        <v>1.5765547109910686E-2</v>
      </c>
      <c r="V117">
        <f t="shared" ca="1" si="19"/>
        <v>87.264872874048407</v>
      </c>
      <c r="Y117">
        <v>112</v>
      </c>
      <c r="Z117">
        <v>127.25762808371334</v>
      </c>
    </row>
    <row r="118" spans="1:26" ht="13.8">
      <c r="A118" s="209">
        <v>41809</v>
      </c>
      <c r="B118" s="193">
        <v>16.350000000000001</v>
      </c>
      <c r="C118" s="193">
        <v>35.270000000000003</v>
      </c>
      <c r="D118" s="193">
        <v>27.6</v>
      </c>
      <c r="E118" s="193">
        <v>43.89</v>
      </c>
      <c r="F118" s="193">
        <v>93.79</v>
      </c>
      <c r="G118" s="193">
        <v>20.5</v>
      </c>
      <c r="H118" s="193">
        <v>18.940000000000001</v>
      </c>
      <c r="I118" s="224">
        <v>63.06</v>
      </c>
      <c r="J118" s="193"/>
      <c r="K118" s="196">
        <f t="shared" si="10"/>
        <v>-2.2129186602870662E-2</v>
      </c>
      <c r="L118" s="196">
        <f t="shared" si="11"/>
        <v>-3.3907883582932311E-3</v>
      </c>
      <c r="M118" s="196">
        <f t="shared" si="12"/>
        <v>2.5426807119506094E-3</v>
      </c>
      <c r="N118" s="196">
        <f t="shared" si="13"/>
        <v>6.8399452804380155E-4</v>
      </c>
      <c r="O118" s="196">
        <f t="shared" si="14"/>
        <v>-1.0660980810224846E-4</v>
      </c>
      <c r="P118" s="196">
        <f t="shared" si="15"/>
        <v>2.4449877750611594E-3</v>
      </c>
      <c r="Q118" s="196">
        <f t="shared" si="16"/>
        <v>-1.0548523206750828E-3</v>
      </c>
      <c r="R118" s="196">
        <f t="shared" si="17"/>
        <v>-1.6224648985959315E-2</v>
      </c>
      <c r="T118">
        <v>113</v>
      </c>
      <c r="U118">
        <f t="shared" ca="1" si="18"/>
        <v>-1.484875505155344E-2</v>
      </c>
      <c r="V118">
        <f t="shared" ca="1" si="19"/>
        <v>85.969098152136709</v>
      </c>
      <c r="Y118">
        <v>113</v>
      </c>
      <c r="Z118">
        <v>330.30105026988088</v>
      </c>
    </row>
    <row r="119" spans="1:26" ht="13.8">
      <c r="A119" s="209">
        <v>41810</v>
      </c>
      <c r="B119" s="193">
        <v>16.21</v>
      </c>
      <c r="C119" s="193">
        <v>35.42</v>
      </c>
      <c r="D119" s="193">
        <v>27.67</v>
      </c>
      <c r="E119" s="193">
        <v>43.55</v>
      </c>
      <c r="F119" s="193">
        <v>93.06</v>
      </c>
      <c r="G119" s="193">
        <v>20.45</v>
      </c>
      <c r="H119" s="193">
        <v>18.84</v>
      </c>
      <c r="I119" s="224">
        <v>62.88</v>
      </c>
      <c r="J119" s="193"/>
      <c r="K119" s="196">
        <f t="shared" si="10"/>
        <v>-8.5626911314985055E-3</v>
      </c>
      <c r="L119" s="196">
        <f t="shared" si="11"/>
        <v>4.2529061525375268E-3</v>
      </c>
      <c r="M119" s="196">
        <f t="shared" si="12"/>
        <v>2.5362318840579812E-3</v>
      </c>
      <c r="N119" s="196">
        <f t="shared" si="13"/>
        <v>-7.7466393255867716E-3</v>
      </c>
      <c r="O119" s="196">
        <f t="shared" si="14"/>
        <v>-7.7833457724704545E-3</v>
      </c>
      <c r="P119" s="196">
        <f t="shared" si="15"/>
        <v>-2.4390243902439371E-3</v>
      </c>
      <c r="Q119" s="196">
        <f t="shared" si="16"/>
        <v>-5.2798310454066216E-3</v>
      </c>
      <c r="R119" s="196">
        <f t="shared" si="17"/>
        <v>-2.8544243577545148E-3</v>
      </c>
      <c r="T119">
        <v>114</v>
      </c>
      <c r="U119">
        <f t="shared" ca="1" si="18"/>
        <v>-1.3468701561026336E-2</v>
      </c>
      <c r="V119">
        <f t="shared" ca="1" si="19"/>
        <v>84.811206025654997</v>
      </c>
      <c r="Y119">
        <v>114</v>
      </c>
      <c r="Z119">
        <v>162.21942452340147</v>
      </c>
    </row>
    <row r="120" spans="1:26" ht="13.8">
      <c r="A120" s="209">
        <v>41813</v>
      </c>
      <c r="B120" s="193">
        <v>16.36</v>
      </c>
      <c r="C120" s="193">
        <v>35.68</v>
      </c>
      <c r="D120" s="193">
        <v>28.1</v>
      </c>
      <c r="E120" s="193">
        <v>43.65</v>
      </c>
      <c r="F120" s="193">
        <v>92.95</v>
      </c>
      <c r="G120" s="193">
        <v>20.48</v>
      </c>
      <c r="H120" s="193">
        <v>18.86</v>
      </c>
      <c r="I120" s="224">
        <v>62.79</v>
      </c>
      <c r="J120" s="193"/>
      <c r="K120" s="196">
        <f t="shared" si="10"/>
        <v>9.2535471930905965E-3</v>
      </c>
      <c r="L120" s="196">
        <f t="shared" si="11"/>
        <v>7.3404856013551097E-3</v>
      </c>
      <c r="M120" s="196">
        <f t="shared" si="12"/>
        <v>1.5540296349837357E-2</v>
      </c>
      <c r="N120" s="196">
        <f t="shared" si="13"/>
        <v>2.2962112514351646E-3</v>
      </c>
      <c r="O120" s="196">
        <f t="shared" si="14"/>
        <v>-1.1820330969267078E-3</v>
      </c>
      <c r="P120" s="196">
        <f t="shared" si="15"/>
        <v>1.4669926650367304E-3</v>
      </c>
      <c r="Q120" s="196">
        <f t="shared" si="16"/>
        <v>1.0615711252653702E-3</v>
      </c>
      <c r="R120" s="196">
        <f t="shared" si="17"/>
        <v>-1.4312977099237183E-3</v>
      </c>
      <c r="T120">
        <v>115</v>
      </c>
      <c r="U120">
        <f t="shared" ca="1" si="18"/>
        <v>4.6801386315726959E-2</v>
      </c>
      <c r="V120">
        <f t="shared" ca="1" si="19"/>
        <v>88.780488042764389</v>
      </c>
      <c r="Y120">
        <v>115</v>
      </c>
      <c r="Z120">
        <v>199.75076224405635</v>
      </c>
    </row>
    <row r="121" spans="1:26" ht="13.8">
      <c r="A121" s="209">
        <v>41814</v>
      </c>
      <c r="B121" s="193">
        <v>16.21</v>
      </c>
      <c r="C121" s="193">
        <v>35.479999999999997</v>
      </c>
      <c r="D121" s="193">
        <v>28.08</v>
      </c>
      <c r="E121" s="193">
        <v>43.86</v>
      </c>
      <c r="F121" s="193">
        <v>93.83</v>
      </c>
      <c r="G121" s="193">
        <v>20.53</v>
      </c>
      <c r="H121" s="193">
        <v>18.66</v>
      </c>
      <c r="I121" s="224">
        <v>62.34</v>
      </c>
      <c r="J121" s="193"/>
      <c r="K121" s="196">
        <f t="shared" si="10"/>
        <v>-9.1687041564791315E-3</v>
      </c>
      <c r="L121" s="196">
        <f t="shared" si="11"/>
        <v>-5.605381165919362E-3</v>
      </c>
      <c r="M121" s="196">
        <f t="shared" si="12"/>
        <v>-7.1174377224210406E-4</v>
      </c>
      <c r="N121" s="196">
        <f t="shared" si="13"/>
        <v>4.8109965635739025E-3</v>
      </c>
      <c r="O121" s="196">
        <f t="shared" si="14"/>
        <v>9.4674556213017267E-3</v>
      </c>
      <c r="P121" s="196">
        <f t="shared" si="15"/>
        <v>2.4414062500000347E-3</v>
      </c>
      <c r="Q121" s="196">
        <f t="shared" si="16"/>
        <v>-1.0604453870625625E-2</v>
      </c>
      <c r="R121" s="196">
        <f t="shared" si="17"/>
        <v>-7.1667462971810123E-3</v>
      </c>
      <c r="T121">
        <v>116</v>
      </c>
      <c r="U121">
        <f t="shared" ca="1" si="18"/>
        <v>2.0618837606913354E-2</v>
      </c>
      <c r="V121">
        <f t="shared" ca="1" si="19"/>
        <v>90.611038508380659</v>
      </c>
      <c r="Y121">
        <v>116</v>
      </c>
      <c r="Z121">
        <v>264.73245432783187</v>
      </c>
    </row>
    <row r="122" spans="1:26" ht="13.8">
      <c r="A122" s="209">
        <v>41815</v>
      </c>
      <c r="B122" s="193">
        <v>16.37</v>
      </c>
      <c r="C122" s="193">
        <v>35.71</v>
      </c>
      <c r="D122" s="193">
        <v>28.78</v>
      </c>
      <c r="E122" s="193">
        <v>43.38</v>
      </c>
      <c r="F122" s="193">
        <v>93.8</v>
      </c>
      <c r="G122" s="193">
        <v>20.43</v>
      </c>
      <c r="H122" s="193">
        <v>18.829999999999998</v>
      </c>
      <c r="I122" s="224">
        <v>63.46</v>
      </c>
      <c r="J122" s="193"/>
      <c r="K122" s="196">
        <f t="shared" si="10"/>
        <v>9.8704503392967394E-3</v>
      </c>
      <c r="L122" s="196">
        <f t="shared" si="11"/>
        <v>6.4825253664037201E-3</v>
      </c>
      <c r="M122" s="196">
        <f t="shared" si="12"/>
        <v>2.492877492877503E-2</v>
      </c>
      <c r="N122" s="196">
        <f t="shared" si="13"/>
        <v>-1.0943912448700339E-2</v>
      </c>
      <c r="O122" s="196">
        <f t="shared" si="14"/>
        <v>-3.1972716615156279E-4</v>
      </c>
      <c r="P122" s="196">
        <f t="shared" si="15"/>
        <v>-4.8709206039942235E-3</v>
      </c>
      <c r="Q122" s="196">
        <f t="shared" si="16"/>
        <v>9.1103965702035456E-3</v>
      </c>
      <c r="R122" s="196">
        <f t="shared" si="17"/>
        <v>1.7965992941931304E-2</v>
      </c>
      <c r="T122">
        <v>117</v>
      </c>
      <c r="U122">
        <f t="shared" ca="1" si="18"/>
        <v>1.8794230964230687E-2</v>
      </c>
      <c r="V122">
        <f t="shared" ca="1" si="19"/>
        <v>92.314003294015961</v>
      </c>
      <c r="Y122">
        <v>117</v>
      </c>
      <c r="Z122">
        <v>131.41070374001052</v>
      </c>
    </row>
    <row r="123" spans="1:26" ht="13.8">
      <c r="A123" s="209">
        <v>41816</v>
      </c>
      <c r="B123" s="193">
        <v>16.28</v>
      </c>
      <c r="C123" s="193">
        <v>35.450000000000003</v>
      </c>
      <c r="D123" s="193">
        <v>28.65</v>
      </c>
      <c r="E123" s="193">
        <v>43.24</v>
      </c>
      <c r="F123" s="193">
        <v>93.29</v>
      </c>
      <c r="G123" s="193">
        <v>20.239999999999998</v>
      </c>
      <c r="H123" s="193">
        <v>18.89</v>
      </c>
      <c r="I123" s="224">
        <v>62.8</v>
      </c>
      <c r="J123" s="193"/>
      <c r="K123" s="196">
        <f t="shared" si="10"/>
        <v>-5.4978619425778774E-3</v>
      </c>
      <c r="L123" s="196">
        <f t="shared" si="11"/>
        <v>-7.2808737048445258E-3</v>
      </c>
      <c r="M123" s="196">
        <f t="shared" si="12"/>
        <v>-4.5170257123002969E-3</v>
      </c>
      <c r="N123" s="196">
        <f t="shared" si="13"/>
        <v>-3.2272936837252318E-3</v>
      </c>
      <c r="O123" s="196">
        <f t="shared" si="14"/>
        <v>-5.4371002132195196E-3</v>
      </c>
      <c r="P123" s="196">
        <f t="shared" si="15"/>
        <v>-9.3000489476261026E-3</v>
      </c>
      <c r="Q123" s="196">
        <f t="shared" si="16"/>
        <v>3.1864046733936419E-3</v>
      </c>
      <c r="R123" s="196">
        <f t="shared" si="17"/>
        <v>-1.0400252127324356E-2</v>
      </c>
      <c r="T123">
        <v>118</v>
      </c>
      <c r="U123">
        <f t="shared" ca="1" si="18"/>
        <v>-7.930582254637112E-3</v>
      </c>
      <c r="V123">
        <f t="shared" ca="1" si="19"/>
        <v>91.58189949763792</v>
      </c>
      <c r="Y123">
        <v>118</v>
      </c>
      <c r="Z123">
        <v>149.6037387972066</v>
      </c>
    </row>
    <row r="124" spans="1:26" ht="13.8">
      <c r="A124" s="209">
        <v>41817</v>
      </c>
      <c r="B124" s="193">
        <v>16.23</v>
      </c>
      <c r="C124" s="193">
        <v>35.9</v>
      </c>
      <c r="D124" s="193">
        <v>28.71</v>
      </c>
      <c r="E124" s="193">
        <v>43.43</v>
      </c>
      <c r="F124" s="193">
        <v>93.17</v>
      </c>
      <c r="G124" s="193">
        <v>20.36</v>
      </c>
      <c r="H124" s="193">
        <v>19.13</v>
      </c>
      <c r="I124" s="224">
        <v>63.15</v>
      </c>
      <c r="J124" s="195"/>
      <c r="K124" s="196">
        <f t="shared" si="10"/>
        <v>-3.0712530712531149E-3</v>
      </c>
      <c r="L124" s="196">
        <f t="shared" si="11"/>
        <v>1.2693935119887043E-2</v>
      </c>
      <c r="M124" s="196">
        <f t="shared" si="12"/>
        <v>2.0942408376964147E-3</v>
      </c>
      <c r="N124" s="196">
        <f t="shared" si="13"/>
        <v>4.3940795559666446E-3</v>
      </c>
      <c r="O124" s="196">
        <f t="shared" si="14"/>
        <v>-1.2863115017687269E-3</v>
      </c>
      <c r="P124" s="196">
        <f t="shared" si="15"/>
        <v>5.9288537549407614E-3</v>
      </c>
      <c r="Q124" s="196">
        <f t="shared" si="16"/>
        <v>1.2705134992059207E-2</v>
      </c>
      <c r="R124" s="196">
        <f t="shared" si="17"/>
        <v>5.5732484076433352E-3</v>
      </c>
      <c r="T124">
        <v>119</v>
      </c>
      <c r="U124">
        <f t="shared" ca="1" si="18"/>
        <v>1.2713262092128093E-2</v>
      </c>
      <c r="V124">
        <f t="shared" ca="1" si="19"/>
        <v>92.746204188846335</v>
      </c>
      <c r="Y124">
        <v>119</v>
      </c>
      <c r="Z124">
        <v>210.12077162419297</v>
      </c>
    </row>
    <row r="125" spans="1:26" ht="13.8">
      <c r="A125" s="209">
        <v>41820</v>
      </c>
      <c r="B125" s="193">
        <v>16.239999999999998</v>
      </c>
      <c r="C125" s="193">
        <v>35.43</v>
      </c>
      <c r="D125" s="193">
        <v>28.61</v>
      </c>
      <c r="E125" s="193">
        <v>43.3</v>
      </c>
      <c r="F125" s="193">
        <v>92.9</v>
      </c>
      <c r="G125" s="193">
        <v>20.28</v>
      </c>
      <c r="H125" s="193">
        <v>19.12</v>
      </c>
      <c r="I125" s="224">
        <v>62.94</v>
      </c>
      <c r="J125" s="193"/>
      <c r="K125" s="196">
        <f t="shared" si="10"/>
        <v>6.1614294516315529E-4</v>
      </c>
      <c r="L125" s="196">
        <f t="shared" si="11"/>
        <v>-1.3091922005570999E-2</v>
      </c>
      <c r="M125" s="196">
        <f t="shared" si="12"/>
        <v>-3.4831069313828429E-3</v>
      </c>
      <c r="N125" s="196">
        <f t="shared" si="13"/>
        <v>-2.9933225880728197E-3</v>
      </c>
      <c r="O125" s="196">
        <f t="shared" si="14"/>
        <v>-2.8979285177631858E-3</v>
      </c>
      <c r="P125" s="196">
        <f t="shared" si="15"/>
        <v>-3.9292730844792878E-3</v>
      </c>
      <c r="Q125" s="196">
        <f t="shared" si="16"/>
        <v>-5.2273915316246788E-4</v>
      </c>
      <c r="R125" s="196">
        <f t="shared" si="17"/>
        <v>-3.3254156769596337E-3</v>
      </c>
      <c r="T125">
        <v>120</v>
      </c>
      <c r="U125">
        <f t="shared" ca="1" si="18"/>
        <v>1.2241244951122523E-2</v>
      </c>
      <c r="V125">
        <f t="shared" ca="1" si="19"/>
        <v>93.881533192608828</v>
      </c>
      <c r="Y125">
        <v>120</v>
      </c>
      <c r="Z125">
        <v>284.6851893434453</v>
      </c>
    </row>
    <row r="126" spans="1:26" ht="13.8">
      <c r="A126" s="209">
        <v>41821</v>
      </c>
      <c r="B126" s="193">
        <v>16.62</v>
      </c>
      <c r="C126" s="193">
        <v>35.58</v>
      </c>
      <c r="D126" s="193">
        <v>28.98</v>
      </c>
      <c r="E126" s="193">
        <v>43.61</v>
      </c>
      <c r="F126" s="193">
        <v>93.13</v>
      </c>
      <c r="G126" s="193">
        <v>20.34</v>
      </c>
      <c r="H126" s="193">
        <v>19.29</v>
      </c>
      <c r="I126" s="224">
        <v>67.59</v>
      </c>
      <c r="J126" s="193"/>
      <c r="K126" s="196">
        <f t="shared" si="10"/>
        <v>2.3399014778325282E-2</v>
      </c>
      <c r="L126" s="196">
        <f t="shared" si="11"/>
        <v>4.2337002540219753E-3</v>
      </c>
      <c r="M126" s="196">
        <f t="shared" si="12"/>
        <v>1.2932541069556134E-2</v>
      </c>
      <c r="N126" s="196">
        <f t="shared" si="13"/>
        <v>7.1593533487298447E-3</v>
      </c>
      <c r="O126" s="196">
        <f t="shared" si="14"/>
        <v>2.4757804090418702E-3</v>
      </c>
      <c r="P126" s="196">
        <f t="shared" si="15"/>
        <v>2.9585798816567413E-3</v>
      </c>
      <c r="Q126" s="196">
        <f t="shared" si="16"/>
        <v>8.8912133891212424E-3</v>
      </c>
      <c r="R126" s="196">
        <f t="shared" si="17"/>
        <v>7.3879885605338508E-2</v>
      </c>
      <c r="T126">
        <v>121</v>
      </c>
      <c r="U126">
        <f t="shared" ca="1" si="18"/>
        <v>-3.5737402943199085E-5</v>
      </c>
      <c r="V126">
        <f t="shared" ca="1" si="19"/>
        <v>93.878178110428209</v>
      </c>
      <c r="Y126">
        <v>121</v>
      </c>
      <c r="Z126">
        <v>161.98491661728139</v>
      </c>
    </row>
    <row r="127" spans="1:26" ht="13.8">
      <c r="A127" s="209">
        <v>41822</v>
      </c>
      <c r="B127" s="193">
        <v>16.64</v>
      </c>
      <c r="C127" s="193">
        <v>35.6</v>
      </c>
      <c r="D127" s="193">
        <v>28.97</v>
      </c>
      <c r="E127" s="193">
        <v>43.91</v>
      </c>
      <c r="F127" s="193">
        <v>93.38</v>
      </c>
      <c r="G127" s="193">
        <v>20.43</v>
      </c>
      <c r="H127" s="193">
        <v>19.3</v>
      </c>
      <c r="I127" s="224">
        <v>66.680000000000007</v>
      </c>
      <c r="J127" s="193"/>
      <c r="K127" s="196">
        <f t="shared" si="10"/>
        <v>1.2033694344163401E-3</v>
      </c>
      <c r="L127" s="196">
        <f t="shared" si="11"/>
        <v>5.621135469365691E-4</v>
      </c>
      <c r="M127" s="196">
        <f t="shared" si="12"/>
        <v>-3.4506556245692075E-4</v>
      </c>
      <c r="N127" s="196">
        <f t="shared" si="13"/>
        <v>6.8791561568446952E-3</v>
      </c>
      <c r="O127" s="196">
        <f t="shared" si="14"/>
        <v>2.6844196284763235E-3</v>
      </c>
      <c r="P127" s="196">
        <f t="shared" si="15"/>
        <v>4.4247787610619399E-3</v>
      </c>
      <c r="Q127" s="196">
        <f t="shared" si="16"/>
        <v>5.184033177813149E-4</v>
      </c>
      <c r="R127" s="196">
        <f t="shared" si="17"/>
        <v>-1.3463530108004091E-2</v>
      </c>
      <c r="T127">
        <v>122</v>
      </c>
      <c r="U127">
        <f t="shared" ca="1" si="18"/>
        <v>-9.9560974892891202E-3</v>
      </c>
      <c r="V127">
        <f t="shared" ca="1" si="19"/>
        <v>92.94351781704394</v>
      </c>
      <c r="Y127">
        <v>122</v>
      </c>
      <c r="Z127">
        <v>240.68638190126407</v>
      </c>
    </row>
    <row r="128" spans="1:26" ht="13.8">
      <c r="A128" s="209">
        <v>41823</v>
      </c>
      <c r="B128" s="193">
        <v>16.87</v>
      </c>
      <c r="C128" s="193">
        <v>35.520000000000003</v>
      </c>
      <c r="D128" s="193">
        <v>29.09</v>
      </c>
      <c r="E128" s="193">
        <v>44.47</v>
      </c>
      <c r="F128" s="193">
        <v>93.86</v>
      </c>
      <c r="G128" s="193">
        <v>20.47</v>
      </c>
      <c r="H128" s="193">
        <v>19.45</v>
      </c>
      <c r="I128" s="224">
        <v>67.48</v>
      </c>
      <c r="J128" s="193"/>
      <c r="K128" s="196">
        <f t="shared" si="10"/>
        <v>1.382211538461541E-2</v>
      </c>
      <c r="L128" s="196">
        <f t="shared" si="11"/>
        <v>-2.2471910112359071E-3</v>
      </c>
      <c r="M128" s="196">
        <f t="shared" si="12"/>
        <v>4.1422160856058338E-3</v>
      </c>
      <c r="N128" s="196">
        <f t="shared" si="13"/>
        <v>1.2753359143703081E-2</v>
      </c>
      <c r="O128" s="196">
        <f t="shared" si="14"/>
        <v>5.1402869993575073E-3</v>
      </c>
      <c r="P128" s="196">
        <f t="shared" si="15"/>
        <v>1.9579050416054402E-3</v>
      </c>
      <c r="Q128" s="196">
        <f t="shared" si="16"/>
        <v>7.7720207253885272E-3</v>
      </c>
      <c r="R128" s="196">
        <f t="shared" si="17"/>
        <v>1.1997600479903975E-2</v>
      </c>
      <c r="T128">
        <v>123</v>
      </c>
      <c r="U128">
        <f t="shared" ca="1" si="18"/>
        <v>-2.5456067286145512E-2</v>
      </c>
      <c r="V128">
        <f t="shared" ca="1" si="19"/>
        <v>90.577541373682209</v>
      </c>
      <c r="Y128">
        <v>123</v>
      </c>
      <c r="Z128">
        <v>130.10914294517204</v>
      </c>
    </row>
    <row r="129" spans="1:26" ht="13.8">
      <c r="A129" s="209">
        <v>41827</v>
      </c>
      <c r="B129" s="193">
        <v>16.68</v>
      </c>
      <c r="C129" s="193">
        <v>35.68</v>
      </c>
      <c r="D129" s="193">
        <v>28.96</v>
      </c>
      <c r="E129" s="193">
        <v>44.82</v>
      </c>
      <c r="F129" s="193">
        <v>93.84</v>
      </c>
      <c r="G129" s="193">
        <v>20.55</v>
      </c>
      <c r="H129" s="193">
        <v>19.38</v>
      </c>
      <c r="I129" s="224">
        <v>65.8</v>
      </c>
      <c r="J129" s="193"/>
      <c r="K129" s="196">
        <f t="shared" si="10"/>
        <v>-1.1262596324837063E-2</v>
      </c>
      <c r="L129" s="196">
        <f t="shared" si="11"/>
        <v>4.5045045045044082E-3</v>
      </c>
      <c r="M129" s="196">
        <f t="shared" si="12"/>
        <v>-4.4688896528016159E-3</v>
      </c>
      <c r="N129" s="196">
        <f t="shared" si="13"/>
        <v>7.8704744771756555E-3</v>
      </c>
      <c r="O129" s="196">
        <f t="shared" si="14"/>
        <v>-2.1308331557634796E-4</v>
      </c>
      <c r="P129" s="196">
        <f t="shared" si="15"/>
        <v>3.9081582804104467E-3</v>
      </c>
      <c r="Q129" s="196">
        <f t="shared" si="16"/>
        <v>-3.5989717223650535E-3</v>
      </c>
      <c r="R129" s="196">
        <f t="shared" si="17"/>
        <v>-2.4896265560166074E-2</v>
      </c>
      <c r="T129">
        <v>124</v>
      </c>
      <c r="U129">
        <f t="shared" ca="1" si="18"/>
        <v>-1.1114204833160567E-2</v>
      </c>
      <c r="V129">
        <f t="shared" ca="1" si="19"/>
        <v>89.57084402557102</v>
      </c>
      <c r="Y129">
        <v>124</v>
      </c>
      <c r="Z129">
        <v>233.58958056494987</v>
      </c>
    </row>
    <row r="130" spans="1:26" ht="13.8">
      <c r="A130" s="209">
        <v>41828</v>
      </c>
      <c r="B130" s="193">
        <v>16.190000000000001</v>
      </c>
      <c r="C130" s="193">
        <v>35.5</v>
      </c>
      <c r="D130" s="193">
        <v>28.41</v>
      </c>
      <c r="E130" s="193">
        <v>44.68</v>
      </c>
      <c r="F130" s="193">
        <v>94.76</v>
      </c>
      <c r="G130" s="193">
        <v>20.71</v>
      </c>
      <c r="H130" s="193">
        <v>19.16</v>
      </c>
      <c r="I130" s="224">
        <v>63.58</v>
      </c>
      <c r="J130" s="193"/>
      <c r="K130" s="196">
        <f t="shared" si="10"/>
        <v>-2.937649880095914E-2</v>
      </c>
      <c r="L130" s="196">
        <f t="shared" si="11"/>
        <v>-5.0448430493273463E-3</v>
      </c>
      <c r="M130" s="196">
        <f t="shared" si="12"/>
        <v>-1.8991712707182345E-2</v>
      </c>
      <c r="N130" s="196">
        <f t="shared" si="13"/>
        <v>-3.1236055332441001E-3</v>
      </c>
      <c r="O130" s="196">
        <f t="shared" si="14"/>
        <v>9.8039215686274682E-3</v>
      </c>
      <c r="P130" s="196">
        <f t="shared" si="15"/>
        <v>7.7858880778588872E-3</v>
      </c>
      <c r="Q130" s="196">
        <f t="shared" si="16"/>
        <v>-1.1351909184726464E-2</v>
      </c>
      <c r="R130" s="196">
        <f t="shared" si="17"/>
        <v>-3.3738601823708192E-2</v>
      </c>
      <c r="T130">
        <v>125</v>
      </c>
      <c r="U130">
        <f t="shared" ca="1" si="18"/>
        <v>-6.4053586616475131E-2</v>
      </c>
      <c r="V130">
        <f t="shared" ca="1" si="19"/>
        <v>83.833510209468329</v>
      </c>
      <c r="Y130">
        <v>125</v>
      </c>
      <c r="Z130">
        <v>389.35808361008935</v>
      </c>
    </row>
    <row r="131" spans="1:26" ht="13.8">
      <c r="A131" s="209">
        <v>41829</v>
      </c>
      <c r="B131" s="193">
        <v>16.5</v>
      </c>
      <c r="C131" s="193">
        <v>35.409999999999997</v>
      </c>
      <c r="D131" s="193">
        <v>28.65</v>
      </c>
      <c r="E131" s="193">
        <v>44.87</v>
      </c>
      <c r="F131" s="193">
        <v>95.42</v>
      </c>
      <c r="G131" s="193">
        <v>20.86</v>
      </c>
      <c r="H131" s="193">
        <v>19.45</v>
      </c>
      <c r="I131" s="224">
        <v>63.29</v>
      </c>
      <c r="J131" s="193"/>
      <c r="K131" s="196">
        <f t="shared" ref="K131:K194" si="20">(B131-B130)/B130</f>
        <v>1.9147621988881945E-2</v>
      </c>
      <c r="L131" s="196">
        <f t="shared" ref="L131:L194" si="21">(C131-C130)/C130</f>
        <v>-2.53521126760573E-3</v>
      </c>
      <c r="M131" s="196">
        <f t="shared" ref="M131:M194" si="22">(D131-D130)/D130</f>
        <v>8.4477296726504208E-3</v>
      </c>
      <c r="N131" s="196">
        <f t="shared" ref="N131:N194" si="23">(E131-E130)/E130</f>
        <v>4.2524619516561713E-3</v>
      </c>
      <c r="O131" s="196">
        <f t="shared" ref="O131:O194" si="24">(F131-F130)/F130</f>
        <v>6.96496411988177E-3</v>
      </c>
      <c r="P131" s="196">
        <f t="shared" ref="P131:P194" si="25">(G131-G130)/G130</f>
        <v>7.2428778367937506E-3</v>
      </c>
      <c r="Q131" s="196">
        <f t="shared" ref="Q131:Q194" si="26">(H131-H130)/H130</f>
        <v>1.5135699373695154E-2</v>
      </c>
      <c r="R131" s="196">
        <f t="shared" ref="R131:R194" si="27">(I131-I130)/I130</f>
        <v>-4.5611827618747902E-3</v>
      </c>
      <c r="T131">
        <v>126</v>
      </c>
      <c r="U131">
        <f t="shared" ca="1" si="18"/>
        <v>5.3269561083033714E-3</v>
      </c>
      <c r="V131">
        <f t="shared" ca="1" si="19"/>
        <v>84.28008763875917</v>
      </c>
      <c r="Y131">
        <v>126</v>
      </c>
      <c r="Z131">
        <v>284.62424905974598</v>
      </c>
    </row>
    <row r="132" spans="1:26" ht="13.8">
      <c r="A132" s="209">
        <v>41830</v>
      </c>
      <c r="B132" s="193">
        <v>16.399999999999999</v>
      </c>
      <c r="C132" s="193">
        <v>35.42</v>
      </c>
      <c r="D132" s="193">
        <v>28.41</v>
      </c>
      <c r="E132" s="193">
        <v>44.78</v>
      </c>
      <c r="F132" s="193">
        <v>95.55</v>
      </c>
      <c r="G132" s="193">
        <v>20.82</v>
      </c>
      <c r="H132" s="193">
        <v>19.22</v>
      </c>
      <c r="I132" s="224">
        <v>62.65</v>
      </c>
      <c r="J132" s="193"/>
      <c r="K132" s="196">
        <f t="shared" si="20"/>
        <v>-6.0606060606061465E-3</v>
      </c>
      <c r="L132" s="196">
        <f t="shared" si="21"/>
        <v>2.8240609997190388E-4</v>
      </c>
      <c r="M132" s="196">
        <f t="shared" si="22"/>
        <v>-8.3769633507852857E-3</v>
      </c>
      <c r="N132" s="196">
        <f t="shared" si="23"/>
        <v>-2.0057945174949032E-3</v>
      </c>
      <c r="O132" s="196">
        <f t="shared" si="24"/>
        <v>1.36239782016344E-3</v>
      </c>
      <c r="P132" s="196">
        <f t="shared" si="25"/>
        <v>-1.9175455417065747E-3</v>
      </c>
      <c r="Q132" s="196">
        <f t="shared" si="26"/>
        <v>-1.1825192802056577E-2</v>
      </c>
      <c r="R132" s="196">
        <f t="shared" si="27"/>
        <v>-1.0112182019276356E-2</v>
      </c>
      <c r="T132">
        <v>127</v>
      </c>
      <c r="U132">
        <f t="shared" ca="1" si="18"/>
        <v>3.2157296348781325E-2</v>
      </c>
      <c r="V132">
        <f t="shared" ca="1" si="19"/>
        <v>86.990307393260011</v>
      </c>
      <c r="Y132">
        <v>127</v>
      </c>
      <c r="Z132">
        <v>246.23301559599079</v>
      </c>
    </row>
    <row r="133" spans="1:26" ht="13.8">
      <c r="A133" s="209">
        <v>41831</v>
      </c>
      <c r="B133" s="193">
        <v>17.309999999999999</v>
      </c>
      <c r="C133" s="193">
        <v>35.76</v>
      </c>
      <c r="D133" s="193">
        <v>28.81</v>
      </c>
      <c r="E133" s="193">
        <v>44.83</v>
      </c>
      <c r="F133" s="193">
        <v>95.49</v>
      </c>
      <c r="G133" s="193">
        <v>20.76</v>
      </c>
      <c r="H133" s="193">
        <v>19.670000000000002</v>
      </c>
      <c r="I133" s="224">
        <v>62.85</v>
      </c>
      <c r="J133" s="193"/>
      <c r="K133" s="196">
        <f t="shared" si="20"/>
        <v>5.5487804878048795E-2</v>
      </c>
      <c r="L133" s="196">
        <f t="shared" si="21"/>
        <v>9.59909655561819E-3</v>
      </c>
      <c r="M133" s="196">
        <f t="shared" si="22"/>
        <v>1.4079549454417408E-2</v>
      </c>
      <c r="N133" s="196">
        <f t="shared" si="23"/>
        <v>1.116569897275506E-3</v>
      </c>
      <c r="O133" s="196">
        <f t="shared" si="24"/>
        <v>-6.279434850863661E-4</v>
      </c>
      <c r="P133" s="196">
        <f t="shared" si="25"/>
        <v>-2.8818443804033969E-3</v>
      </c>
      <c r="Q133" s="196">
        <f t="shared" si="26"/>
        <v>2.3413111342351866E-2</v>
      </c>
      <c r="R133" s="196">
        <f t="shared" si="27"/>
        <v>3.1923383878691594E-3</v>
      </c>
      <c r="T133">
        <v>128</v>
      </c>
      <c r="U133">
        <f t="shared" ca="1" si="18"/>
        <v>-3.9414284672298289E-3</v>
      </c>
      <c r="V133">
        <f t="shared" ca="1" si="19"/>
        <v>86.647441319327143</v>
      </c>
      <c r="Y133">
        <v>128</v>
      </c>
      <c r="Z133">
        <v>78.742204621300587</v>
      </c>
    </row>
    <row r="134" spans="1:26" ht="13.8">
      <c r="A134" s="209">
        <v>41834</v>
      </c>
      <c r="B134" s="193">
        <v>17.77</v>
      </c>
      <c r="C134" s="193">
        <v>35.81</v>
      </c>
      <c r="D134" s="193">
        <v>29.09</v>
      </c>
      <c r="E134" s="193">
        <v>44.97</v>
      </c>
      <c r="F134" s="193">
        <v>94.96</v>
      </c>
      <c r="G134" s="193">
        <v>20.68</v>
      </c>
      <c r="H134" s="193">
        <v>19.54</v>
      </c>
      <c r="I134" s="224">
        <v>64.650000000000006</v>
      </c>
      <c r="J134" s="193"/>
      <c r="K134" s="196">
        <f t="shared" si="20"/>
        <v>2.6574234546504961E-2</v>
      </c>
      <c r="L134" s="196">
        <f t="shared" si="21"/>
        <v>1.3982102908278598E-3</v>
      </c>
      <c r="M134" s="196">
        <f t="shared" si="22"/>
        <v>9.7188476223533903E-3</v>
      </c>
      <c r="N134" s="196">
        <f t="shared" si="23"/>
        <v>3.12290876645105E-3</v>
      </c>
      <c r="O134" s="196">
        <f t="shared" si="24"/>
        <v>-5.5503194051733287E-3</v>
      </c>
      <c r="P134" s="196">
        <f t="shared" si="25"/>
        <v>-3.8535645472062546E-3</v>
      </c>
      <c r="Q134" s="196">
        <f t="shared" si="26"/>
        <v>-6.6090493136757777E-3</v>
      </c>
      <c r="R134" s="196">
        <f t="shared" si="27"/>
        <v>2.8639618138424888E-2</v>
      </c>
      <c r="T134">
        <v>129</v>
      </c>
      <c r="U134">
        <f t="shared" ca="1" si="18"/>
        <v>5.6329110054179421E-3</v>
      </c>
      <c r="V134">
        <f t="shared" ca="1" si="19"/>
        <v>87.135518645126083</v>
      </c>
      <c r="Y134">
        <v>129</v>
      </c>
      <c r="Z134">
        <v>299.0121642257098</v>
      </c>
    </row>
    <row r="135" spans="1:26" ht="13.8">
      <c r="A135" s="209">
        <v>41835</v>
      </c>
      <c r="B135" s="193">
        <v>17.72</v>
      </c>
      <c r="C135" s="193">
        <v>36.07</v>
      </c>
      <c r="D135" s="193">
        <v>29.09</v>
      </c>
      <c r="E135" s="193">
        <v>45.36</v>
      </c>
      <c r="F135" s="193">
        <v>95.34</v>
      </c>
      <c r="G135" s="193">
        <v>20.76</v>
      </c>
      <c r="H135" s="193">
        <v>19.41</v>
      </c>
      <c r="I135" s="224">
        <v>64.16</v>
      </c>
      <c r="J135" s="193"/>
      <c r="K135" s="196">
        <f t="shared" si="20"/>
        <v>-2.8137310073157408E-3</v>
      </c>
      <c r="L135" s="196">
        <f t="shared" si="21"/>
        <v>7.2605417481149959E-3</v>
      </c>
      <c r="M135" s="196">
        <f t="shared" si="22"/>
        <v>0</v>
      </c>
      <c r="N135" s="196">
        <f t="shared" si="23"/>
        <v>8.6724482988659243E-3</v>
      </c>
      <c r="O135" s="196">
        <f t="shared" si="24"/>
        <v>4.0016849199664035E-3</v>
      </c>
      <c r="P135" s="196">
        <f t="shared" si="25"/>
        <v>3.8684719535784259E-3</v>
      </c>
      <c r="Q135" s="196">
        <f t="shared" si="26"/>
        <v>-6.6530194472875642E-3</v>
      </c>
      <c r="R135" s="196">
        <f t="shared" si="27"/>
        <v>-7.5792730085074873E-3</v>
      </c>
      <c r="T135">
        <v>130</v>
      </c>
      <c r="U135">
        <f t="shared" ref="U135:U198" ca="1" si="28">_xlfn.NORM.INV(RAND(), $U$3,$U$4)</f>
        <v>4.6516080995373087E-5</v>
      </c>
      <c r="V135">
        <f t="shared" ref="V135:V198" ca="1" si="29">V134*(1+U135)</f>
        <v>87.139571847968938</v>
      </c>
      <c r="Y135">
        <v>130</v>
      </c>
      <c r="Z135">
        <v>194.47955759179075</v>
      </c>
    </row>
    <row r="136" spans="1:26" ht="13.8">
      <c r="A136" s="209">
        <v>41836</v>
      </c>
      <c r="B136" s="193">
        <v>17.8</v>
      </c>
      <c r="C136" s="193">
        <v>37.46</v>
      </c>
      <c r="D136" s="193">
        <v>28.98</v>
      </c>
      <c r="E136" s="193">
        <v>44.94</v>
      </c>
      <c r="F136" s="193">
        <v>95.36</v>
      </c>
      <c r="G136" s="193">
        <v>20.77</v>
      </c>
      <c r="H136" s="193">
        <v>19.36</v>
      </c>
      <c r="I136" s="224">
        <v>63.49</v>
      </c>
      <c r="J136" s="193"/>
      <c r="K136" s="196">
        <f t="shared" si="20"/>
        <v>4.5146726862303529E-3</v>
      </c>
      <c r="L136" s="196">
        <f t="shared" si="21"/>
        <v>3.853617965067925E-2</v>
      </c>
      <c r="M136" s="196">
        <f t="shared" si="22"/>
        <v>-3.7813681677552227E-3</v>
      </c>
      <c r="N136" s="196">
        <f t="shared" si="23"/>
        <v>-9.2592592592592969E-3</v>
      </c>
      <c r="O136" s="196">
        <f t="shared" si="24"/>
        <v>2.097755401719742E-4</v>
      </c>
      <c r="P136" s="196">
        <f t="shared" si="25"/>
        <v>4.8169556840067486E-4</v>
      </c>
      <c r="Q136" s="196">
        <f t="shared" si="26"/>
        <v>-2.5759917568264146E-3</v>
      </c>
      <c r="R136" s="196">
        <f t="shared" si="27"/>
        <v>-1.0442643391521114E-2</v>
      </c>
      <c r="T136">
        <v>131</v>
      </c>
      <c r="U136">
        <f t="shared" ca="1" si="28"/>
        <v>1.6786276162764492E-2</v>
      </c>
      <c r="V136">
        <f t="shared" ca="1" si="29"/>
        <v>88.602320765713998</v>
      </c>
      <c r="Y136">
        <v>131</v>
      </c>
      <c r="Z136">
        <v>262.83094930774638</v>
      </c>
    </row>
    <row r="137" spans="1:26" ht="13.8">
      <c r="A137" s="209">
        <v>41837</v>
      </c>
      <c r="B137" s="193">
        <v>17.62</v>
      </c>
      <c r="C137" s="193">
        <v>37.840000000000003</v>
      </c>
      <c r="D137" s="193">
        <v>28.54</v>
      </c>
      <c r="E137" s="193">
        <v>44.62</v>
      </c>
      <c r="F137" s="193">
        <v>94.5</v>
      </c>
      <c r="G137" s="193">
        <v>20.7</v>
      </c>
      <c r="H137" s="193">
        <v>19.489999999999998</v>
      </c>
      <c r="I137" s="224">
        <v>62.77</v>
      </c>
      <c r="J137" s="193"/>
      <c r="K137" s="196">
        <f t="shared" si="20"/>
        <v>-1.0112359550561782E-2</v>
      </c>
      <c r="L137" s="196">
        <f t="shared" si="21"/>
        <v>1.0144153764015017E-2</v>
      </c>
      <c r="M137" s="196">
        <f t="shared" si="22"/>
        <v>-1.5182884748102183E-2</v>
      </c>
      <c r="N137" s="196">
        <f t="shared" si="23"/>
        <v>-7.1206052514463797E-3</v>
      </c>
      <c r="O137" s="196">
        <f t="shared" si="24"/>
        <v>-9.0184563758389201E-3</v>
      </c>
      <c r="P137" s="196">
        <f t="shared" si="25"/>
        <v>-3.370245546461256E-3</v>
      </c>
      <c r="Q137" s="196">
        <f t="shared" si="26"/>
        <v>6.7148760330578003E-3</v>
      </c>
      <c r="R137" s="196">
        <f t="shared" si="27"/>
        <v>-1.1340368561978245E-2</v>
      </c>
      <c r="T137">
        <v>132</v>
      </c>
      <c r="U137">
        <f t="shared" ca="1" si="28"/>
        <v>2.0655145323854412E-2</v>
      </c>
      <c r="V137">
        <f t="shared" ca="1" si="29"/>
        <v>90.432414577160586</v>
      </c>
      <c r="Y137">
        <v>132</v>
      </c>
      <c r="Z137">
        <v>184.17290009665706</v>
      </c>
    </row>
    <row r="138" spans="1:26" ht="13.8">
      <c r="A138" s="209">
        <v>41838</v>
      </c>
      <c r="B138" s="193">
        <v>17.93</v>
      </c>
      <c r="C138" s="193">
        <v>37.97</v>
      </c>
      <c r="D138" s="193">
        <v>29.6</v>
      </c>
      <c r="E138" s="193">
        <v>44.84</v>
      </c>
      <c r="F138" s="193">
        <v>95.27</v>
      </c>
      <c r="G138" s="193">
        <v>20.83</v>
      </c>
      <c r="H138" s="193">
        <v>19.66</v>
      </c>
      <c r="I138" s="224">
        <v>63.45</v>
      </c>
      <c r="J138" s="193"/>
      <c r="K138" s="196">
        <f t="shared" si="20"/>
        <v>1.7593643586833071E-2</v>
      </c>
      <c r="L138" s="196">
        <f t="shared" si="21"/>
        <v>3.4355179704015706E-3</v>
      </c>
      <c r="M138" s="196">
        <f t="shared" si="22"/>
        <v>3.7140854940434558E-2</v>
      </c>
      <c r="N138" s="196">
        <f t="shared" si="23"/>
        <v>4.9305244285075302E-3</v>
      </c>
      <c r="O138" s="196">
        <f t="shared" si="24"/>
        <v>8.1481481481481058E-3</v>
      </c>
      <c r="P138" s="196">
        <f t="shared" si="25"/>
        <v>6.2801932367149279E-3</v>
      </c>
      <c r="Q138" s="196">
        <f t="shared" si="26"/>
        <v>8.7224217547461121E-3</v>
      </c>
      <c r="R138" s="196">
        <f t="shared" si="27"/>
        <v>1.0833200573522378E-2</v>
      </c>
      <c r="T138">
        <v>133</v>
      </c>
      <c r="U138">
        <f t="shared" ca="1" si="28"/>
        <v>4.0561890619526678E-4</v>
      </c>
      <c r="V138">
        <f t="shared" ca="1" si="29"/>
        <v>90.469095674245963</v>
      </c>
      <c r="Y138">
        <v>133</v>
      </c>
      <c r="Z138">
        <v>149.79816891612438</v>
      </c>
    </row>
    <row r="139" spans="1:26" ht="13.8">
      <c r="A139" s="209">
        <v>41841</v>
      </c>
      <c r="B139" s="193">
        <v>17.989999999999998</v>
      </c>
      <c r="C139" s="193">
        <v>38.1</v>
      </c>
      <c r="D139" s="193">
        <v>29.32</v>
      </c>
      <c r="E139" s="193">
        <v>44.31</v>
      </c>
      <c r="F139" s="193">
        <v>94.71</v>
      </c>
      <c r="G139" s="193">
        <v>20.74</v>
      </c>
      <c r="H139" s="193">
        <v>19.739999999999998</v>
      </c>
      <c r="I139" s="224">
        <v>64.56</v>
      </c>
      <c r="J139" s="193"/>
      <c r="K139" s="196">
        <f t="shared" si="20"/>
        <v>3.3463469046290419E-3</v>
      </c>
      <c r="L139" s="196">
        <f t="shared" si="21"/>
        <v>3.4237555965236388E-3</v>
      </c>
      <c r="M139" s="196">
        <f t="shared" si="22"/>
        <v>-9.4594594594594981E-3</v>
      </c>
      <c r="N139" s="196">
        <f t="shared" si="23"/>
        <v>-1.1819803746654797E-2</v>
      </c>
      <c r="O139" s="196">
        <f t="shared" si="24"/>
        <v>-5.8780308596620371E-3</v>
      </c>
      <c r="P139" s="196">
        <f t="shared" si="25"/>
        <v>-4.3206913106096914E-3</v>
      </c>
      <c r="Q139" s="196">
        <f t="shared" si="26"/>
        <v>4.0691759918615612E-3</v>
      </c>
      <c r="R139" s="196">
        <f t="shared" si="27"/>
        <v>1.7494089834515357E-2</v>
      </c>
      <c r="T139">
        <v>134</v>
      </c>
      <c r="U139">
        <f t="shared" ca="1" si="28"/>
        <v>-6.3132642151743868E-3</v>
      </c>
      <c r="V139">
        <f t="shared" ca="1" si="29"/>
        <v>89.897940369946554</v>
      </c>
      <c r="Y139">
        <v>134</v>
      </c>
      <c r="Z139">
        <v>203.98460742710733</v>
      </c>
    </row>
    <row r="140" spans="1:26" ht="13.8">
      <c r="A140" s="209">
        <v>41842</v>
      </c>
      <c r="B140" s="193">
        <v>18.04</v>
      </c>
      <c r="C140" s="193">
        <v>38.090000000000003</v>
      </c>
      <c r="D140" s="193">
        <v>29.58</v>
      </c>
      <c r="E140" s="193">
        <v>44.37</v>
      </c>
      <c r="F140" s="193">
        <v>95.12</v>
      </c>
      <c r="G140" s="193">
        <v>20.71</v>
      </c>
      <c r="H140" s="193">
        <v>19.88</v>
      </c>
      <c r="I140" s="224">
        <v>61.58</v>
      </c>
      <c r="J140" s="193"/>
      <c r="K140" s="196">
        <f t="shared" si="20"/>
        <v>2.779321845469745E-3</v>
      </c>
      <c r="L140" s="196">
        <f t="shared" si="21"/>
        <v>-2.6246719160099766E-4</v>
      </c>
      <c r="M140" s="196">
        <f t="shared" si="22"/>
        <v>8.8676671214187579E-3</v>
      </c>
      <c r="N140" s="196">
        <f t="shared" si="23"/>
        <v>1.3540961408258895E-3</v>
      </c>
      <c r="O140" s="196">
        <f t="shared" si="24"/>
        <v>4.3290043290044435E-3</v>
      </c>
      <c r="P140" s="196">
        <f t="shared" si="25"/>
        <v>-1.4464802314367207E-3</v>
      </c>
      <c r="Q140" s="196">
        <f t="shared" si="26"/>
        <v>7.092198581560313E-3</v>
      </c>
      <c r="R140" s="196">
        <f t="shared" si="27"/>
        <v>-4.6158612143742318E-2</v>
      </c>
      <c r="T140">
        <v>135</v>
      </c>
      <c r="U140">
        <f t="shared" ca="1" si="28"/>
        <v>-2.6215427787684254E-2</v>
      </c>
      <c r="V140">
        <f t="shared" ca="1" si="29"/>
        <v>87.541227405916672</v>
      </c>
      <c r="Y140">
        <v>135</v>
      </c>
      <c r="Z140">
        <v>156.46354203151802</v>
      </c>
    </row>
    <row r="141" spans="1:26" ht="13.8">
      <c r="A141" s="209">
        <v>41843</v>
      </c>
      <c r="B141" s="193">
        <v>17.91</v>
      </c>
      <c r="C141" s="193">
        <v>38.130000000000003</v>
      </c>
      <c r="D141" s="193">
        <v>29.64</v>
      </c>
      <c r="E141" s="193">
        <v>45.38</v>
      </c>
      <c r="F141" s="193">
        <v>95.15</v>
      </c>
      <c r="G141" s="193">
        <v>20.8</v>
      </c>
      <c r="H141" s="193">
        <v>20.11</v>
      </c>
      <c r="I141" s="224">
        <v>61.13</v>
      </c>
      <c r="J141" s="193"/>
      <c r="K141" s="196">
        <f t="shared" si="20"/>
        <v>-7.206208425720566E-3</v>
      </c>
      <c r="L141" s="196">
        <f t="shared" si="21"/>
        <v>1.05014439485427E-3</v>
      </c>
      <c r="M141" s="196">
        <f t="shared" si="22"/>
        <v>2.0283975659229981E-3</v>
      </c>
      <c r="N141" s="196">
        <f t="shared" si="23"/>
        <v>2.2763128239801783E-2</v>
      </c>
      <c r="O141" s="196">
        <f t="shared" si="24"/>
        <v>3.1539108494534415E-4</v>
      </c>
      <c r="P141" s="196">
        <f t="shared" si="25"/>
        <v>4.3457267020762845E-3</v>
      </c>
      <c r="Q141" s="196">
        <f t="shared" si="26"/>
        <v>1.1569416498993986E-2</v>
      </c>
      <c r="R141" s="196">
        <f t="shared" si="27"/>
        <v>-7.3075673920103236E-3</v>
      </c>
      <c r="T141">
        <v>136</v>
      </c>
      <c r="U141">
        <f t="shared" ca="1" si="28"/>
        <v>-2.0412538139557571E-2</v>
      </c>
      <c r="V141">
        <f t="shared" ca="1" si="29"/>
        <v>85.75428876270972</v>
      </c>
      <c r="Y141">
        <v>136</v>
      </c>
      <c r="Z141">
        <v>219.79388480944235</v>
      </c>
    </row>
    <row r="142" spans="1:26" ht="13.8">
      <c r="A142" s="209">
        <v>41844</v>
      </c>
      <c r="B142" s="193">
        <v>17.93</v>
      </c>
      <c r="C142" s="193">
        <v>37.729999999999997</v>
      </c>
      <c r="D142" s="193">
        <v>29.51</v>
      </c>
      <c r="E142" s="193">
        <v>45.57</v>
      </c>
      <c r="F142" s="193">
        <v>95.6</v>
      </c>
      <c r="G142" s="193">
        <v>20.63</v>
      </c>
      <c r="H142" s="193">
        <v>20.329999999999998</v>
      </c>
      <c r="I142" s="224">
        <v>60.77</v>
      </c>
      <c r="J142" s="193"/>
      <c r="K142" s="196">
        <f t="shared" si="20"/>
        <v>1.1166945840312436E-3</v>
      </c>
      <c r="L142" s="196">
        <f t="shared" si="21"/>
        <v>-1.049042748492016E-2</v>
      </c>
      <c r="M142" s="196">
        <f t="shared" si="22"/>
        <v>-4.3859649122806677E-3</v>
      </c>
      <c r="N142" s="196">
        <f t="shared" si="23"/>
        <v>4.1868664609959827E-3</v>
      </c>
      <c r="O142" s="196">
        <f t="shared" si="24"/>
        <v>4.7293746715710832E-3</v>
      </c>
      <c r="P142" s="196">
        <f t="shared" si="25"/>
        <v>-8.1730769230770051E-3</v>
      </c>
      <c r="Q142" s="196">
        <f t="shared" si="26"/>
        <v>1.0939830929885572E-2</v>
      </c>
      <c r="R142" s="196">
        <f t="shared" si="27"/>
        <v>-5.8890888270897992E-3</v>
      </c>
      <c r="T142">
        <v>137</v>
      </c>
      <c r="U142">
        <f t="shared" ca="1" si="28"/>
        <v>3.6560388115579399E-4</v>
      </c>
      <c r="V142">
        <f t="shared" ca="1" si="29"/>
        <v>85.785640863507112</v>
      </c>
      <c r="Y142">
        <v>137</v>
      </c>
      <c r="Z142">
        <v>206.59768425369293</v>
      </c>
    </row>
    <row r="143" spans="1:26" ht="13.8">
      <c r="A143" s="209">
        <v>41845</v>
      </c>
      <c r="B143" s="193">
        <v>16.2</v>
      </c>
      <c r="C143" s="193">
        <v>37.81</v>
      </c>
      <c r="D143" s="193">
        <v>29.3</v>
      </c>
      <c r="E143" s="193">
        <v>45.12</v>
      </c>
      <c r="F143" s="193">
        <v>95.12</v>
      </c>
      <c r="G143" s="193">
        <v>20.53</v>
      </c>
      <c r="H143" s="193">
        <v>20.14</v>
      </c>
      <c r="I143" s="224">
        <v>60.27</v>
      </c>
      <c r="J143" s="193"/>
      <c r="K143" s="196">
        <f t="shared" si="20"/>
        <v>-9.6486335750139457E-2</v>
      </c>
      <c r="L143" s="196">
        <f t="shared" si="21"/>
        <v>2.1203286509410392E-3</v>
      </c>
      <c r="M143" s="196">
        <f t="shared" si="22"/>
        <v>-7.1162317858353384E-3</v>
      </c>
      <c r="N143" s="196">
        <f t="shared" si="23"/>
        <v>-9.8749177090191546E-3</v>
      </c>
      <c r="O143" s="196">
        <f t="shared" si="24"/>
        <v>-5.0209205020919434E-3</v>
      </c>
      <c r="P143" s="196">
        <f t="shared" si="25"/>
        <v>-4.8473097430924809E-3</v>
      </c>
      <c r="Q143" s="196">
        <f t="shared" si="26"/>
        <v>-9.3457943925232528E-3</v>
      </c>
      <c r="R143" s="196">
        <f t="shared" si="27"/>
        <v>-8.2277439526081946E-3</v>
      </c>
      <c r="T143">
        <v>138</v>
      </c>
      <c r="U143">
        <f t="shared" ca="1" si="28"/>
        <v>-1.9217825525571783E-3</v>
      </c>
      <c r="V143">
        <f t="shared" ca="1" si="29"/>
        <v>85.620779515635689</v>
      </c>
      <c r="Y143">
        <v>138</v>
      </c>
      <c r="Z143">
        <v>194.51693838144101</v>
      </c>
    </row>
    <row r="144" spans="1:26" ht="13.8">
      <c r="A144" s="209">
        <v>41848</v>
      </c>
      <c r="B144" s="193">
        <v>16.02</v>
      </c>
      <c r="C144" s="193">
        <v>37.36</v>
      </c>
      <c r="D144" s="193">
        <v>29.38</v>
      </c>
      <c r="E144" s="193">
        <v>45.06</v>
      </c>
      <c r="F144" s="193">
        <v>94.77</v>
      </c>
      <c r="G144" s="193">
        <v>20.46</v>
      </c>
      <c r="H144" s="193">
        <v>20.21</v>
      </c>
      <c r="I144" s="224">
        <v>60.67</v>
      </c>
      <c r="J144" s="193"/>
      <c r="K144" s="196">
        <f t="shared" si="20"/>
        <v>-1.1111111111111094E-2</v>
      </c>
      <c r="L144" s="196">
        <f t="shared" si="21"/>
        <v>-1.1901613329807003E-2</v>
      </c>
      <c r="M144" s="196">
        <f t="shared" si="22"/>
        <v>2.7303754266211023E-3</v>
      </c>
      <c r="N144" s="196">
        <f t="shared" si="23"/>
        <v>-1.3297872340424463E-3</v>
      </c>
      <c r="O144" s="196">
        <f t="shared" si="24"/>
        <v>-3.6795626576956318E-3</v>
      </c>
      <c r="P144" s="196">
        <f t="shared" si="25"/>
        <v>-3.4096444227959223E-3</v>
      </c>
      <c r="Q144" s="196">
        <f t="shared" si="26"/>
        <v>3.4756703078450985E-3</v>
      </c>
      <c r="R144" s="196">
        <f t="shared" si="27"/>
        <v>6.636801061888146E-3</v>
      </c>
      <c r="T144">
        <v>139</v>
      </c>
      <c r="U144">
        <f t="shared" ca="1" si="28"/>
        <v>3.2372927564892892E-2</v>
      </c>
      <c r="V144">
        <f t="shared" ca="1" si="29"/>
        <v>88.392574808945028</v>
      </c>
      <c r="Y144">
        <v>139</v>
      </c>
      <c r="Z144">
        <v>293.50403192683052</v>
      </c>
    </row>
    <row r="145" spans="1:26" ht="13.8">
      <c r="A145" s="209">
        <v>41849</v>
      </c>
      <c r="B145" s="193">
        <v>16</v>
      </c>
      <c r="C145" s="193">
        <v>37.29</v>
      </c>
      <c r="D145" s="193">
        <v>29.13</v>
      </c>
      <c r="E145" s="193">
        <v>45.65</v>
      </c>
      <c r="F145" s="193">
        <v>96.21</v>
      </c>
      <c r="G145" s="193">
        <v>20.38</v>
      </c>
      <c r="H145" s="193">
        <v>20.32</v>
      </c>
      <c r="I145" s="224">
        <v>60.61</v>
      </c>
      <c r="J145" s="193"/>
      <c r="K145" s="196">
        <f t="shared" si="20"/>
        <v>-1.248439450686615E-3</v>
      </c>
      <c r="L145" s="196">
        <f t="shared" si="21"/>
        <v>-1.8736616702355537E-3</v>
      </c>
      <c r="M145" s="196">
        <f t="shared" si="22"/>
        <v>-8.5091899251191292E-3</v>
      </c>
      <c r="N145" s="196">
        <f t="shared" si="23"/>
        <v>1.3093652907234715E-2</v>
      </c>
      <c r="O145" s="196">
        <f t="shared" si="24"/>
        <v>1.5194681861348504E-2</v>
      </c>
      <c r="P145" s="196">
        <f t="shared" si="25"/>
        <v>-3.9100684261975487E-3</v>
      </c>
      <c r="Q145" s="196">
        <f t="shared" si="26"/>
        <v>5.4428500742206547E-3</v>
      </c>
      <c r="R145" s="196">
        <f t="shared" si="27"/>
        <v>-9.8895665073351355E-4</v>
      </c>
      <c r="T145">
        <v>140</v>
      </c>
      <c r="U145">
        <f t="shared" ca="1" si="28"/>
        <v>-1.6317345970033283E-2</v>
      </c>
      <c r="V145">
        <f t="shared" ca="1" si="29"/>
        <v>86.950242584605419</v>
      </c>
      <c r="Y145">
        <v>140</v>
      </c>
      <c r="Z145">
        <v>268.54385618491159</v>
      </c>
    </row>
    <row r="146" spans="1:26" ht="13.8">
      <c r="A146" s="209">
        <v>41850</v>
      </c>
      <c r="B146" s="193">
        <v>16.13</v>
      </c>
      <c r="C146" s="193">
        <v>37.03</v>
      </c>
      <c r="D146" s="193">
        <v>29.22</v>
      </c>
      <c r="E146" s="193">
        <v>45.86</v>
      </c>
      <c r="F146" s="193">
        <v>95.63</v>
      </c>
      <c r="G146" s="193">
        <v>20.21</v>
      </c>
      <c r="H146" s="193">
        <v>20.329999999999998</v>
      </c>
      <c r="I146" s="224">
        <v>62.05</v>
      </c>
      <c r="J146" s="193"/>
      <c r="K146" s="196">
        <f t="shared" si="20"/>
        <v>8.1249999999999378E-3</v>
      </c>
      <c r="L146" s="196">
        <f t="shared" si="21"/>
        <v>-6.9723786537945302E-3</v>
      </c>
      <c r="M146" s="196">
        <f t="shared" si="22"/>
        <v>3.0895983522142073E-3</v>
      </c>
      <c r="N146" s="196">
        <f t="shared" si="23"/>
        <v>4.6002190580504022E-3</v>
      </c>
      <c r="O146" s="196">
        <f t="shared" si="24"/>
        <v>-6.0284793680490424E-3</v>
      </c>
      <c r="P146" s="196">
        <f t="shared" si="25"/>
        <v>-8.3415112855740013E-3</v>
      </c>
      <c r="Q146" s="196">
        <f t="shared" si="26"/>
        <v>4.9212598425187059E-4</v>
      </c>
      <c r="R146" s="196">
        <f t="shared" si="27"/>
        <v>2.375845570037944E-2</v>
      </c>
      <c r="T146">
        <v>141</v>
      </c>
      <c r="U146">
        <f t="shared" ca="1" si="28"/>
        <v>-3.7448475651576885E-2</v>
      </c>
      <c r="V146">
        <f t="shared" ca="1" si="29"/>
        <v>83.694088542277115</v>
      </c>
      <c r="Y146">
        <v>141</v>
      </c>
      <c r="Z146">
        <v>120.26552232148588</v>
      </c>
    </row>
    <row r="147" spans="1:26" ht="13.8">
      <c r="A147" s="209">
        <v>41851</v>
      </c>
      <c r="B147" s="193">
        <v>15.65</v>
      </c>
      <c r="C147" s="193">
        <v>36.67</v>
      </c>
      <c r="D147" s="193">
        <v>28.43</v>
      </c>
      <c r="E147" s="193">
        <v>44.53</v>
      </c>
      <c r="F147" s="193">
        <v>95.11</v>
      </c>
      <c r="G147" s="193">
        <v>19.88</v>
      </c>
      <c r="H147" s="193">
        <v>20.18</v>
      </c>
      <c r="I147" s="224">
        <v>60.39</v>
      </c>
      <c r="J147" s="193"/>
      <c r="K147" s="196">
        <f t="shared" si="20"/>
        <v>-2.9758214507129489E-2</v>
      </c>
      <c r="L147" s="196">
        <f t="shared" si="21"/>
        <v>-9.7218471509586662E-3</v>
      </c>
      <c r="M147" s="196">
        <f t="shared" si="22"/>
        <v>-2.7036276522929472E-2</v>
      </c>
      <c r="N147" s="196">
        <f t="shared" si="23"/>
        <v>-2.9001308329699046E-2</v>
      </c>
      <c r="O147" s="196">
        <f t="shared" si="24"/>
        <v>-5.4376241765136052E-3</v>
      </c>
      <c r="P147" s="196">
        <f t="shared" si="25"/>
        <v>-1.6328550222662139E-2</v>
      </c>
      <c r="Q147" s="196">
        <f t="shared" si="26"/>
        <v>-7.3782587309394292E-3</v>
      </c>
      <c r="R147" s="196">
        <f t="shared" si="27"/>
        <v>-2.6752618855761429E-2</v>
      </c>
      <c r="T147">
        <v>142</v>
      </c>
      <c r="U147">
        <f t="shared" ca="1" si="28"/>
        <v>9.7309524131333931E-3</v>
      </c>
      <c r="V147">
        <f t="shared" ca="1" si="29"/>
        <v>84.508511735142591</v>
      </c>
      <c r="Y147">
        <v>142</v>
      </c>
      <c r="Z147">
        <v>146.05131469581005</v>
      </c>
    </row>
    <row r="148" spans="1:26" ht="13.8">
      <c r="A148" s="209">
        <v>41852</v>
      </c>
      <c r="B148" s="193">
        <v>15.35</v>
      </c>
      <c r="C148" s="193">
        <v>36.42</v>
      </c>
      <c r="D148" s="193">
        <v>28.16</v>
      </c>
      <c r="E148" s="193">
        <v>44.72</v>
      </c>
      <c r="F148" s="193">
        <v>95.38</v>
      </c>
      <c r="G148" s="193">
        <v>19.87</v>
      </c>
      <c r="H148" s="193">
        <v>20.059999999999999</v>
      </c>
      <c r="I148" s="224">
        <v>60.77</v>
      </c>
      <c r="J148" s="193"/>
      <c r="K148" s="196">
        <f t="shared" si="20"/>
        <v>-1.9169329073482472E-2</v>
      </c>
      <c r="L148" s="196">
        <f t="shared" si="21"/>
        <v>-6.8175620398145623E-3</v>
      </c>
      <c r="M148" s="196">
        <f t="shared" si="22"/>
        <v>-9.4970102004924232E-3</v>
      </c>
      <c r="N148" s="196">
        <f t="shared" si="23"/>
        <v>4.2667864361104358E-3</v>
      </c>
      <c r="O148" s="196">
        <f t="shared" si="24"/>
        <v>2.8388182104930712E-3</v>
      </c>
      <c r="P148" s="196">
        <f t="shared" si="25"/>
        <v>-5.0301810865181144E-4</v>
      </c>
      <c r="Q148" s="196">
        <f t="shared" si="26"/>
        <v>-5.9464816650149155E-3</v>
      </c>
      <c r="R148" s="196">
        <f t="shared" si="27"/>
        <v>6.2924325219407612E-3</v>
      </c>
      <c r="T148">
        <v>143</v>
      </c>
      <c r="U148">
        <f t="shared" ca="1" si="28"/>
        <v>3.0167156347149462E-2</v>
      </c>
      <c r="V148">
        <f t="shared" ca="1" si="29"/>
        <v>87.05789322132155</v>
      </c>
      <c r="Y148">
        <v>143</v>
      </c>
      <c r="Z148">
        <v>203.53017372811661</v>
      </c>
    </row>
    <row r="149" spans="1:26" ht="13.8">
      <c r="A149" s="209">
        <v>41855</v>
      </c>
      <c r="B149" s="193">
        <v>15.68</v>
      </c>
      <c r="C149" s="193">
        <v>36.85</v>
      </c>
      <c r="D149" s="193">
        <v>28.51</v>
      </c>
      <c r="E149" s="193">
        <v>45.36</v>
      </c>
      <c r="F149" s="193">
        <v>95.6</v>
      </c>
      <c r="G149" s="193">
        <v>19.87</v>
      </c>
      <c r="H149" s="193">
        <v>20.260000000000002</v>
      </c>
      <c r="I149" s="224">
        <v>60.39</v>
      </c>
      <c r="J149" s="193"/>
      <c r="K149" s="196">
        <f t="shared" si="20"/>
        <v>2.149837133550489E-2</v>
      </c>
      <c r="L149" s="196">
        <f t="shared" si="21"/>
        <v>1.1806699615595818E-2</v>
      </c>
      <c r="M149" s="196">
        <f t="shared" si="22"/>
        <v>1.2428977272727322E-2</v>
      </c>
      <c r="N149" s="196">
        <f t="shared" si="23"/>
        <v>1.4311270125223626E-2</v>
      </c>
      <c r="O149" s="196">
        <f t="shared" si="24"/>
        <v>2.3065632208009949E-3</v>
      </c>
      <c r="P149" s="196">
        <f t="shared" si="25"/>
        <v>0</v>
      </c>
      <c r="Q149" s="196">
        <f t="shared" si="26"/>
        <v>9.9700897308077196E-3</v>
      </c>
      <c r="R149" s="196">
        <f t="shared" si="27"/>
        <v>-6.2530854039822698E-3</v>
      </c>
      <c r="T149">
        <v>144</v>
      </c>
      <c r="U149">
        <f t="shared" ca="1" si="28"/>
        <v>8.2408674350734068E-3</v>
      </c>
      <c r="V149">
        <f t="shared" ca="1" si="29"/>
        <v>87.775325778535233</v>
      </c>
      <c r="Y149">
        <v>144</v>
      </c>
      <c r="Z149">
        <v>238.48512826430485</v>
      </c>
    </row>
    <row r="150" spans="1:26" ht="13.8">
      <c r="A150" s="209">
        <v>41856</v>
      </c>
      <c r="B150" s="193">
        <v>15.62</v>
      </c>
      <c r="C150" s="193">
        <v>36.61</v>
      </c>
      <c r="D150" s="193">
        <v>28.11</v>
      </c>
      <c r="E150" s="193">
        <v>43.36</v>
      </c>
      <c r="F150" s="193">
        <v>95.52</v>
      </c>
      <c r="G150" s="193">
        <v>19.82</v>
      </c>
      <c r="H150" s="193">
        <v>20.34</v>
      </c>
      <c r="I150" s="224">
        <v>60.41</v>
      </c>
      <c r="J150" s="193"/>
      <c r="K150" s="196">
        <f t="shared" si="20"/>
        <v>-3.82653061224493E-3</v>
      </c>
      <c r="L150" s="196">
        <f t="shared" si="21"/>
        <v>-6.5128900949797007E-3</v>
      </c>
      <c r="M150" s="196">
        <f t="shared" si="22"/>
        <v>-1.4030164854437114E-2</v>
      </c>
      <c r="N150" s="196">
        <f t="shared" si="23"/>
        <v>-4.4091710758377423E-2</v>
      </c>
      <c r="O150" s="196">
        <f t="shared" si="24"/>
        <v>-8.3682008368199054E-4</v>
      </c>
      <c r="P150" s="196">
        <f t="shared" si="25"/>
        <v>-2.5163563160543888E-3</v>
      </c>
      <c r="Q150" s="196">
        <f t="shared" si="26"/>
        <v>3.9486673247778031E-3</v>
      </c>
      <c r="R150" s="196">
        <f t="shared" si="27"/>
        <v>3.3118065904944564E-4</v>
      </c>
      <c r="T150">
        <v>145</v>
      </c>
      <c r="U150">
        <f t="shared" ca="1" si="28"/>
        <v>3.1412982512017844E-2</v>
      </c>
      <c r="V150">
        <f t="shared" ca="1" si="29"/>
        <v>90.532610552203025</v>
      </c>
      <c r="Y150">
        <v>145</v>
      </c>
      <c r="Z150">
        <v>137.56055941043161</v>
      </c>
    </row>
    <row r="151" spans="1:26" ht="13.8">
      <c r="A151" s="209">
        <v>41857</v>
      </c>
      <c r="B151" s="193">
        <v>15.69</v>
      </c>
      <c r="C151" s="193">
        <v>36.32</v>
      </c>
      <c r="D151" s="193">
        <v>28.17</v>
      </c>
      <c r="E151" s="193">
        <v>43.32</v>
      </c>
      <c r="F151" s="193">
        <v>96.77</v>
      </c>
      <c r="G151" s="193">
        <v>20.18</v>
      </c>
      <c r="H151" s="193">
        <v>20.420000000000002</v>
      </c>
      <c r="I151" s="224">
        <v>61.47</v>
      </c>
      <c r="J151" s="193"/>
      <c r="K151" s="196">
        <f t="shared" si="20"/>
        <v>4.4814340588988661E-3</v>
      </c>
      <c r="L151" s="196">
        <f t="shared" si="21"/>
        <v>-7.9213329691340938E-3</v>
      </c>
      <c r="M151" s="196">
        <f t="shared" si="22"/>
        <v>2.134471718249814E-3</v>
      </c>
      <c r="N151" s="196">
        <f t="shared" si="23"/>
        <v>-9.2250922509223127E-4</v>
      </c>
      <c r="O151" s="196">
        <f t="shared" si="24"/>
        <v>1.3086264656616416E-2</v>
      </c>
      <c r="P151" s="196">
        <f t="shared" si="25"/>
        <v>1.8163471241170504E-2</v>
      </c>
      <c r="Q151" s="196">
        <f t="shared" si="26"/>
        <v>3.9331366764995988E-3</v>
      </c>
      <c r="R151" s="196">
        <f t="shared" si="27"/>
        <v>1.7546763780831028E-2</v>
      </c>
      <c r="T151">
        <v>146</v>
      </c>
      <c r="U151">
        <f t="shared" ca="1" si="28"/>
        <v>-2.3656585658810752E-4</v>
      </c>
      <c r="V151">
        <f t="shared" ca="1" si="29"/>
        <v>90.511193627638576</v>
      </c>
      <c r="Y151">
        <v>146</v>
      </c>
      <c r="Z151">
        <v>220.28905613891544</v>
      </c>
    </row>
    <row r="152" spans="1:26" ht="13.8">
      <c r="A152" s="209">
        <v>41858</v>
      </c>
      <c r="B152" s="193">
        <v>15.57</v>
      </c>
      <c r="C152" s="193">
        <v>36.729999999999997</v>
      </c>
      <c r="D152" s="193">
        <v>28.02</v>
      </c>
      <c r="E152" s="193">
        <v>42.96</v>
      </c>
      <c r="F152" s="193">
        <v>95.32</v>
      </c>
      <c r="G152" s="193">
        <v>20.11</v>
      </c>
      <c r="H152" s="193">
        <v>20.45</v>
      </c>
      <c r="I152" s="224">
        <v>64.239999999999995</v>
      </c>
      <c r="J152" s="193"/>
      <c r="K152" s="196">
        <f t="shared" si="20"/>
        <v>-7.648183556405304E-3</v>
      </c>
      <c r="L152" s="196">
        <f t="shared" si="21"/>
        <v>1.1288546255506514E-2</v>
      </c>
      <c r="M152" s="196">
        <f t="shared" si="22"/>
        <v>-5.3248136315229722E-3</v>
      </c>
      <c r="N152" s="196">
        <f t="shared" si="23"/>
        <v>-8.310249307479211E-3</v>
      </c>
      <c r="O152" s="196">
        <f t="shared" si="24"/>
        <v>-1.4983982639247731E-2</v>
      </c>
      <c r="P152" s="196">
        <f t="shared" si="25"/>
        <v>-3.4687809712586862E-3</v>
      </c>
      <c r="Q152" s="196">
        <f t="shared" si="26"/>
        <v>1.4691478942212332E-3</v>
      </c>
      <c r="R152" s="196">
        <f t="shared" si="27"/>
        <v>4.5062632178298291E-2</v>
      </c>
      <c r="T152">
        <v>147</v>
      </c>
      <c r="U152">
        <f t="shared" ca="1" si="28"/>
        <v>-5.1916735626018409E-3</v>
      </c>
      <c r="V152">
        <f t="shared" ca="1" si="29"/>
        <v>90.041289056562434</v>
      </c>
      <c r="Y152">
        <v>147</v>
      </c>
      <c r="Z152">
        <v>433.43185861975957</v>
      </c>
    </row>
    <row r="153" spans="1:26" ht="13.8">
      <c r="A153" s="209">
        <v>41859</v>
      </c>
      <c r="B153" s="193">
        <v>15.84</v>
      </c>
      <c r="C153" s="193">
        <v>36.71</v>
      </c>
      <c r="D153" s="193">
        <v>28.29</v>
      </c>
      <c r="E153" s="193">
        <v>43.74</v>
      </c>
      <c r="F153" s="193">
        <v>96.42</v>
      </c>
      <c r="G153" s="193">
        <v>20.309999999999999</v>
      </c>
      <c r="H153" s="193">
        <v>20.66</v>
      </c>
      <c r="I153" s="224">
        <v>63.69</v>
      </c>
      <c r="J153" s="193"/>
      <c r="K153" s="196">
        <f t="shared" si="20"/>
        <v>1.734104046242772E-2</v>
      </c>
      <c r="L153" s="196">
        <f t="shared" si="21"/>
        <v>-5.4451402123593853E-4</v>
      </c>
      <c r="M153" s="196">
        <f t="shared" si="22"/>
        <v>9.6359743040685068E-3</v>
      </c>
      <c r="N153" s="196">
        <f t="shared" si="23"/>
        <v>1.8156424581005613E-2</v>
      </c>
      <c r="O153" s="196">
        <f t="shared" si="24"/>
        <v>1.1540075535039955E-2</v>
      </c>
      <c r="P153" s="196">
        <f t="shared" si="25"/>
        <v>9.9453008453505368E-3</v>
      </c>
      <c r="Q153" s="196">
        <f t="shared" si="26"/>
        <v>1.0268948655256765E-2</v>
      </c>
      <c r="R153" s="196">
        <f t="shared" si="27"/>
        <v>-8.5616438356163945E-3</v>
      </c>
      <c r="T153">
        <v>148</v>
      </c>
      <c r="U153">
        <f t="shared" ca="1" si="28"/>
        <v>1.3798308449053994E-2</v>
      </c>
      <c r="V153">
        <f t="shared" ca="1" si="29"/>
        <v>91.283706536115318</v>
      </c>
      <c r="Y153">
        <v>148</v>
      </c>
      <c r="Z153">
        <v>294.85157113129554</v>
      </c>
    </row>
    <row r="154" spans="1:26" ht="13.8">
      <c r="A154" s="209">
        <v>41862</v>
      </c>
      <c r="B154" s="193">
        <v>15.92</v>
      </c>
      <c r="C154" s="193">
        <v>36.71</v>
      </c>
      <c r="D154" s="193">
        <v>28.25</v>
      </c>
      <c r="E154" s="193">
        <v>43.61</v>
      </c>
      <c r="F154" s="193">
        <v>96.44</v>
      </c>
      <c r="G154" s="193">
        <v>20.22</v>
      </c>
      <c r="H154" s="193">
        <v>20.58</v>
      </c>
      <c r="I154" s="224">
        <v>64.510000000000005</v>
      </c>
      <c r="J154" s="193"/>
      <c r="K154" s="196">
        <f t="shared" si="20"/>
        <v>5.0505050505050553E-3</v>
      </c>
      <c r="L154" s="196">
        <f t="shared" si="21"/>
        <v>0</v>
      </c>
      <c r="M154" s="196">
        <f t="shared" si="22"/>
        <v>-1.4139271827500583E-3</v>
      </c>
      <c r="N154" s="196">
        <f t="shared" si="23"/>
        <v>-2.9721079103795737E-3</v>
      </c>
      <c r="O154" s="196">
        <f t="shared" si="24"/>
        <v>2.0742584526027815E-4</v>
      </c>
      <c r="P154" s="196">
        <f t="shared" si="25"/>
        <v>-4.4313146233382504E-3</v>
      </c>
      <c r="Q154" s="196">
        <f t="shared" si="26"/>
        <v>-3.8722168441433615E-3</v>
      </c>
      <c r="R154" s="196">
        <f t="shared" si="27"/>
        <v>1.2874862615795376E-2</v>
      </c>
      <c r="T154">
        <v>149</v>
      </c>
      <c r="U154">
        <f t="shared" ca="1" si="28"/>
        <v>-3.8384266899238448E-2</v>
      </c>
      <c r="V154">
        <f t="shared" ca="1" si="29"/>
        <v>87.779848380881305</v>
      </c>
      <c r="Y154">
        <v>149</v>
      </c>
      <c r="Z154">
        <v>376.96333937662524</v>
      </c>
    </row>
    <row r="155" spans="1:26" ht="13.8">
      <c r="A155" s="209">
        <v>41863</v>
      </c>
      <c r="B155" s="193">
        <v>15.97</v>
      </c>
      <c r="C155" s="193">
        <v>36.979999999999997</v>
      </c>
      <c r="D155" s="193">
        <v>27.99</v>
      </c>
      <c r="E155" s="193">
        <v>43.68</v>
      </c>
      <c r="F155" s="193">
        <v>96.3</v>
      </c>
      <c r="G155" s="193">
        <v>20.190000000000001</v>
      </c>
      <c r="H155" s="193">
        <v>20.399999999999999</v>
      </c>
      <c r="I155" s="224">
        <v>63.77</v>
      </c>
      <c r="J155" s="193"/>
      <c r="K155" s="196">
        <f t="shared" si="20"/>
        <v>3.1407035175879845E-3</v>
      </c>
      <c r="L155" s="196">
        <f t="shared" si="21"/>
        <v>7.3549441569053667E-3</v>
      </c>
      <c r="M155" s="196">
        <f t="shared" si="22"/>
        <v>-9.2035398230089042E-3</v>
      </c>
      <c r="N155" s="196">
        <f t="shared" si="23"/>
        <v>1.6051364365971172E-3</v>
      </c>
      <c r="O155" s="196">
        <f t="shared" si="24"/>
        <v>-1.4516798009124904E-3</v>
      </c>
      <c r="P155" s="196">
        <f t="shared" si="25"/>
        <v>-1.4836795252224325E-3</v>
      </c>
      <c r="Q155" s="196">
        <f t="shared" si="26"/>
        <v>-8.7463556851311818E-3</v>
      </c>
      <c r="R155" s="196">
        <f t="shared" si="27"/>
        <v>-1.1471089753526615E-2</v>
      </c>
      <c r="T155">
        <v>150</v>
      </c>
      <c r="U155">
        <f t="shared" ca="1" si="28"/>
        <v>2.0135851963820749E-2</v>
      </c>
      <c r="V155">
        <f t="shared" ca="1" si="29"/>
        <v>89.547370413285364</v>
      </c>
      <c r="Y155">
        <v>150</v>
      </c>
      <c r="Z155">
        <v>167.93746366726742</v>
      </c>
    </row>
    <row r="156" spans="1:26" ht="13.8">
      <c r="A156" s="209">
        <v>41864</v>
      </c>
      <c r="B156" s="193">
        <v>16.309999999999999</v>
      </c>
      <c r="C156" s="193">
        <v>37.46</v>
      </c>
      <c r="D156" s="193">
        <v>28.59</v>
      </c>
      <c r="E156" s="193">
        <v>43.53</v>
      </c>
      <c r="F156" s="193">
        <v>96</v>
      </c>
      <c r="G156" s="193">
        <v>20.13</v>
      </c>
      <c r="H156" s="193">
        <v>20.22</v>
      </c>
      <c r="I156" s="224">
        <v>64.5</v>
      </c>
      <c r="J156" s="193"/>
      <c r="K156" s="196">
        <f t="shared" si="20"/>
        <v>2.1289918597369947E-2</v>
      </c>
      <c r="L156" s="196">
        <f t="shared" si="21"/>
        <v>1.2979989183342457E-2</v>
      </c>
      <c r="M156" s="196">
        <f t="shared" si="22"/>
        <v>2.1436227224008626E-2</v>
      </c>
      <c r="N156" s="196">
        <f t="shared" si="23"/>
        <v>-3.4340659340659015E-3</v>
      </c>
      <c r="O156" s="196">
        <f t="shared" si="24"/>
        <v>-3.1152647975077586E-3</v>
      </c>
      <c r="P156" s="196">
        <f t="shared" si="25"/>
        <v>-2.9717682020803503E-3</v>
      </c>
      <c r="Q156" s="196">
        <f t="shared" si="26"/>
        <v>-8.8235294117646919E-3</v>
      </c>
      <c r="R156" s="196">
        <f t="shared" si="27"/>
        <v>1.1447389054414251E-2</v>
      </c>
      <c r="T156">
        <v>151</v>
      </c>
      <c r="U156">
        <f t="shared" ca="1" si="28"/>
        <v>-1.0122908411026914E-2</v>
      </c>
      <c r="V156">
        <f t="shared" ca="1" si="29"/>
        <v>88.640890584143378</v>
      </c>
      <c r="Y156">
        <v>151</v>
      </c>
      <c r="Z156">
        <v>181.43248448019494</v>
      </c>
    </row>
    <row r="157" spans="1:26" ht="13.8">
      <c r="A157" s="209">
        <v>41865</v>
      </c>
      <c r="B157" s="193">
        <v>16.66</v>
      </c>
      <c r="C157" s="193">
        <v>37.619999999999997</v>
      </c>
      <c r="D157" s="193">
        <v>28.58</v>
      </c>
      <c r="E157" s="193">
        <v>43.89</v>
      </c>
      <c r="F157" s="193">
        <v>96.5</v>
      </c>
      <c r="G157" s="193">
        <v>20.23</v>
      </c>
      <c r="H157" s="193">
        <v>20.21</v>
      </c>
      <c r="I157" s="224">
        <v>64.41</v>
      </c>
      <c r="J157" s="193"/>
      <c r="K157" s="196">
        <f t="shared" si="20"/>
        <v>2.1459227467811249E-2</v>
      </c>
      <c r="L157" s="196">
        <f t="shared" si="21"/>
        <v>4.2712226374798873E-3</v>
      </c>
      <c r="M157" s="196">
        <f t="shared" si="22"/>
        <v>-3.4977264777899834E-4</v>
      </c>
      <c r="N157" s="196">
        <f t="shared" si="23"/>
        <v>8.2701585113714553E-3</v>
      </c>
      <c r="O157" s="196">
        <f t="shared" si="24"/>
        <v>5.208333333333333E-3</v>
      </c>
      <c r="P157" s="196">
        <f t="shared" si="25"/>
        <v>4.9677098857427437E-3</v>
      </c>
      <c r="Q157" s="196">
        <f t="shared" si="26"/>
        <v>-4.9455984174075229E-4</v>
      </c>
      <c r="R157" s="196">
        <f t="shared" si="27"/>
        <v>-1.3953488372093553E-3</v>
      </c>
      <c r="T157">
        <v>152</v>
      </c>
      <c r="U157">
        <f t="shared" ca="1" si="28"/>
        <v>4.0535911280390738E-3</v>
      </c>
      <c r="V157">
        <f t="shared" ca="1" si="29"/>
        <v>89.000204511796738</v>
      </c>
      <c r="Y157">
        <v>152</v>
      </c>
      <c r="Z157">
        <v>227.96709171730009</v>
      </c>
    </row>
    <row r="158" spans="1:26" ht="13.8">
      <c r="A158" s="209">
        <v>41866</v>
      </c>
      <c r="B158" s="193">
        <v>16.68</v>
      </c>
      <c r="C158" s="193">
        <v>38.06</v>
      </c>
      <c r="D158" s="193">
        <v>28.53</v>
      </c>
      <c r="E158" s="193">
        <v>43.49</v>
      </c>
      <c r="F158" s="193">
        <v>95.94</v>
      </c>
      <c r="G158" s="193">
        <v>20.100000000000001</v>
      </c>
      <c r="H158" s="193">
        <v>20.100000000000001</v>
      </c>
      <c r="I158" s="224">
        <v>65.58</v>
      </c>
      <c r="J158" s="193"/>
      <c r="K158" s="196">
        <f t="shared" si="20"/>
        <v>1.2004801920768051E-3</v>
      </c>
      <c r="L158" s="196">
        <f t="shared" si="21"/>
        <v>1.1695906432748667E-2</v>
      </c>
      <c r="M158" s="196">
        <f t="shared" si="22"/>
        <v>-1.7494751574526647E-3</v>
      </c>
      <c r="N158" s="196">
        <f t="shared" si="23"/>
        <v>-9.1136933242196069E-3</v>
      </c>
      <c r="O158" s="196">
        <f t="shared" si="24"/>
        <v>-5.8031088082901791E-3</v>
      </c>
      <c r="P158" s="196">
        <f t="shared" si="25"/>
        <v>-6.4260998517053384E-3</v>
      </c>
      <c r="Q158" s="196">
        <f t="shared" si="26"/>
        <v>-5.4428500742206547E-3</v>
      </c>
      <c r="R158" s="196">
        <f t="shared" si="27"/>
        <v>1.8164881229622756E-2</v>
      </c>
      <c r="T158">
        <v>153</v>
      </c>
      <c r="U158">
        <f t="shared" ca="1" si="28"/>
        <v>-3.2489394085525584E-2</v>
      </c>
      <c r="V158">
        <f t="shared" ca="1" si="29"/>
        <v>86.108641793720608</v>
      </c>
      <c r="Y158">
        <v>153</v>
      </c>
      <c r="Z158">
        <v>143.4868669505818</v>
      </c>
    </row>
    <row r="159" spans="1:26" ht="13.8">
      <c r="A159" s="209">
        <v>41869</v>
      </c>
      <c r="B159" s="193">
        <v>16.73</v>
      </c>
      <c r="C159" s="193">
        <v>38.33</v>
      </c>
      <c r="D159" s="193">
        <v>28.96</v>
      </c>
      <c r="E159" s="193">
        <v>44.14</v>
      </c>
      <c r="F159" s="193">
        <v>96.66</v>
      </c>
      <c r="G159" s="193">
        <v>20.260000000000002</v>
      </c>
      <c r="H159" s="193">
        <v>20.28</v>
      </c>
      <c r="I159" s="224">
        <v>66.569999999999993</v>
      </c>
      <c r="J159" s="193"/>
      <c r="K159" s="196">
        <f t="shared" si="20"/>
        <v>2.9976019184652703E-3</v>
      </c>
      <c r="L159" s="196">
        <f t="shared" si="21"/>
        <v>7.0940620073567003E-3</v>
      </c>
      <c r="M159" s="196">
        <f t="shared" si="22"/>
        <v>1.5071854188573422E-2</v>
      </c>
      <c r="N159" s="196">
        <f t="shared" si="23"/>
        <v>1.4945964589560785E-2</v>
      </c>
      <c r="O159" s="196">
        <f t="shared" si="24"/>
        <v>7.5046904315196885E-3</v>
      </c>
      <c r="P159" s="196">
        <f t="shared" si="25"/>
        <v>7.9601990049751308E-3</v>
      </c>
      <c r="Q159" s="196">
        <f t="shared" si="26"/>
        <v>8.9552238805969998E-3</v>
      </c>
      <c r="R159" s="196">
        <f t="shared" si="27"/>
        <v>1.5096065873741916E-2</v>
      </c>
      <c r="T159">
        <v>154</v>
      </c>
      <c r="U159">
        <f t="shared" ca="1" si="28"/>
        <v>-1.3560592003543894E-2</v>
      </c>
      <c r="V159">
        <f t="shared" ca="1" si="29"/>
        <v>84.940957634376659</v>
      </c>
      <c r="Y159">
        <v>154</v>
      </c>
      <c r="Z159">
        <v>243.78650826634345</v>
      </c>
    </row>
    <row r="160" spans="1:26" ht="13.8">
      <c r="A160" s="209">
        <v>41870</v>
      </c>
      <c r="B160" s="193">
        <v>16.760000000000002</v>
      </c>
      <c r="C160" s="193">
        <v>38.76</v>
      </c>
      <c r="D160" s="193">
        <v>29.19</v>
      </c>
      <c r="E160" s="193">
        <v>44.67</v>
      </c>
      <c r="F160" s="193">
        <v>97.59</v>
      </c>
      <c r="G160" s="193">
        <v>20.37</v>
      </c>
      <c r="H160" s="193">
        <v>20.53</v>
      </c>
      <c r="I160" s="224">
        <v>66.88</v>
      </c>
      <c r="J160" s="193"/>
      <c r="K160" s="196">
        <f t="shared" si="20"/>
        <v>1.7931858936043716E-3</v>
      </c>
      <c r="L160" s="196">
        <f t="shared" si="21"/>
        <v>1.1218366814505602E-2</v>
      </c>
      <c r="M160" s="196">
        <f t="shared" si="22"/>
        <v>7.9419889502762575E-3</v>
      </c>
      <c r="N160" s="196">
        <f t="shared" si="23"/>
        <v>1.2007249660172204E-2</v>
      </c>
      <c r="O160" s="196">
        <f t="shared" si="24"/>
        <v>9.6213531967722626E-3</v>
      </c>
      <c r="P160" s="196">
        <f t="shared" si="25"/>
        <v>5.4294175715695666E-3</v>
      </c>
      <c r="Q160" s="196">
        <f t="shared" si="26"/>
        <v>1.2327416173570018E-2</v>
      </c>
      <c r="R160" s="196">
        <f t="shared" si="27"/>
        <v>4.6567522908217262E-3</v>
      </c>
      <c r="T160">
        <v>155</v>
      </c>
      <c r="U160">
        <f t="shared" ca="1" si="28"/>
        <v>6.4495905001472707E-3</v>
      </c>
      <c r="V160">
        <f t="shared" ca="1" si="29"/>
        <v>85.488792027808756</v>
      </c>
      <c r="Y160">
        <v>155</v>
      </c>
      <c r="Z160">
        <v>213.40215933687125</v>
      </c>
    </row>
    <row r="161" spans="1:26" ht="13.8">
      <c r="A161" s="209">
        <v>41871</v>
      </c>
      <c r="B161" s="193">
        <v>16.79</v>
      </c>
      <c r="C161" s="193">
        <v>38.43</v>
      </c>
      <c r="D161" s="193">
        <v>29.07</v>
      </c>
      <c r="E161" s="193">
        <v>45.49</v>
      </c>
      <c r="F161" s="193">
        <v>97.84</v>
      </c>
      <c r="G161" s="193">
        <v>20.39</v>
      </c>
      <c r="H161" s="193">
        <v>20.39</v>
      </c>
      <c r="I161" s="224">
        <v>67.459999999999994</v>
      </c>
      <c r="J161" s="193"/>
      <c r="K161" s="196">
        <f t="shared" si="20"/>
        <v>1.789976133651407E-3</v>
      </c>
      <c r="L161" s="196">
        <f t="shared" si="21"/>
        <v>-8.5139318885448477E-3</v>
      </c>
      <c r="M161" s="196">
        <f t="shared" si="22"/>
        <v>-4.1109969167523464E-3</v>
      </c>
      <c r="N161" s="196">
        <f t="shared" si="23"/>
        <v>1.8356839041862555E-2</v>
      </c>
      <c r="O161" s="196">
        <f t="shared" si="24"/>
        <v>2.5617378829798135E-3</v>
      </c>
      <c r="P161" s="196">
        <f t="shared" si="25"/>
        <v>9.8183603338240408E-4</v>
      </c>
      <c r="Q161" s="196">
        <f t="shared" si="26"/>
        <v>-6.8192888455918445E-3</v>
      </c>
      <c r="R161" s="196">
        <f t="shared" si="27"/>
        <v>8.6722488038277271E-3</v>
      </c>
      <c r="T161">
        <v>156</v>
      </c>
      <c r="U161">
        <f t="shared" ca="1" si="28"/>
        <v>-3.7801010503240619E-2</v>
      </c>
      <c r="V161">
        <f t="shared" ca="1" si="29"/>
        <v>82.25722930245621</v>
      </c>
      <c r="Y161">
        <v>156</v>
      </c>
      <c r="Z161">
        <v>208.33499444293813</v>
      </c>
    </row>
    <row r="162" spans="1:26" ht="13.8">
      <c r="A162" s="209">
        <v>41872</v>
      </c>
      <c r="B162" s="193">
        <v>16.649999999999999</v>
      </c>
      <c r="C162" s="193">
        <v>38.659999999999997</v>
      </c>
      <c r="D162" s="193">
        <v>29.02</v>
      </c>
      <c r="E162" s="193">
        <v>46.04</v>
      </c>
      <c r="F162" s="193">
        <v>98.41</v>
      </c>
      <c r="G162" s="193">
        <v>20.55</v>
      </c>
      <c r="H162" s="193">
        <v>21.34</v>
      </c>
      <c r="I162" s="224">
        <v>67.44</v>
      </c>
      <c r="J162" s="193"/>
      <c r="K162" s="196">
        <f t="shared" si="20"/>
        <v>-8.3382966051221315E-3</v>
      </c>
      <c r="L162" s="196">
        <f t="shared" si="21"/>
        <v>5.984907624251805E-3</v>
      </c>
      <c r="M162" s="196">
        <f t="shared" si="22"/>
        <v>-1.7199862401101036E-3</v>
      </c>
      <c r="N162" s="196">
        <f t="shared" si="23"/>
        <v>1.2090569355902333E-2</v>
      </c>
      <c r="O162" s="196">
        <f t="shared" si="24"/>
        <v>5.8258381030252774E-3</v>
      </c>
      <c r="P162" s="196">
        <f t="shared" si="25"/>
        <v>7.8469838155958878E-3</v>
      </c>
      <c r="Q162" s="196">
        <f t="shared" si="26"/>
        <v>4.6591466405100507E-2</v>
      </c>
      <c r="R162" s="196">
        <f t="shared" si="27"/>
        <v>-2.9647198339750999E-4</v>
      </c>
      <c r="T162">
        <v>157</v>
      </c>
      <c r="U162">
        <f t="shared" ca="1" si="28"/>
        <v>2.6890482113115826E-2</v>
      </c>
      <c r="V162">
        <f t="shared" ca="1" si="29"/>
        <v>84.469165855688374</v>
      </c>
      <c r="Y162">
        <v>157</v>
      </c>
      <c r="Z162">
        <v>173.65643094788012</v>
      </c>
    </row>
    <row r="163" spans="1:26" ht="13.8">
      <c r="A163" s="209">
        <v>41873</v>
      </c>
      <c r="B163" s="193">
        <v>16.579999999999998</v>
      </c>
      <c r="C163" s="193">
        <v>38.6</v>
      </c>
      <c r="D163" s="193">
        <v>28.98</v>
      </c>
      <c r="E163" s="193">
        <v>46.03</v>
      </c>
      <c r="F163" s="193">
        <v>98.14</v>
      </c>
      <c r="G163" s="193">
        <v>20.6</v>
      </c>
      <c r="H163" s="193">
        <v>21.2</v>
      </c>
      <c r="I163" s="224">
        <v>68.459999999999994</v>
      </c>
      <c r="J163" s="193"/>
      <c r="K163" s="196">
        <f t="shared" si="20"/>
        <v>-4.2042042042042217E-3</v>
      </c>
      <c r="L163" s="196">
        <f t="shared" si="21"/>
        <v>-1.5519917227106873E-3</v>
      </c>
      <c r="M163" s="196">
        <f t="shared" si="22"/>
        <v>-1.3783597518952154E-3</v>
      </c>
      <c r="N163" s="196">
        <f t="shared" si="23"/>
        <v>-2.1720243266720266E-4</v>
      </c>
      <c r="O163" s="196">
        <f t="shared" si="24"/>
        <v>-2.7436236154861908E-3</v>
      </c>
      <c r="P163" s="196">
        <f t="shared" si="25"/>
        <v>2.4330900243309346E-3</v>
      </c>
      <c r="Q163" s="196">
        <f t="shared" si="26"/>
        <v>-6.5604498594189582E-3</v>
      </c>
      <c r="R163" s="196">
        <f t="shared" si="27"/>
        <v>1.512455516014229E-2</v>
      </c>
      <c r="T163">
        <v>158</v>
      </c>
      <c r="U163">
        <f t="shared" ca="1" si="28"/>
        <v>-1.482896611147146E-2</v>
      </c>
      <c r="V163">
        <f t="shared" ca="1" si="29"/>
        <v>83.21657545775011</v>
      </c>
      <c r="Y163">
        <v>158</v>
      </c>
      <c r="Z163">
        <v>146.73716615857785</v>
      </c>
    </row>
    <row r="164" spans="1:26" ht="13.8">
      <c r="A164" s="209">
        <v>41876</v>
      </c>
      <c r="B164" s="193">
        <v>16.7</v>
      </c>
      <c r="C164" s="193">
        <v>38.619999999999997</v>
      </c>
      <c r="D164" s="193">
        <v>28.86</v>
      </c>
      <c r="E164" s="193">
        <v>45.98</v>
      </c>
      <c r="F164" s="193">
        <v>98.23</v>
      </c>
      <c r="G164" s="193">
        <v>20.59</v>
      </c>
      <c r="H164" s="193">
        <v>21.19</v>
      </c>
      <c r="I164" s="224">
        <v>68.7</v>
      </c>
      <c r="J164" s="193"/>
      <c r="K164" s="196">
        <f t="shared" si="20"/>
        <v>7.237635705669542E-3</v>
      </c>
      <c r="L164" s="196">
        <f t="shared" si="21"/>
        <v>5.181347150258036E-4</v>
      </c>
      <c r="M164" s="196">
        <f t="shared" si="22"/>
        <v>-4.1407867494824358E-3</v>
      </c>
      <c r="N164" s="196">
        <f t="shared" si="23"/>
        <v>-1.0862480990659193E-3</v>
      </c>
      <c r="O164" s="196">
        <f t="shared" si="24"/>
        <v>9.1705726513147958E-4</v>
      </c>
      <c r="P164" s="196">
        <f t="shared" si="25"/>
        <v>-4.8543689320395937E-4</v>
      </c>
      <c r="Q164" s="196">
        <f t="shared" si="26"/>
        <v>-4.7169811320745334E-4</v>
      </c>
      <c r="R164" s="196">
        <f t="shared" si="27"/>
        <v>3.5056967572306328E-3</v>
      </c>
      <c r="T164">
        <v>159</v>
      </c>
      <c r="U164">
        <f t="shared" ca="1" si="28"/>
        <v>-4.483341330839526E-4</v>
      </c>
      <c r="V164">
        <f t="shared" ca="1" si="29"/>
        <v>83.179266626534044</v>
      </c>
      <c r="Y164">
        <v>159</v>
      </c>
      <c r="Z164">
        <v>171.42652971389572</v>
      </c>
    </row>
    <row r="165" spans="1:26" ht="13.8">
      <c r="A165" s="209">
        <v>41877</v>
      </c>
      <c r="B165" s="193">
        <v>17.09</v>
      </c>
      <c r="C165" s="193">
        <v>38.479999999999997</v>
      </c>
      <c r="D165" s="193">
        <v>28.74</v>
      </c>
      <c r="E165" s="193">
        <v>45.76</v>
      </c>
      <c r="F165" s="193">
        <v>97.98</v>
      </c>
      <c r="G165" s="193">
        <v>20.54</v>
      </c>
      <c r="H165" s="193">
        <v>21.48</v>
      </c>
      <c r="I165" s="224">
        <v>68.48</v>
      </c>
      <c r="J165" s="193"/>
      <c r="K165" s="196">
        <f t="shared" si="20"/>
        <v>2.3353293413173687E-2</v>
      </c>
      <c r="L165" s="196">
        <f t="shared" si="21"/>
        <v>-3.6250647332988239E-3</v>
      </c>
      <c r="M165" s="196">
        <f t="shared" si="22"/>
        <v>-4.1580041580041929E-3</v>
      </c>
      <c r="N165" s="196">
        <f t="shared" si="23"/>
        <v>-4.7846889952152865E-3</v>
      </c>
      <c r="O165" s="196">
        <f t="shared" si="24"/>
        <v>-2.5450473378804844E-3</v>
      </c>
      <c r="P165" s="196">
        <f t="shared" si="25"/>
        <v>-2.4283632831471934E-3</v>
      </c>
      <c r="Q165" s="196">
        <f t="shared" si="26"/>
        <v>1.3685700802265178E-2</v>
      </c>
      <c r="R165" s="196">
        <f t="shared" si="27"/>
        <v>-3.2023289665210897E-3</v>
      </c>
      <c r="T165">
        <v>160</v>
      </c>
      <c r="U165">
        <f t="shared" ca="1" si="28"/>
        <v>1.6760931749524989E-3</v>
      </c>
      <c r="V165">
        <f t="shared" ca="1" si="29"/>
        <v>83.318682827624329</v>
      </c>
      <c r="Y165">
        <v>160</v>
      </c>
      <c r="Z165">
        <v>100.52470760524349</v>
      </c>
    </row>
    <row r="166" spans="1:26" ht="13.8">
      <c r="A166" s="209">
        <v>41878</v>
      </c>
      <c r="B166" s="193">
        <v>17.16</v>
      </c>
      <c r="C166" s="193">
        <v>38.36</v>
      </c>
      <c r="D166" s="193">
        <v>28.4</v>
      </c>
      <c r="E166" s="193">
        <v>45.83</v>
      </c>
      <c r="F166" s="193">
        <v>98.1</v>
      </c>
      <c r="G166" s="193">
        <v>20.63</v>
      </c>
      <c r="H166" s="193">
        <v>21.36</v>
      </c>
      <c r="I166" s="224">
        <v>67.81</v>
      </c>
      <c r="J166" s="193"/>
      <c r="K166" s="196">
        <f t="shared" si="20"/>
        <v>4.0959625511995485E-3</v>
      </c>
      <c r="L166" s="196">
        <f t="shared" si="21"/>
        <v>-3.1185031185030523E-3</v>
      </c>
      <c r="M166" s="196">
        <f t="shared" si="22"/>
        <v>-1.1830201809324979E-2</v>
      </c>
      <c r="N166" s="196">
        <f t="shared" si="23"/>
        <v>1.529720279720286E-3</v>
      </c>
      <c r="O166" s="196">
        <f t="shared" si="24"/>
        <v>1.2247397428045554E-3</v>
      </c>
      <c r="P166" s="196">
        <f t="shared" si="25"/>
        <v>4.38169425511197E-3</v>
      </c>
      <c r="Q166" s="196">
        <f t="shared" si="26"/>
        <v>-5.5865921787709959E-3</v>
      </c>
      <c r="R166" s="196">
        <f t="shared" si="27"/>
        <v>-9.7838785046729208E-3</v>
      </c>
      <c r="T166">
        <v>161</v>
      </c>
      <c r="U166">
        <f t="shared" ca="1" si="28"/>
        <v>1.5650783699519867E-2</v>
      </c>
      <c r="V166">
        <f t="shared" ca="1" si="29"/>
        <v>84.622685510688385</v>
      </c>
      <c r="Y166">
        <v>161</v>
      </c>
      <c r="Z166">
        <v>268.62652809750836</v>
      </c>
    </row>
    <row r="167" spans="1:26" ht="13.8">
      <c r="A167" s="209">
        <v>41879</v>
      </c>
      <c r="B167" s="193">
        <v>17</v>
      </c>
      <c r="C167" s="193">
        <v>38.369999999999997</v>
      </c>
      <c r="D167" s="193">
        <v>28.31</v>
      </c>
      <c r="E167" s="193">
        <v>45.5</v>
      </c>
      <c r="F167" s="193">
        <v>97.89</v>
      </c>
      <c r="G167" s="193">
        <v>20.64</v>
      </c>
      <c r="H167" s="193">
        <v>21.17</v>
      </c>
      <c r="I167" s="224">
        <v>67.89</v>
      </c>
      <c r="J167" s="193"/>
      <c r="K167" s="196">
        <f t="shared" si="20"/>
        <v>-9.3240093240093327E-3</v>
      </c>
      <c r="L167" s="196">
        <f t="shared" si="21"/>
        <v>2.6068821689254458E-4</v>
      </c>
      <c r="M167" s="196">
        <f t="shared" si="22"/>
        <v>-3.1690140845070376E-3</v>
      </c>
      <c r="N167" s="196">
        <f t="shared" si="23"/>
        <v>-7.2005236744490135E-3</v>
      </c>
      <c r="O167" s="196">
        <f t="shared" si="24"/>
        <v>-2.140672782874554E-3</v>
      </c>
      <c r="P167" s="196">
        <f t="shared" si="25"/>
        <v>4.8473097430933417E-4</v>
      </c>
      <c r="Q167" s="196">
        <f t="shared" si="26"/>
        <v>-8.8951310861422155E-3</v>
      </c>
      <c r="R167" s="196">
        <f t="shared" si="27"/>
        <v>1.1797669960182612E-3</v>
      </c>
      <c r="T167">
        <v>162</v>
      </c>
      <c r="U167">
        <f t="shared" ca="1" si="28"/>
        <v>1.6994241066115447E-2</v>
      </c>
      <c r="V167">
        <f t="shared" ca="1" si="29"/>
        <v>86.060783827919096</v>
      </c>
      <c r="Y167">
        <v>162</v>
      </c>
      <c r="Z167">
        <v>161.92271977464185</v>
      </c>
    </row>
    <row r="168" spans="1:26" ht="13.8">
      <c r="A168" s="209">
        <v>41880</v>
      </c>
      <c r="B168" s="193">
        <v>16.95</v>
      </c>
      <c r="C168" s="193">
        <v>38.840000000000003</v>
      </c>
      <c r="D168" s="193">
        <v>28.43</v>
      </c>
      <c r="E168" s="193">
        <v>45.29</v>
      </c>
      <c r="F168" s="193">
        <v>97.97</v>
      </c>
      <c r="G168" s="193">
        <v>20.53</v>
      </c>
      <c r="H168" s="193">
        <v>21.2</v>
      </c>
      <c r="I168" s="224">
        <v>68.23</v>
      </c>
      <c r="J168" s="193"/>
      <c r="K168" s="196">
        <f t="shared" si="20"/>
        <v>-2.9411764705882769E-3</v>
      </c>
      <c r="L168" s="196">
        <f t="shared" si="21"/>
        <v>1.224915298410232E-2</v>
      </c>
      <c r="M168" s="196">
        <f t="shared" si="22"/>
        <v>4.238784881667291E-3</v>
      </c>
      <c r="N168" s="196">
        <f t="shared" si="23"/>
        <v>-4.615384615384634E-3</v>
      </c>
      <c r="O168" s="196">
        <f t="shared" si="24"/>
        <v>8.1724384513227389E-4</v>
      </c>
      <c r="P168" s="196">
        <f t="shared" si="25"/>
        <v>-5.3294573643410574E-3</v>
      </c>
      <c r="Q168" s="196">
        <f t="shared" si="26"/>
        <v>1.4170996693432963E-3</v>
      </c>
      <c r="R168" s="196">
        <f t="shared" si="27"/>
        <v>5.0081013404036446E-3</v>
      </c>
      <c r="T168">
        <v>163</v>
      </c>
      <c r="U168">
        <f t="shared" ca="1" si="28"/>
        <v>-2.7691930449331094E-3</v>
      </c>
      <c r="V168">
        <f t="shared" ca="1" si="29"/>
        <v>85.822464903901334</v>
      </c>
      <c r="Y168">
        <v>163</v>
      </c>
      <c r="Z168">
        <v>105.02433771356519</v>
      </c>
    </row>
    <row r="169" spans="1:26" ht="13.8">
      <c r="A169" s="209">
        <v>41884</v>
      </c>
      <c r="B169" s="193">
        <v>17.12</v>
      </c>
      <c r="C169" s="193">
        <v>38.549999999999997</v>
      </c>
      <c r="D169" s="193">
        <v>28.72</v>
      </c>
      <c r="E169" s="193">
        <v>45.38</v>
      </c>
      <c r="F169" s="193">
        <v>98.36</v>
      </c>
      <c r="G169" s="193">
        <v>20.6</v>
      </c>
      <c r="H169" s="193">
        <v>20.96</v>
      </c>
      <c r="I169" s="224">
        <v>68.09</v>
      </c>
      <c r="J169" s="193"/>
      <c r="K169" s="196">
        <f t="shared" si="20"/>
        <v>1.0029498525073847E-2</v>
      </c>
      <c r="L169" s="196">
        <f t="shared" si="21"/>
        <v>-7.4665293511845063E-3</v>
      </c>
      <c r="M169" s="196">
        <f t="shared" si="22"/>
        <v>1.0200492437565921E-2</v>
      </c>
      <c r="N169" s="196">
        <f t="shared" si="23"/>
        <v>1.9871936409804241E-3</v>
      </c>
      <c r="O169" s="196">
        <f t="shared" si="24"/>
        <v>3.9808104521792441E-3</v>
      </c>
      <c r="P169" s="196">
        <f t="shared" si="25"/>
        <v>3.4096444227959223E-3</v>
      </c>
      <c r="Q169" s="196">
        <f t="shared" si="26"/>
        <v>-1.1320754716981058E-2</v>
      </c>
      <c r="R169" s="196">
        <f t="shared" si="27"/>
        <v>-2.0518833357760597E-3</v>
      </c>
      <c r="T169">
        <v>164</v>
      </c>
      <c r="U169">
        <f t="shared" ca="1" si="28"/>
        <v>3.9645885780457794E-2</v>
      </c>
      <c r="V169">
        <f t="shared" ca="1" si="29"/>
        <v>89.224972544878753</v>
      </c>
      <c r="Y169">
        <v>164</v>
      </c>
      <c r="Z169">
        <v>155.72022823275387</v>
      </c>
    </row>
    <row r="170" spans="1:26" ht="13.8">
      <c r="A170" s="209">
        <v>41885</v>
      </c>
      <c r="B170" s="193">
        <v>16.95</v>
      </c>
      <c r="C170" s="193">
        <v>38.44</v>
      </c>
      <c r="D170" s="193">
        <v>28.75</v>
      </c>
      <c r="E170" s="193">
        <v>45.53</v>
      </c>
      <c r="F170" s="193">
        <v>98.19</v>
      </c>
      <c r="G170" s="193">
        <v>20.67</v>
      </c>
      <c r="H170" s="193">
        <v>20.83</v>
      </c>
      <c r="I170" s="224">
        <v>68.2</v>
      </c>
      <c r="J170" s="193"/>
      <c r="K170" s="196">
        <f t="shared" si="20"/>
        <v>-9.929906542056173E-3</v>
      </c>
      <c r="L170" s="196">
        <f t="shared" si="21"/>
        <v>-2.8534370946822164E-3</v>
      </c>
      <c r="M170" s="196">
        <f t="shared" si="22"/>
        <v>1.0445682451253877E-3</v>
      </c>
      <c r="N170" s="196">
        <f t="shared" si="23"/>
        <v>3.3054208902599949E-3</v>
      </c>
      <c r="O170" s="196">
        <f t="shared" si="24"/>
        <v>-1.7283448556323882E-3</v>
      </c>
      <c r="P170" s="196">
        <f t="shared" si="25"/>
        <v>3.3980582524271979E-3</v>
      </c>
      <c r="Q170" s="196">
        <f t="shared" si="26"/>
        <v>-6.2022900763360001E-3</v>
      </c>
      <c r="R170" s="196">
        <f t="shared" si="27"/>
        <v>1.6155088852988608E-3</v>
      </c>
      <c r="T170">
        <v>165</v>
      </c>
      <c r="U170">
        <f t="shared" ca="1" si="28"/>
        <v>-1.6689846635960834E-2</v>
      </c>
      <c r="V170">
        <f t="shared" ca="1" si="29"/>
        <v>87.735821437006905</v>
      </c>
      <c r="Y170">
        <v>165</v>
      </c>
      <c r="Z170">
        <v>175.6169819570672</v>
      </c>
    </row>
    <row r="171" spans="1:26" ht="13.8">
      <c r="A171" s="209">
        <v>41886</v>
      </c>
      <c r="B171" s="193">
        <v>17.3</v>
      </c>
      <c r="C171" s="193">
        <v>38.700000000000003</v>
      </c>
      <c r="D171" s="193">
        <v>28.95</v>
      </c>
      <c r="E171" s="193">
        <v>46.01</v>
      </c>
      <c r="F171" s="193">
        <v>101.27</v>
      </c>
      <c r="G171" s="193">
        <v>20.82</v>
      </c>
      <c r="H171" s="193">
        <v>20.79</v>
      </c>
      <c r="I171" s="224">
        <v>67.52</v>
      </c>
      <c r="J171" s="193"/>
      <c r="K171" s="196">
        <f t="shared" si="20"/>
        <v>2.0648967551622502E-2</v>
      </c>
      <c r="L171" s="196">
        <f t="shared" si="21"/>
        <v>6.7637877211239629E-3</v>
      </c>
      <c r="M171" s="196">
        <f t="shared" si="22"/>
        <v>6.9565217391304099E-3</v>
      </c>
      <c r="N171" s="196">
        <f t="shared" si="23"/>
        <v>1.0542499450911418E-2</v>
      </c>
      <c r="O171" s="196">
        <f t="shared" si="24"/>
        <v>3.1367756390671131E-2</v>
      </c>
      <c r="P171" s="196">
        <f t="shared" si="25"/>
        <v>7.2568940493468103E-3</v>
      </c>
      <c r="Q171" s="196">
        <f t="shared" si="26"/>
        <v>-1.9203072491598247E-3</v>
      </c>
      <c r="R171" s="196">
        <f t="shared" si="27"/>
        <v>-9.9706744868036188E-3</v>
      </c>
      <c r="T171">
        <v>166</v>
      </c>
      <c r="U171">
        <f t="shared" ca="1" si="28"/>
        <v>9.9190719975525699E-3</v>
      </c>
      <c r="V171">
        <f t="shared" ca="1" si="29"/>
        <v>88.606079366605002</v>
      </c>
      <c r="Y171">
        <v>166</v>
      </c>
      <c r="Z171">
        <v>243.33739738806395</v>
      </c>
    </row>
    <row r="172" spans="1:26" ht="13.8">
      <c r="A172" s="209">
        <v>41887</v>
      </c>
      <c r="B172" s="193">
        <v>17.32</v>
      </c>
      <c r="C172" s="193">
        <v>39.25</v>
      </c>
      <c r="D172" s="193">
        <v>29.15</v>
      </c>
      <c r="E172" s="193">
        <v>46.05</v>
      </c>
      <c r="F172" s="193">
        <v>102.77</v>
      </c>
      <c r="G172" s="193">
        <v>21.08</v>
      </c>
      <c r="H172" s="193">
        <v>20.58</v>
      </c>
      <c r="I172" s="224">
        <v>67.95</v>
      </c>
      <c r="J172" s="193"/>
      <c r="K172" s="196">
        <f t="shared" si="20"/>
        <v>1.1560693641618251E-3</v>
      </c>
      <c r="L172" s="196">
        <f t="shared" si="21"/>
        <v>1.4211886304909487E-2</v>
      </c>
      <c r="M172" s="196">
        <f t="shared" si="22"/>
        <v>6.9084628670120652E-3</v>
      </c>
      <c r="N172" s="196">
        <f t="shared" si="23"/>
        <v>8.6937622256029446E-4</v>
      </c>
      <c r="O172" s="196">
        <f t="shared" si="24"/>
        <v>1.4811889009578355E-2</v>
      </c>
      <c r="P172" s="196">
        <f t="shared" si="25"/>
        <v>1.2487992315081556E-2</v>
      </c>
      <c r="Q172" s="196">
        <f t="shared" si="26"/>
        <v>-1.0101010101010142E-2</v>
      </c>
      <c r="R172" s="196">
        <f t="shared" si="27"/>
        <v>6.3684834123223762E-3</v>
      </c>
      <c r="T172">
        <v>167</v>
      </c>
      <c r="U172">
        <f t="shared" ca="1" si="28"/>
        <v>-9.6444618861888931E-3</v>
      </c>
      <c r="V172">
        <f t="shared" ca="1" si="29"/>
        <v>87.751521411269152</v>
      </c>
      <c r="Y172">
        <v>167</v>
      </c>
      <c r="Z172">
        <v>178.31525789527186</v>
      </c>
    </row>
    <row r="173" spans="1:26" ht="13.8">
      <c r="A173" s="209">
        <v>41890</v>
      </c>
      <c r="B173" s="193">
        <v>17.12</v>
      </c>
      <c r="C173" s="193">
        <v>39.729999999999997</v>
      </c>
      <c r="D173" s="193">
        <v>29.33</v>
      </c>
      <c r="E173" s="193">
        <v>45.66</v>
      </c>
      <c r="F173" s="193">
        <v>102.44</v>
      </c>
      <c r="G173" s="193">
        <v>20.81</v>
      </c>
      <c r="H173" s="193">
        <v>20.71</v>
      </c>
      <c r="I173" s="224">
        <v>68.48</v>
      </c>
      <c r="J173" s="193"/>
      <c r="K173" s="196">
        <f t="shared" si="20"/>
        <v>-1.1547344110854462E-2</v>
      </c>
      <c r="L173" s="196">
        <f t="shared" si="21"/>
        <v>1.2229299363057245E-2</v>
      </c>
      <c r="M173" s="196">
        <f t="shared" si="22"/>
        <v>6.174957118353335E-3</v>
      </c>
      <c r="N173" s="196">
        <f t="shared" si="23"/>
        <v>-8.469055374592846E-3</v>
      </c>
      <c r="O173" s="196">
        <f t="shared" si="24"/>
        <v>-3.2110538094774575E-3</v>
      </c>
      <c r="P173" s="196">
        <f t="shared" si="25"/>
        <v>-1.2808349146110037E-2</v>
      </c>
      <c r="Q173" s="196">
        <f t="shared" si="26"/>
        <v>6.3168124392615436E-3</v>
      </c>
      <c r="R173" s="196">
        <f t="shared" si="27"/>
        <v>7.7998528329654322E-3</v>
      </c>
      <c r="T173">
        <v>168</v>
      </c>
      <c r="U173">
        <f t="shared" ca="1" si="28"/>
        <v>2.9082389462748128E-2</v>
      </c>
      <c r="V173">
        <f t="shared" ca="1" si="29"/>
        <v>90.303545332900356</v>
      </c>
      <c r="Y173">
        <v>168</v>
      </c>
      <c r="Z173">
        <v>181.73045481941222</v>
      </c>
    </row>
    <row r="174" spans="1:26" ht="13.8">
      <c r="A174" s="209">
        <v>41891</v>
      </c>
      <c r="B174" s="193">
        <v>16.489999999999998</v>
      </c>
      <c r="C174" s="193">
        <v>39.979999999999997</v>
      </c>
      <c r="D174" s="193">
        <v>28.9</v>
      </c>
      <c r="E174" s="193">
        <v>45.9</v>
      </c>
      <c r="F174" s="193">
        <v>102.04</v>
      </c>
      <c r="G174" s="193">
        <v>20.87</v>
      </c>
      <c r="H174" s="193">
        <v>20.14</v>
      </c>
      <c r="I174" s="224">
        <v>68.430000000000007</v>
      </c>
      <c r="J174" s="193"/>
      <c r="K174" s="196">
        <f t="shared" si="20"/>
        <v>-3.6799065420560897E-2</v>
      </c>
      <c r="L174" s="196">
        <f t="shared" si="21"/>
        <v>6.2924742008557766E-3</v>
      </c>
      <c r="M174" s="196">
        <f t="shared" si="22"/>
        <v>-1.4660756904193649E-2</v>
      </c>
      <c r="N174" s="196">
        <f t="shared" si="23"/>
        <v>5.256241787122252E-3</v>
      </c>
      <c r="O174" s="196">
        <f t="shared" si="24"/>
        <v>-3.9047247169073751E-3</v>
      </c>
      <c r="P174" s="196">
        <f t="shared" si="25"/>
        <v>2.8832292167228391E-3</v>
      </c>
      <c r="Q174" s="196">
        <f t="shared" si="26"/>
        <v>-2.7522935779816526E-2</v>
      </c>
      <c r="R174" s="196">
        <f t="shared" si="27"/>
        <v>-7.301401869158463E-4</v>
      </c>
      <c r="T174">
        <v>169</v>
      </c>
      <c r="U174">
        <f t="shared" ca="1" si="28"/>
        <v>7.3109114612885029E-3</v>
      </c>
      <c r="V174">
        <f t="shared" ca="1" si="29"/>
        <v>90.963746557469648</v>
      </c>
      <c r="Y174">
        <v>169</v>
      </c>
      <c r="Z174">
        <v>283.54795128267739</v>
      </c>
    </row>
    <row r="175" spans="1:26" ht="13.8">
      <c r="A175" s="209">
        <v>41892</v>
      </c>
      <c r="B175" s="193">
        <v>16.57</v>
      </c>
      <c r="C175" s="193">
        <v>40.049999999999997</v>
      </c>
      <c r="D175" s="193">
        <v>29</v>
      </c>
      <c r="E175" s="193">
        <v>46.71</v>
      </c>
      <c r="F175" s="193">
        <v>102.09</v>
      </c>
      <c r="G175" s="193">
        <v>20.81</v>
      </c>
      <c r="H175" s="193">
        <v>19.510000000000002</v>
      </c>
      <c r="I175" s="224">
        <v>69.2</v>
      </c>
      <c r="J175" s="193"/>
      <c r="K175" s="196">
        <f t="shared" si="20"/>
        <v>4.8514251061250371E-3</v>
      </c>
      <c r="L175" s="196">
        <f t="shared" si="21"/>
        <v>1.7508754377188666E-3</v>
      </c>
      <c r="M175" s="196">
        <f t="shared" si="22"/>
        <v>3.4602076124567969E-3</v>
      </c>
      <c r="N175" s="196">
        <f t="shared" si="23"/>
        <v>1.7647058823529464E-2</v>
      </c>
      <c r="O175" s="196">
        <f t="shared" si="24"/>
        <v>4.900039200313324E-4</v>
      </c>
      <c r="P175" s="196">
        <f t="shared" si="25"/>
        <v>-2.8749401054145793E-3</v>
      </c>
      <c r="Q175" s="196">
        <f t="shared" si="26"/>
        <v>-3.1281032770605711E-2</v>
      </c>
      <c r="R175" s="196">
        <f t="shared" si="27"/>
        <v>1.1252374689463626E-2</v>
      </c>
      <c r="T175">
        <v>170</v>
      </c>
      <c r="U175">
        <f t="shared" ca="1" si="28"/>
        <v>1.4963451890949799E-2</v>
      </c>
      <c r="V175">
        <f t="shared" ca="1" si="29"/>
        <v>92.324878202902894</v>
      </c>
      <c r="Y175">
        <v>170</v>
      </c>
      <c r="Z175">
        <v>197.36367986319718</v>
      </c>
    </row>
    <row r="176" spans="1:26" ht="13.8">
      <c r="A176" s="209">
        <v>41893</v>
      </c>
      <c r="B176" s="193">
        <v>16.53</v>
      </c>
      <c r="C176" s="193">
        <v>40.19</v>
      </c>
      <c r="D176" s="193">
        <v>28.92</v>
      </c>
      <c r="E176" s="193">
        <v>47.19</v>
      </c>
      <c r="F176" s="193">
        <v>101.91</v>
      </c>
      <c r="G176" s="193">
        <v>20.7</v>
      </c>
      <c r="H176" s="193">
        <v>19.350000000000001</v>
      </c>
      <c r="I176" s="224">
        <v>68.790000000000006</v>
      </c>
      <c r="J176" s="193"/>
      <c r="K176" s="196">
        <f t="shared" si="20"/>
        <v>-2.4140012070005519E-3</v>
      </c>
      <c r="L176" s="196">
        <f t="shared" si="21"/>
        <v>3.4956304619226113E-3</v>
      </c>
      <c r="M176" s="196">
        <f t="shared" si="22"/>
        <v>-2.7586206896551137E-3</v>
      </c>
      <c r="N176" s="196">
        <f t="shared" si="23"/>
        <v>1.0276172125883042E-2</v>
      </c>
      <c r="O176" s="196">
        <f t="shared" si="24"/>
        <v>-1.7631501616221649E-3</v>
      </c>
      <c r="P176" s="196">
        <f t="shared" si="25"/>
        <v>-5.2859202306583105E-3</v>
      </c>
      <c r="Q176" s="196">
        <f t="shared" si="26"/>
        <v>-8.2009226037929334E-3</v>
      </c>
      <c r="R176" s="196">
        <f t="shared" si="27"/>
        <v>-5.92485549132943E-3</v>
      </c>
      <c r="T176">
        <v>171</v>
      </c>
      <c r="U176">
        <f t="shared" ca="1" si="28"/>
        <v>1.4478954354879444E-2</v>
      </c>
      <c r="V176">
        <f t="shared" ca="1" si="29"/>
        <v>93.661645900222524</v>
      </c>
      <c r="Y176">
        <v>171</v>
      </c>
      <c r="Z176">
        <v>243.35386738368169</v>
      </c>
    </row>
    <row r="177" spans="1:26" ht="13.8">
      <c r="A177" s="209">
        <v>41894</v>
      </c>
      <c r="B177" s="193">
        <v>16.559999999999999</v>
      </c>
      <c r="C177" s="193">
        <v>39.93</v>
      </c>
      <c r="D177" s="193">
        <v>28.63</v>
      </c>
      <c r="E177" s="193">
        <v>47.14</v>
      </c>
      <c r="F177" s="193">
        <v>101.45</v>
      </c>
      <c r="G177" s="193">
        <v>20.61</v>
      </c>
      <c r="H177" s="193">
        <v>19.93</v>
      </c>
      <c r="I177" s="224">
        <v>68.08</v>
      </c>
      <c r="J177" s="193"/>
      <c r="K177" s="196">
        <f t="shared" si="20"/>
        <v>1.8148820326677304E-3</v>
      </c>
      <c r="L177" s="196">
        <f t="shared" si="21"/>
        <v>-6.4692709629260515E-3</v>
      </c>
      <c r="M177" s="196">
        <f t="shared" si="22"/>
        <v>-1.0027662517289166E-2</v>
      </c>
      <c r="N177" s="196">
        <f t="shared" si="23"/>
        <v>-1.0595465140919086E-3</v>
      </c>
      <c r="O177" s="196">
        <f t="shared" si="24"/>
        <v>-4.5137866745166696E-3</v>
      </c>
      <c r="P177" s="196">
        <f t="shared" si="25"/>
        <v>-4.3478260869565149E-3</v>
      </c>
      <c r="Q177" s="196">
        <f t="shared" si="26"/>
        <v>2.9974160206718257E-2</v>
      </c>
      <c r="R177" s="196">
        <f t="shared" si="27"/>
        <v>-1.0321267626108561E-2</v>
      </c>
      <c r="T177">
        <v>172</v>
      </c>
      <c r="U177">
        <f t="shared" ca="1" si="28"/>
        <v>2.6071768099472939E-2</v>
      </c>
      <c r="V177">
        <f t="shared" ca="1" si="29"/>
        <v>96.103570611948072</v>
      </c>
      <c r="Y177">
        <v>172</v>
      </c>
      <c r="Z177">
        <v>194.90323131064468</v>
      </c>
    </row>
    <row r="178" spans="1:26" ht="13.8">
      <c r="A178" s="209">
        <v>41897</v>
      </c>
      <c r="B178" s="193">
        <v>16.190000000000001</v>
      </c>
      <c r="C178" s="193">
        <v>39.54</v>
      </c>
      <c r="D178" s="193">
        <v>28.51</v>
      </c>
      <c r="E178" s="193">
        <v>46.9</v>
      </c>
      <c r="F178" s="193">
        <v>101.72</v>
      </c>
      <c r="G178" s="193">
        <v>20.62</v>
      </c>
      <c r="H178" s="193">
        <v>19.46</v>
      </c>
      <c r="I178" s="224">
        <v>65.39</v>
      </c>
      <c r="J178" s="193"/>
      <c r="K178" s="196">
        <f t="shared" si="20"/>
        <v>-2.2342995169081972E-2</v>
      </c>
      <c r="L178" s="196">
        <f t="shared" si="21"/>
        <v>-9.7670924117205255E-3</v>
      </c>
      <c r="M178" s="196">
        <f t="shared" si="22"/>
        <v>-4.1914076143904104E-3</v>
      </c>
      <c r="N178" s="196">
        <f t="shared" si="23"/>
        <v>-5.0912176495545606E-3</v>
      </c>
      <c r="O178" s="196">
        <f t="shared" si="24"/>
        <v>2.6614095613602365E-3</v>
      </c>
      <c r="P178" s="196">
        <f t="shared" si="25"/>
        <v>4.8520135856387986E-4</v>
      </c>
      <c r="Q178" s="196">
        <f t="shared" si="26"/>
        <v>-2.3582538886101297E-2</v>
      </c>
      <c r="R178" s="196">
        <f t="shared" si="27"/>
        <v>-3.951233842538187E-2</v>
      </c>
      <c r="T178">
        <v>173</v>
      </c>
      <c r="U178">
        <f t="shared" ca="1" si="28"/>
        <v>-1.1698234211425931E-2</v>
      </c>
      <c r="V178">
        <f t="shared" ca="1" si="29"/>
        <v>94.979328534375199</v>
      </c>
      <c r="Y178">
        <v>173</v>
      </c>
      <c r="Z178">
        <v>136.28552177925354</v>
      </c>
    </row>
    <row r="179" spans="1:26" ht="13.8">
      <c r="A179" s="209">
        <v>41898</v>
      </c>
      <c r="B179" s="193">
        <v>16.39</v>
      </c>
      <c r="C179" s="193">
        <v>39.979999999999997</v>
      </c>
      <c r="D179" s="193">
        <v>28.85</v>
      </c>
      <c r="E179" s="193">
        <v>47.39</v>
      </c>
      <c r="F179" s="193">
        <v>102.3</v>
      </c>
      <c r="G179" s="193">
        <v>20.76</v>
      </c>
      <c r="H179" s="193">
        <v>19.71</v>
      </c>
      <c r="I179" s="224">
        <v>65.27</v>
      </c>
      <c r="J179" s="193"/>
      <c r="K179" s="196">
        <f t="shared" si="20"/>
        <v>1.23533045089561E-2</v>
      </c>
      <c r="L179" s="196">
        <f t="shared" si="21"/>
        <v>1.1127971674253863E-2</v>
      </c>
      <c r="M179" s="196">
        <f t="shared" si="22"/>
        <v>1.1925640126271479E-2</v>
      </c>
      <c r="N179" s="196">
        <f t="shared" si="23"/>
        <v>1.0447761194029893E-2</v>
      </c>
      <c r="O179" s="196">
        <f t="shared" si="24"/>
        <v>5.7019268580416668E-3</v>
      </c>
      <c r="P179" s="196">
        <f t="shared" si="25"/>
        <v>6.7895247332686983E-3</v>
      </c>
      <c r="Q179" s="196">
        <f t="shared" si="26"/>
        <v>1.2846865364850977E-2</v>
      </c>
      <c r="R179" s="196">
        <f t="shared" si="27"/>
        <v>-1.8351429882245687E-3</v>
      </c>
      <c r="T179">
        <v>174</v>
      </c>
      <c r="U179">
        <f t="shared" ca="1" si="28"/>
        <v>-1.009324106584835E-2</v>
      </c>
      <c r="V179">
        <f t="shared" ca="1" si="29"/>
        <v>94.020679275205339</v>
      </c>
      <c r="Y179">
        <v>174</v>
      </c>
      <c r="Z179">
        <v>191.86922939642233</v>
      </c>
    </row>
    <row r="180" spans="1:26" ht="13.8">
      <c r="A180" s="209">
        <v>41899</v>
      </c>
      <c r="B180" s="193">
        <v>16.2</v>
      </c>
      <c r="C180" s="193">
        <v>39.78</v>
      </c>
      <c r="D180" s="193">
        <v>29.09</v>
      </c>
      <c r="E180" s="193">
        <v>47.4</v>
      </c>
      <c r="F180" s="193">
        <v>101.96</v>
      </c>
      <c r="G180" s="193">
        <v>20.74</v>
      </c>
      <c r="H180" s="193">
        <v>19.84</v>
      </c>
      <c r="I180" s="224">
        <v>64.930000000000007</v>
      </c>
      <c r="J180" s="193"/>
      <c r="K180" s="196">
        <f t="shared" si="20"/>
        <v>-1.1592434411226435E-2</v>
      </c>
      <c r="L180" s="196">
        <f t="shared" si="21"/>
        <v>-5.0025012506252067E-3</v>
      </c>
      <c r="M180" s="196">
        <f t="shared" si="22"/>
        <v>8.318890814558005E-3</v>
      </c>
      <c r="N180" s="196">
        <f t="shared" si="23"/>
        <v>2.1101498206368453E-4</v>
      </c>
      <c r="O180" s="196">
        <f t="shared" si="24"/>
        <v>-3.3235581622678731E-3</v>
      </c>
      <c r="P180" s="196">
        <f t="shared" si="25"/>
        <v>-9.633911368016919E-4</v>
      </c>
      <c r="Q180" s="196">
        <f t="shared" si="26"/>
        <v>6.5956367326229833E-3</v>
      </c>
      <c r="R180" s="196">
        <f t="shared" si="27"/>
        <v>-5.209131300750563E-3</v>
      </c>
      <c r="T180">
        <v>175</v>
      </c>
      <c r="U180">
        <f t="shared" ca="1" si="28"/>
        <v>-9.2949440214108517E-3</v>
      </c>
      <c r="V180">
        <f t="shared" ca="1" si="29"/>
        <v>93.146762324487284</v>
      </c>
      <c r="Y180">
        <v>175</v>
      </c>
      <c r="Z180">
        <v>134.40793904376704</v>
      </c>
    </row>
    <row r="181" spans="1:26" ht="13.8">
      <c r="A181" s="209">
        <v>41900</v>
      </c>
      <c r="B181" s="193">
        <v>16.25</v>
      </c>
      <c r="C181" s="193">
        <v>39.909999999999997</v>
      </c>
      <c r="D181" s="193">
        <v>29.31</v>
      </c>
      <c r="E181" s="193">
        <v>48.2</v>
      </c>
      <c r="F181" s="193">
        <v>102.34</v>
      </c>
      <c r="G181" s="193">
        <v>20.73</v>
      </c>
      <c r="H181" s="193">
        <v>20.13</v>
      </c>
      <c r="I181" s="224">
        <v>65.569999999999993</v>
      </c>
      <c r="J181" s="193"/>
      <c r="K181" s="196">
        <f t="shared" si="20"/>
        <v>3.0864197530864638E-3</v>
      </c>
      <c r="L181" s="196">
        <f t="shared" si="21"/>
        <v>3.2679738562090359E-3</v>
      </c>
      <c r="M181" s="196">
        <f t="shared" si="22"/>
        <v>7.5627363355104454E-3</v>
      </c>
      <c r="N181" s="196">
        <f t="shared" si="23"/>
        <v>1.6877637130801777E-2</v>
      </c>
      <c r="O181" s="196">
        <f t="shared" si="24"/>
        <v>3.726951745782755E-3</v>
      </c>
      <c r="P181" s="196">
        <f t="shared" si="25"/>
        <v>-4.8216007714551646E-4</v>
      </c>
      <c r="Q181" s="196">
        <f t="shared" si="26"/>
        <v>1.4616935483870925E-2</v>
      </c>
      <c r="R181" s="196">
        <f t="shared" si="27"/>
        <v>9.8567688279683711E-3</v>
      </c>
      <c r="T181">
        <v>176</v>
      </c>
      <c r="U181">
        <f t="shared" ca="1" si="28"/>
        <v>1.1891441279174995E-2</v>
      </c>
      <c r="V181">
        <f t="shared" ca="1" si="29"/>
        <v>94.254411579014203</v>
      </c>
      <c r="Y181">
        <v>176</v>
      </c>
      <c r="Z181">
        <v>153.32550302814658</v>
      </c>
    </row>
    <row r="182" spans="1:26" ht="13.8">
      <c r="A182" s="209">
        <v>41901</v>
      </c>
      <c r="B182" s="193">
        <v>16.57</v>
      </c>
      <c r="C182" s="193">
        <v>40.630000000000003</v>
      </c>
      <c r="D182" s="193">
        <v>29.65</v>
      </c>
      <c r="E182" s="193">
        <v>48.11</v>
      </c>
      <c r="F182" s="193">
        <v>102.36</v>
      </c>
      <c r="G182" s="193">
        <v>20.9</v>
      </c>
      <c r="H182" s="193">
        <v>20.010000000000002</v>
      </c>
      <c r="I182" s="224">
        <v>65.36</v>
      </c>
      <c r="J182" s="193"/>
      <c r="K182" s="196">
        <f t="shared" si="20"/>
        <v>1.969230769230771E-2</v>
      </c>
      <c r="L182" s="196">
        <f t="shared" si="21"/>
        <v>1.8040591330493762E-2</v>
      </c>
      <c r="M182" s="196">
        <f t="shared" si="22"/>
        <v>1.1600136472193786E-2</v>
      </c>
      <c r="N182" s="196">
        <f t="shared" si="23"/>
        <v>-1.8672199170125187E-3</v>
      </c>
      <c r="O182" s="196">
        <f t="shared" si="24"/>
        <v>1.9542700801246845E-4</v>
      </c>
      <c r="P182" s="196">
        <f t="shared" si="25"/>
        <v>8.2006753497345947E-3</v>
      </c>
      <c r="Q182" s="196">
        <f t="shared" si="26"/>
        <v>-5.9612518628910805E-3</v>
      </c>
      <c r="R182" s="196">
        <f t="shared" si="27"/>
        <v>-3.2026841543387795E-3</v>
      </c>
      <c r="T182">
        <v>177</v>
      </c>
      <c r="U182">
        <f t="shared" ca="1" si="28"/>
        <v>-2.5399337861013893E-2</v>
      </c>
      <c r="V182">
        <f t="shared" ca="1" si="29"/>
        <v>91.860411934427759</v>
      </c>
      <c r="Y182">
        <v>177</v>
      </c>
      <c r="Z182">
        <v>422.4765356886827</v>
      </c>
    </row>
    <row r="183" spans="1:26" ht="13.8">
      <c r="A183" s="209">
        <v>41904</v>
      </c>
      <c r="B183" s="193">
        <v>16.23</v>
      </c>
      <c r="C183" s="193">
        <v>40.24</v>
      </c>
      <c r="D183" s="193">
        <v>29.22</v>
      </c>
      <c r="E183" s="193">
        <v>47.77</v>
      </c>
      <c r="F183" s="193">
        <v>101.82</v>
      </c>
      <c r="G183" s="193">
        <v>20.75</v>
      </c>
      <c r="H183" s="193">
        <v>20.04</v>
      </c>
      <c r="I183" s="224">
        <v>63.25</v>
      </c>
      <c r="J183" s="193"/>
      <c r="K183" s="196">
        <f t="shared" si="20"/>
        <v>-2.051901025950512E-2</v>
      </c>
      <c r="L183" s="196">
        <f t="shared" si="21"/>
        <v>-9.5988186069406976E-3</v>
      </c>
      <c r="M183" s="196">
        <f t="shared" si="22"/>
        <v>-1.4502529510961206E-2</v>
      </c>
      <c r="N183" s="196">
        <f t="shared" si="23"/>
        <v>-7.0671378091872027E-3</v>
      </c>
      <c r="O183" s="196">
        <f t="shared" si="24"/>
        <v>-5.2754982415006476E-3</v>
      </c>
      <c r="P183" s="196">
        <f t="shared" si="25"/>
        <v>-7.177033492822899E-3</v>
      </c>
      <c r="Q183" s="196">
        <f t="shared" si="26"/>
        <v>1.4992503748124729E-3</v>
      </c>
      <c r="R183" s="196">
        <f t="shared" si="27"/>
        <v>-3.2282741738066084E-2</v>
      </c>
      <c r="T183">
        <v>178</v>
      </c>
      <c r="U183">
        <f t="shared" ca="1" si="28"/>
        <v>-7.7533829985914062E-3</v>
      </c>
      <c r="V183">
        <f t="shared" ca="1" si="29"/>
        <v>91.148182978291757</v>
      </c>
      <c r="Y183">
        <v>178</v>
      </c>
      <c r="Z183">
        <v>279.36847099167511</v>
      </c>
    </row>
    <row r="184" spans="1:26" ht="13.8">
      <c r="A184" s="209">
        <v>41905</v>
      </c>
      <c r="B184" s="193">
        <v>16.18</v>
      </c>
      <c r="C184" s="193">
        <v>39.81</v>
      </c>
      <c r="D184" s="193">
        <v>28.91</v>
      </c>
      <c r="E184" s="193">
        <v>47.56</v>
      </c>
      <c r="F184" s="193">
        <v>101.56</v>
      </c>
      <c r="G184" s="193">
        <v>20.56</v>
      </c>
      <c r="H184" s="193">
        <v>20.14</v>
      </c>
      <c r="I184" s="224">
        <v>63.41</v>
      </c>
      <c r="J184" s="193"/>
      <c r="K184" s="196">
        <f t="shared" si="20"/>
        <v>-3.080714725816433E-3</v>
      </c>
      <c r="L184" s="196">
        <f t="shared" si="21"/>
        <v>-1.0685884691848899E-2</v>
      </c>
      <c r="M184" s="196">
        <f t="shared" si="22"/>
        <v>-1.060917180013685E-2</v>
      </c>
      <c r="N184" s="196">
        <f t="shared" si="23"/>
        <v>-4.3960644756123263E-3</v>
      </c>
      <c r="O184" s="196">
        <f t="shared" si="24"/>
        <v>-2.5535258298958054E-3</v>
      </c>
      <c r="P184" s="196">
        <f t="shared" si="25"/>
        <v>-9.1566265060241576E-3</v>
      </c>
      <c r="Q184" s="196">
        <f t="shared" si="26"/>
        <v>4.9900199600799115E-3</v>
      </c>
      <c r="R184" s="196">
        <f t="shared" si="27"/>
        <v>2.5296442687746498E-3</v>
      </c>
      <c r="T184">
        <v>179</v>
      </c>
      <c r="U184">
        <f t="shared" ca="1" si="28"/>
        <v>5.3683598698812708E-3</v>
      </c>
      <c r="V184">
        <f t="shared" ca="1" si="29"/>
        <v>91.637499226005019</v>
      </c>
      <c r="Y184">
        <v>179</v>
      </c>
      <c r="Z184">
        <v>189.96765625625645</v>
      </c>
    </row>
    <row r="185" spans="1:26" ht="13.8">
      <c r="A185" s="209">
        <v>41906</v>
      </c>
      <c r="B185" s="193">
        <v>16.41</v>
      </c>
      <c r="C185" s="193">
        <v>40.25</v>
      </c>
      <c r="D185" s="193">
        <v>29.25</v>
      </c>
      <c r="E185" s="193">
        <v>48.16</v>
      </c>
      <c r="F185" s="193">
        <v>103.27</v>
      </c>
      <c r="G185" s="193">
        <v>20.96</v>
      </c>
      <c r="H185" s="193">
        <v>20.21</v>
      </c>
      <c r="I185" s="224">
        <v>64.37</v>
      </c>
      <c r="J185" s="193"/>
      <c r="K185" s="196">
        <f t="shared" si="20"/>
        <v>1.4215080346106331E-2</v>
      </c>
      <c r="L185" s="196">
        <f t="shared" si="21"/>
        <v>1.1052499372017023E-2</v>
      </c>
      <c r="M185" s="196">
        <f t="shared" si="22"/>
        <v>1.1760636457973015E-2</v>
      </c>
      <c r="N185" s="196">
        <f t="shared" si="23"/>
        <v>1.2615643397813169E-2</v>
      </c>
      <c r="O185" s="196">
        <f t="shared" si="24"/>
        <v>1.6837337534462326E-2</v>
      </c>
      <c r="P185" s="196">
        <f t="shared" si="25"/>
        <v>1.9455252918288042E-2</v>
      </c>
      <c r="Q185" s="196">
        <f t="shared" si="26"/>
        <v>3.4756703078450985E-3</v>
      </c>
      <c r="R185" s="196">
        <f t="shared" si="27"/>
        <v>1.5139567891499889E-2</v>
      </c>
      <c r="T185">
        <v>180</v>
      </c>
      <c r="U185">
        <f t="shared" ca="1" si="28"/>
        <v>-7.9880525572398539E-3</v>
      </c>
      <c r="V185">
        <f t="shared" ca="1" si="29"/>
        <v>90.905494065973656</v>
      </c>
      <c r="Y185">
        <v>180</v>
      </c>
      <c r="Z185">
        <v>178.26708533285793</v>
      </c>
    </row>
    <row r="186" spans="1:26" ht="13.8">
      <c r="A186" s="209">
        <v>41907</v>
      </c>
      <c r="B186" s="193">
        <v>16.100000000000001</v>
      </c>
      <c r="C186" s="193">
        <v>39.369999999999997</v>
      </c>
      <c r="D186" s="193">
        <v>28.6</v>
      </c>
      <c r="E186" s="193">
        <v>47.41</v>
      </c>
      <c r="F186" s="193">
        <v>101.68</v>
      </c>
      <c r="G186" s="193">
        <v>20.7</v>
      </c>
      <c r="H186" s="193">
        <v>19.920000000000002</v>
      </c>
      <c r="I186" s="224">
        <v>63.36</v>
      </c>
      <c r="J186" s="193"/>
      <c r="K186" s="196">
        <f t="shared" si="20"/>
        <v>-1.8890920170627587E-2</v>
      </c>
      <c r="L186" s="196">
        <f t="shared" si="21"/>
        <v>-2.1863354037267146E-2</v>
      </c>
      <c r="M186" s="196">
        <f t="shared" si="22"/>
        <v>-2.2222222222222174E-2</v>
      </c>
      <c r="N186" s="196">
        <f t="shared" si="23"/>
        <v>-1.5573089700996679E-2</v>
      </c>
      <c r="O186" s="196">
        <f t="shared" si="24"/>
        <v>-1.5396533359155508E-2</v>
      </c>
      <c r="P186" s="196">
        <f t="shared" si="25"/>
        <v>-1.240458015267183E-2</v>
      </c>
      <c r="Q186" s="196">
        <f t="shared" si="26"/>
        <v>-1.4349332013854485E-2</v>
      </c>
      <c r="R186" s="196">
        <f t="shared" si="27"/>
        <v>-1.5690539070995883E-2</v>
      </c>
      <c r="T186">
        <v>181</v>
      </c>
      <c r="U186">
        <f t="shared" ca="1" si="28"/>
        <v>-2.1786487415140554E-2</v>
      </c>
      <c r="V186">
        <f t="shared" ca="1" si="29"/>
        <v>88.924982663538188</v>
      </c>
      <c r="Y186">
        <v>181</v>
      </c>
      <c r="Z186">
        <v>149.8364347619605</v>
      </c>
    </row>
    <row r="187" spans="1:26" ht="13.8">
      <c r="A187" s="209">
        <v>41908</v>
      </c>
      <c r="B187" s="193">
        <v>16.16</v>
      </c>
      <c r="C187" s="193">
        <v>39.68</v>
      </c>
      <c r="D187" s="193">
        <v>28.71</v>
      </c>
      <c r="E187" s="193">
        <v>47.61</v>
      </c>
      <c r="F187" s="193">
        <v>101.58</v>
      </c>
      <c r="G187" s="193">
        <v>20.8</v>
      </c>
      <c r="H187" s="193">
        <v>20.21</v>
      </c>
      <c r="I187" s="224">
        <v>64.11</v>
      </c>
      <c r="J187" s="193"/>
      <c r="K187" s="196">
        <f t="shared" si="20"/>
        <v>3.7267080745340816E-3</v>
      </c>
      <c r="L187" s="196">
        <f t="shared" si="21"/>
        <v>7.8740157480315549E-3</v>
      </c>
      <c r="M187" s="196">
        <f t="shared" si="22"/>
        <v>3.846153846153826E-3</v>
      </c>
      <c r="N187" s="196">
        <f t="shared" si="23"/>
        <v>4.2185192997258565E-3</v>
      </c>
      <c r="O187" s="196">
        <f t="shared" si="24"/>
        <v>-9.8347757671133468E-4</v>
      </c>
      <c r="P187" s="196">
        <f t="shared" si="25"/>
        <v>4.8309178743962044E-3</v>
      </c>
      <c r="Q187" s="196">
        <f t="shared" si="26"/>
        <v>1.4558232931726863E-2</v>
      </c>
      <c r="R187" s="196">
        <f t="shared" si="27"/>
        <v>1.1837121212121212E-2</v>
      </c>
      <c r="T187">
        <v>182</v>
      </c>
      <c r="U187">
        <f t="shared" ca="1" si="28"/>
        <v>-1.5830358634104372E-2</v>
      </c>
      <c r="V187">
        <f t="shared" ca="1" si="29"/>
        <v>87.517268296442865</v>
      </c>
      <c r="Y187">
        <v>182</v>
      </c>
      <c r="Z187">
        <v>170.2772360827031</v>
      </c>
    </row>
    <row r="188" spans="1:26" ht="13.8">
      <c r="A188" s="209">
        <v>41911</v>
      </c>
      <c r="B188" s="193">
        <v>16.09</v>
      </c>
      <c r="C188" s="193">
        <v>39.71</v>
      </c>
      <c r="D188" s="193">
        <v>28.67</v>
      </c>
      <c r="E188" s="193">
        <v>47.53</v>
      </c>
      <c r="F188" s="193">
        <v>101.41</v>
      </c>
      <c r="G188" s="193">
        <v>20.69</v>
      </c>
      <c r="H188" s="193">
        <v>20.11</v>
      </c>
      <c r="I188" s="224">
        <v>64.22</v>
      </c>
      <c r="J188" s="193"/>
      <c r="K188" s="196">
        <f t="shared" si="20"/>
        <v>-4.3316831683168494E-3</v>
      </c>
      <c r="L188" s="196">
        <f t="shared" si="21"/>
        <v>7.560483870968029E-4</v>
      </c>
      <c r="M188" s="196">
        <f t="shared" si="22"/>
        <v>-1.3932427725530877E-3</v>
      </c>
      <c r="N188" s="196">
        <f t="shared" si="23"/>
        <v>-1.6803192606594894E-3</v>
      </c>
      <c r="O188" s="196">
        <f t="shared" si="24"/>
        <v>-1.6735577869659551E-3</v>
      </c>
      <c r="P188" s="196">
        <f t="shared" si="25"/>
        <v>-5.288461538461511E-3</v>
      </c>
      <c r="Q188" s="196">
        <f t="shared" si="26"/>
        <v>-4.9480455220188724E-3</v>
      </c>
      <c r="R188" s="196">
        <f t="shared" si="27"/>
        <v>1.7158009670878089E-3</v>
      </c>
      <c r="T188">
        <v>183</v>
      </c>
      <c r="U188">
        <f t="shared" ca="1" si="28"/>
        <v>4.7301206631725039E-3</v>
      </c>
      <c r="V188">
        <f t="shared" ca="1" si="29"/>
        <v>87.931235535596272</v>
      </c>
      <c r="Y188">
        <v>183</v>
      </c>
      <c r="Z188">
        <v>275.75561254690462</v>
      </c>
    </row>
    <row r="189" spans="1:26" ht="13.8">
      <c r="A189" s="209">
        <v>41912</v>
      </c>
      <c r="B189" s="193">
        <v>16.12</v>
      </c>
      <c r="C189" s="193">
        <v>39.64</v>
      </c>
      <c r="D189" s="193">
        <v>28.72</v>
      </c>
      <c r="E189" s="193">
        <v>47.26</v>
      </c>
      <c r="F189" s="193">
        <v>101.41</v>
      </c>
      <c r="G189" s="193">
        <v>20.8</v>
      </c>
      <c r="H189" s="193">
        <v>21.63</v>
      </c>
      <c r="I189" s="224">
        <v>64.45</v>
      </c>
      <c r="J189" s="195"/>
      <c r="K189" s="196">
        <f t="shared" si="20"/>
        <v>1.8645121193288463E-3</v>
      </c>
      <c r="L189" s="196">
        <f t="shared" si="21"/>
        <v>-1.7627801561319637E-3</v>
      </c>
      <c r="M189" s="196">
        <f t="shared" si="22"/>
        <v>1.7439832577606262E-3</v>
      </c>
      <c r="N189" s="196">
        <f t="shared" si="23"/>
        <v>-5.6806227645698109E-3</v>
      </c>
      <c r="O189" s="196">
        <f t="shared" si="24"/>
        <v>0</v>
      </c>
      <c r="P189" s="196">
        <f t="shared" si="25"/>
        <v>5.3165780570323552E-3</v>
      </c>
      <c r="Q189" s="196">
        <f t="shared" si="26"/>
        <v>7.5584286424664332E-2</v>
      </c>
      <c r="R189" s="196">
        <f t="shared" si="27"/>
        <v>3.5814388041109308E-3</v>
      </c>
      <c r="T189">
        <v>184</v>
      </c>
      <c r="U189">
        <f t="shared" ca="1" si="28"/>
        <v>-3.9884078182952511E-2</v>
      </c>
      <c r="V189">
        <f t="shared" ca="1" si="29"/>
        <v>84.424179262770934</v>
      </c>
      <c r="Y189">
        <v>184</v>
      </c>
      <c r="Z189">
        <v>217.22221749662287</v>
      </c>
    </row>
    <row r="190" spans="1:26" ht="13.8">
      <c r="A190" s="209">
        <v>41913</v>
      </c>
      <c r="B190" s="193">
        <v>15.87</v>
      </c>
      <c r="C190" s="193">
        <v>39.25</v>
      </c>
      <c r="D190" s="193">
        <v>28.27</v>
      </c>
      <c r="E190" s="193">
        <v>46.8</v>
      </c>
      <c r="F190" s="193">
        <v>100.95</v>
      </c>
      <c r="G190" s="193">
        <v>20.7</v>
      </c>
      <c r="H190" s="193">
        <v>21.18</v>
      </c>
      <c r="I190" s="224">
        <v>62.69</v>
      </c>
      <c r="J190" s="193"/>
      <c r="K190" s="196">
        <f t="shared" si="20"/>
        <v>-1.5508684863523683E-2</v>
      </c>
      <c r="L190" s="196">
        <f t="shared" si="21"/>
        <v>-9.8385469223007203E-3</v>
      </c>
      <c r="M190" s="196">
        <f t="shared" si="22"/>
        <v>-1.5668523676880198E-2</v>
      </c>
      <c r="N190" s="196">
        <f t="shared" si="23"/>
        <v>-9.7333897587812291E-3</v>
      </c>
      <c r="O190" s="196">
        <f t="shared" si="24"/>
        <v>-4.5360418104722789E-3</v>
      </c>
      <c r="P190" s="196">
        <f t="shared" si="25"/>
        <v>-4.8076923076923756E-3</v>
      </c>
      <c r="Q190" s="196">
        <f t="shared" si="26"/>
        <v>-2.0804438280166402E-2</v>
      </c>
      <c r="R190" s="196">
        <f t="shared" si="27"/>
        <v>-2.7307990690457796E-2</v>
      </c>
      <c r="T190">
        <v>185</v>
      </c>
      <c r="U190">
        <f t="shared" ca="1" si="28"/>
        <v>-1.7362020793505809E-2</v>
      </c>
      <c r="V190">
        <f t="shared" ca="1" si="29"/>
        <v>82.958404906936039</v>
      </c>
      <c r="Y190">
        <v>185</v>
      </c>
      <c r="Z190">
        <v>241.44852108419619</v>
      </c>
    </row>
    <row r="191" spans="1:26" ht="13.8">
      <c r="A191" s="209">
        <v>41914</v>
      </c>
      <c r="B191" s="193">
        <v>15.92</v>
      </c>
      <c r="C191" s="193">
        <v>39.130000000000003</v>
      </c>
      <c r="D191" s="193">
        <v>28.36</v>
      </c>
      <c r="E191" s="193">
        <v>47.17</v>
      </c>
      <c r="F191" s="193">
        <v>101.79</v>
      </c>
      <c r="G191" s="193">
        <v>20.73</v>
      </c>
      <c r="H191" s="193">
        <v>20.95</v>
      </c>
      <c r="I191" s="224">
        <v>64.28</v>
      </c>
      <c r="J191" s="193"/>
      <c r="K191" s="196">
        <f t="shared" si="20"/>
        <v>3.1505986137366549E-3</v>
      </c>
      <c r="L191" s="196">
        <f t="shared" si="21"/>
        <v>-3.0573248407642661E-3</v>
      </c>
      <c r="M191" s="196">
        <f t="shared" si="22"/>
        <v>3.1835868411743849E-3</v>
      </c>
      <c r="N191" s="196">
        <f t="shared" si="23"/>
        <v>7.9059829059830028E-3</v>
      </c>
      <c r="O191" s="196">
        <f t="shared" si="24"/>
        <v>8.3209509658246986E-3</v>
      </c>
      <c r="P191" s="196">
        <f t="shared" si="25"/>
        <v>1.4492753623188955E-3</v>
      </c>
      <c r="Q191" s="196">
        <f t="shared" si="26"/>
        <v>-1.0859301227573203E-2</v>
      </c>
      <c r="R191" s="196">
        <f t="shared" si="27"/>
        <v>2.5362896793747064E-2</v>
      </c>
      <c r="T191">
        <v>186</v>
      </c>
      <c r="U191">
        <f t="shared" ca="1" si="28"/>
        <v>-5.4753841788049065E-3</v>
      </c>
      <c r="V191">
        <f t="shared" ca="1" si="29"/>
        <v>82.504175769209709</v>
      </c>
      <c r="Y191">
        <v>186</v>
      </c>
      <c r="Z191">
        <v>267.13780580828438</v>
      </c>
    </row>
    <row r="192" spans="1:26" ht="13.8">
      <c r="A192" s="209">
        <v>41915</v>
      </c>
      <c r="B192" s="193">
        <v>16.14</v>
      </c>
      <c r="C192" s="193">
        <v>39.409999999999997</v>
      </c>
      <c r="D192" s="193">
        <v>28.61</v>
      </c>
      <c r="E192" s="193">
        <v>47.55</v>
      </c>
      <c r="F192" s="193">
        <v>102.84</v>
      </c>
      <c r="G192" s="193">
        <v>21.03</v>
      </c>
      <c r="H192" s="193">
        <v>20.79</v>
      </c>
      <c r="I192" s="224">
        <v>65.650000000000006</v>
      </c>
      <c r="J192" s="193"/>
      <c r="K192" s="196">
        <f t="shared" si="20"/>
        <v>1.3819095477386975E-2</v>
      </c>
      <c r="L192" s="196">
        <f t="shared" si="21"/>
        <v>7.1556350626116542E-3</v>
      </c>
      <c r="M192" s="196">
        <f t="shared" si="22"/>
        <v>8.8152327221438648E-3</v>
      </c>
      <c r="N192" s="196">
        <f t="shared" si="23"/>
        <v>8.0559677761287991E-3</v>
      </c>
      <c r="O192" s="196">
        <f t="shared" si="24"/>
        <v>1.0315355142941322E-2</v>
      </c>
      <c r="P192" s="196">
        <f t="shared" si="25"/>
        <v>1.4471780028943594E-2</v>
      </c>
      <c r="Q192" s="196">
        <f t="shared" si="26"/>
        <v>-7.6372315035799594E-3</v>
      </c>
      <c r="R192" s="196">
        <f t="shared" si="27"/>
        <v>2.1313005600497894E-2</v>
      </c>
      <c r="T192">
        <v>187</v>
      </c>
      <c r="U192">
        <f t="shared" ca="1" si="28"/>
        <v>1.9835133393077683E-2</v>
      </c>
      <c r="V192">
        <f t="shared" ca="1" si="29"/>
        <v>84.14065710107792</v>
      </c>
      <c r="Y192">
        <v>187</v>
      </c>
      <c r="Z192">
        <v>125.57456953519456</v>
      </c>
    </row>
    <row r="193" spans="1:26" ht="13.8">
      <c r="A193" s="209">
        <v>41918</v>
      </c>
      <c r="B193" s="193">
        <v>16.11</v>
      </c>
      <c r="C193" s="193">
        <v>39.409999999999997</v>
      </c>
      <c r="D193" s="193">
        <v>28.72</v>
      </c>
      <c r="E193" s="193">
        <v>46.96</v>
      </c>
      <c r="F193" s="193">
        <v>102.13</v>
      </c>
      <c r="G193" s="193">
        <v>21.04</v>
      </c>
      <c r="H193" s="193">
        <v>20.45</v>
      </c>
      <c r="I193" s="224">
        <v>66.209999999999994</v>
      </c>
      <c r="J193" s="193"/>
      <c r="K193" s="196">
        <f t="shared" si="20"/>
        <v>-1.8587360594796243E-3</v>
      </c>
      <c r="L193" s="196">
        <f t="shared" si="21"/>
        <v>0</v>
      </c>
      <c r="M193" s="196">
        <f t="shared" si="22"/>
        <v>3.844809507165307E-3</v>
      </c>
      <c r="N193" s="196">
        <f t="shared" si="23"/>
        <v>-1.2407991587802236E-2</v>
      </c>
      <c r="O193" s="196">
        <f t="shared" si="24"/>
        <v>-6.9039284325166077E-3</v>
      </c>
      <c r="P193" s="196">
        <f t="shared" si="25"/>
        <v>4.7551117451250641E-4</v>
      </c>
      <c r="Q193" s="196">
        <f t="shared" si="26"/>
        <v>-1.6354016354016346E-2</v>
      </c>
      <c r="R193" s="196">
        <f t="shared" si="27"/>
        <v>8.5300837776083483E-3</v>
      </c>
      <c r="T193">
        <v>188</v>
      </c>
      <c r="U193">
        <f t="shared" ca="1" si="28"/>
        <v>-5.9688710738959899E-2</v>
      </c>
      <c r="V193">
        <f t="shared" ca="1" si="29"/>
        <v>79.118409757985674</v>
      </c>
      <c r="Y193">
        <v>188</v>
      </c>
      <c r="Z193">
        <v>168.58358263081035</v>
      </c>
    </row>
    <row r="194" spans="1:26" ht="13.8">
      <c r="A194" s="209">
        <v>41919</v>
      </c>
      <c r="B194" s="193">
        <v>15.85</v>
      </c>
      <c r="C194" s="193">
        <v>38.93</v>
      </c>
      <c r="D194" s="193">
        <v>28.04</v>
      </c>
      <c r="E194" s="193">
        <v>46.4</v>
      </c>
      <c r="F194" s="193">
        <v>101.36</v>
      </c>
      <c r="G194" s="193">
        <v>21.02</v>
      </c>
      <c r="H194" s="193">
        <v>20.23</v>
      </c>
      <c r="I194" s="224">
        <v>65.180000000000007</v>
      </c>
      <c r="J194" s="193"/>
      <c r="K194" s="196">
        <f t="shared" si="20"/>
        <v>-1.6139044072004952E-2</v>
      </c>
      <c r="L194" s="196">
        <f t="shared" si="21"/>
        <v>-1.2179649835067164E-2</v>
      </c>
      <c r="M194" s="196">
        <f t="shared" si="22"/>
        <v>-2.3676880222841215E-2</v>
      </c>
      <c r="N194" s="196">
        <f t="shared" si="23"/>
        <v>-1.1925042589437867E-2</v>
      </c>
      <c r="O194" s="196">
        <f t="shared" si="24"/>
        <v>-7.5394105551747385E-3</v>
      </c>
      <c r="P194" s="196">
        <f t="shared" si="25"/>
        <v>-9.5057034220530302E-4</v>
      </c>
      <c r="Q194" s="196">
        <f t="shared" si="26"/>
        <v>-1.0757946210268893E-2</v>
      </c>
      <c r="R194" s="196">
        <f t="shared" si="27"/>
        <v>-1.5556562452801495E-2</v>
      </c>
      <c r="T194">
        <v>189</v>
      </c>
      <c r="U194">
        <f t="shared" ca="1" si="28"/>
        <v>-1.3154501468303323E-3</v>
      </c>
      <c r="V194">
        <f t="shared" ca="1" si="29"/>
        <v>79.014333434252549</v>
      </c>
      <c r="Y194">
        <v>189</v>
      </c>
      <c r="Z194">
        <v>156.87930471768996</v>
      </c>
    </row>
    <row r="195" spans="1:26" ht="13.8">
      <c r="A195" s="209">
        <v>41920</v>
      </c>
      <c r="B195" s="193">
        <v>16.14</v>
      </c>
      <c r="C195" s="193">
        <v>40</v>
      </c>
      <c r="D195" s="193">
        <v>28.48</v>
      </c>
      <c r="E195" s="193">
        <v>47.36</v>
      </c>
      <c r="F195" s="193">
        <v>104.16</v>
      </c>
      <c r="G195" s="193">
        <v>21.28</v>
      </c>
      <c r="H195" s="193">
        <v>20.82</v>
      </c>
      <c r="I195" s="224">
        <v>66.69</v>
      </c>
      <c r="J195" s="193"/>
      <c r="K195" s="196">
        <f t="shared" ref="K195:K258" si="30">(B195-B194)/B194</f>
        <v>1.8296529968454319E-2</v>
      </c>
      <c r="L195" s="196">
        <f t="shared" ref="L195:L258" si="31">(C195-C194)/C194</f>
        <v>2.7485229899820197E-2</v>
      </c>
      <c r="M195" s="196">
        <f t="shared" ref="M195:M258" si="32">(D195-D194)/D194</f>
        <v>1.5691868758915879E-2</v>
      </c>
      <c r="N195" s="196">
        <f t="shared" ref="N195:N258" si="33">(E195-E194)/E194</f>
        <v>2.0689655172413814E-2</v>
      </c>
      <c r="O195" s="196">
        <f t="shared" ref="O195:O258" si="34">(F195-F194)/F194</f>
        <v>2.7624309392265164E-2</v>
      </c>
      <c r="P195" s="196">
        <f t="shared" ref="P195:P258" si="35">(G195-G194)/G194</f>
        <v>1.2369172216936326E-2</v>
      </c>
      <c r="Q195" s="196">
        <f t="shared" ref="Q195:Q258" si="36">(H195-H194)/H194</f>
        <v>2.9164607019278293E-2</v>
      </c>
      <c r="R195" s="196">
        <f t="shared" ref="R195:R258" si="37">(I195-I194)/I194</f>
        <v>2.3166615526234901E-2</v>
      </c>
      <c r="T195">
        <v>190</v>
      </c>
      <c r="U195">
        <f t="shared" ca="1" si="28"/>
        <v>-4.6333612732349467E-3</v>
      </c>
      <c r="V195">
        <f t="shared" ca="1" si="29"/>
        <v>78.648231481687802</v>
      </c>
      <c r="Y195">
        <v>190</v>
      </c>
      <c r="Z195">
        <v>110.02475980975571</v>
      </c>
    </row>
    <row r="196" spans="1:26" ht="13.8">
      <c r="A196" s="209">
        <v>41921</v>
      </c>
      <c r="B196" s="193">
        <v>15.77</v>
      </c>
      <c r="C196" s="193">
        <v>39.200000000000003</v>
      </c>
      <c r="D196" s="193">
        <v>27.9</v>
      </c>
      <c r="E196" s="193">
        <v>46.44</v>
      </c>
      <c r="F196" s="193">
        <v>103.91</v>
      </c>
      <c r="G196" s="193">
        <v>21.18</v>
      </c>
      <c r="H196" s="193">
        <v>20.190000000000001</v>
      </c>
      <c r="I196" s="224">
        <v>65.95</v>
      </c>
      <c r="J196" s="193"/>
      <c r="K196" s="196">
        <f t="shared" si="30"/>
        <v>-2.2924411400247893E-2</v>
      </c>
      <c r="L196" s="196">
        <f t="shared" si="31"/>
        <v>-1.9999999999999928E-2</v>
      </c>
      <c r="M196" s="196">
        <f t="shared" si="32"/>
        <v>-2.0365168539325906E-2</v>
      </c>
      <c r="N196" s="196">
        <f t="shared" si="33"/>
        <v>-1.9425675675675713E-2</v>
      </c>
      <c r="O196" s="196">
        <f t="shared" si="34"/>
        <v>-2.4001536098310293E-3</v>
      </c>
      <c r="P196" s="196">
        <f t="shared" si="35"/>
        <v>-4.6992481203008184E-3</v>
      </c>
      <c r="Q196" s="196">
        <f t="shared" si="36"/>
        <v>-3.0259365994236263E-2</v>
      </c>
      <c r="R196" s="196">
        <f t="shared" si="37"/>
        <v>-1.1096116359274178E-2</v>
      </c>
      <c r="T196">
        <v>191</v>
      </c>
      <c r="U196">
        <f t="shared" ca="1" si="28"/>
        <v>1.2150411982891324E-2</v>
      </c>
      <c r="V196">
        <f t="shared" ca="1" si="29"/>
        <v>79.60383989591611</v>
      </c>
      <c r="Y196">
        <v>191</v>
      </c>
      <c r="Z196">
        <v>96.93152845583937</v>
      </c>
    </row>
    <row r="197" spans="1:26" ht="13.8">
      <c r="A197" s="209">
        <v>41922</v>
      </c>
      <c r="B197" s="193">
        <v>15.57</v>
      </c>
      <c r="C197" s="193">
        <v>37.65</v>
      </c>
      <c r="D197" s="193">
        <v>27.08</v>
      </c>
      <c r="E197" s="193">
        <v>45.68</v>
      </c>
      <c r="F197" s="193">
        <v>104.3</v>
      </c>
      <c r="G197" s="193">
        <v>21.29</v>
      </c>
      <c r="H197" s="193">
        <v>19.8</v>
      </c>
      <c r="I197" s="224">
        <v>64.58</v>
      </c>
      <c r="J197" s="193"/>
      <c r="K197" s="196">
        <f t="shared" si="30"/>
        <v>-1.2682308180088732E-2</v>
      </c>
      <c r="L197" s="196">
        <f t="shared" si="31"/>
        <v>-3.9540816326530719E-2</v>
      </c>
      <c r="M197" s="196">
        <f t="shared" si="32"/>
        <v>-2.9390681003584242E-2</v>
      </c>
      <c r="N197" s="196">
        <f t="shared" si="33"/>
        <v>-1.6365202411713999E-2</v>
      </c>
      <c r="O197" s="196">
        <f t="shared" si="34"/>
        <v>3.7532480030795937E-3</v>
      </c>
      <c r="P197" s="196">
        <f t="shared" si="35"/>
        <v>5.193578847969756E-3</v>
      </c>
      <c r="Q197" s="196">
        <f t="shared" si="36"/>
        <v>-1.9316493313521574E-2</v>
      </c>
      <c r="R197" s="196">
        <f t="shared" si="37"/>
        <v>-2.0773313115997036E-2</v>
      </c>
      <c r="T197">
        <v>192</v>
      </c>
      <c r="U197">
        <f t="shared" ca="1" si="28"/>
        <v>4.4310088565352575E-2</v>
      </c>
      <c r="V197">
        <f t="shared" ca="1" si="29"/>
        <v>83.13109309184631</v>
      </c>
      <c r="Y197">
        <v>192</v>
      </c>
      <c r="Z197">
        <v>181.17793287290692</v>
      </c>
    </row>
    <row r="198" spans="1:26" ht="13.8">
      <c r="A198" s="209">
        <v>41925</v>
      </c>
      <c r="B198" s="193">
        <v>15.32</v>
      </c>
      <c r="C198" s="193">
        <v>37.32</v>
      </c>
      <c r="D198" s="193">
        <v>26.52</v>
      </c>
      <c r="E198" s="193">
        <v>45.57</v>
      </c>
      <c r="F198" s="193">
        <v>102.74</v>
      </c>
      <c r="G198" s="193">
        <v>21.09</v>
      </c>
      <c r="H198" s="193">
        <v>19.27</v>
      </c>
      <c r="I198" s="224">
        <v>62.65</v>
      </c>
      <c r="J198" s="193"/>
      <c r="K198" s="196">
        <f t="shared" si="30"/>
        <v>-1.6056518946692355E-2</v>
      </c>
      <c r="L198" s="196">
        <f t="shared" si="31"/>
        <v>-8.7649402390437801E-3</v>
      </c>
      <c r="M198" s="196">
        <f t="shared" si="32"/>
        <v>-2.0679468242245154E-2</v>
      </c>
      <c r="N198" s="196">
        <f t="shared" si="33"/>
        <v>-2.4080560420315111E-3</v>
      </c>
      <c r="O198" s="196">
        <f t="shared" si="34"/>
        <v>-1.4956855225311623E-2</v>
      </c>
      <c r="P198" s="196">
        <f t="shared" si="35"/>
        <v>-9.3940817285110053E-3</v>
      </c>
      <c r="Q198" s="196">
        <f t="shared" si="36"/>
        <v>-2.6767676767676826E-2</v>
      </c>
      <c r="R198" s="196">
        <f t="shared" si="37"/>
        <v>-2.988541344069371E-2</v>
      </c>
      <c r="T198">
        <v>193</v>
      </c>
      <c r="U198">
        <f t="shared" ca="1" si="28"/>
        <v>-3.3155988027863445E-2</v>
      </c>
      <c r="V198">
        <f t="shared" ca="1" si="29"/>
        <v>80.374799564549846</v>
      </c>
      <c r="Y198">
        <v>193</v>
      </c>
      <c r="Z198">
        <v>200.30495150398335</v>
      </c>
    </row>
    <row r="199" spans="1:26" ht="13.8">
      <c r="A199" s="209">
        <v>41926</v>
      </c>
      <c r="B199" s="193">
        <v>15.42</v>
      </c>
      <c r="C199" s="193">
        <v>37.39</v>
      </c>
      <c r="D199" s="193">
        <v>26.76</v>
      </c>
      <c r="E199" s="193">
        <v>46.51</v>
      </c>
      <c r="F199" s="193">
        <v>102.16</v>
      </c>
      <c r="G199" s="193">
        <v>21.21</v>
      </c>
      <c r="H199" s="193">
        <v>19.32</v>
      </c>
      <c r="I199" s="224">
        <v>64.16</v>
      </c>
      <c r="J199" s="193"/>
      <c r="K199" s="196">
        <f t="shared" si="30"/>
        <v>6.5274151436031103E-3</v>
      </c>
      <c r="L199" s="196">
        <f t="shared" si="31"/>
        <v>1.8756698821007578E-3</v>
      </c>
      <c r="M199" s="196">
        <f t="shared" si="32"/>
        <v>9.049773755656184E-3</v>
      </c>
      <c r="N199" s="196">
        <f t="shared" si="33"/>
        <v>2.0627605881062053E-2</v>
      </c>
      <c r="O199" s="196">
        <f t="shared" si="34"/>
        <v>-5.6453182791512393E-3</v>
      </c>
      <c r="P199" s="196">
        <f t="shared" si="35"/>
        <v>5.6899004267425791E-3</v>
      </c>
      <c r="Q199" s="196">
        <f t="shared" si="36"/>
        <v>2.5947067981318479E-3</v>
      </c>
      <c r="R199" s="196">
        <f t="shared" si="37"/>
        <v>2.4102154828411781E-2</v>
      </c>
      <c r="T199">
        <v>194</v>
      </c>
      <c r="U199">
        <f t="shared" ref="U199:U260" ca="1" si="38">_xlfn.NORM.INV(RAND(), $U$3,$U$4)</f>
        <v>9.8346634811332101E-3</v>
      </c>
      <c r="V199">
        <f t="shared" ref="V199:V260" ca="1" si="39">V198*(1+U199)</f>
        <v>81.165258670630735</v>
      </c>
      <c r="Y199">
        <v>194</v>
      </c>
      <c r="Z199">
        <v>265.37562934584747</v>
      </c>
    </row>
    <row r="200" spans="1:26" ht="13.8">
      <c r="A200" s="209">
        <v>41927</v>
      </c>
      <c r="B200" s="193">
        <v>15.3</v>
      </c>
      <c r="C200" s="193">
        <v>36.950000000000003</v>
      </c>
      <c r="D200" s="193">
        <v>26.36</v>
      </c>
      <c r="E200" s="193">
        <v>45.22</v>
      </c>
      <c r="F200" s="193">
        <v>100.58</v>
      </c>
      <c r="G200" s="193">
        <v>20.45</v>
      </c>
      <c r="H200" s="193">
        <v>19.190000000000001</v>
      </c>
      <c r="I200" s="224">
        <v>64.08</v>
      </c>
      <c r="J200" s="193"/>
      <c r="K200" s="196">
        <f t="shared" si="30"/>
        <v>-7.782101167315124E-3</v>
      </c>
      <c r="L200" s="196">
        <f t="shared" si="31"/>
        <v>-1.1767852366942971E-2</v>
      </c>
      <c r="M200" s="196">
        <f t="shared" si="32"/>
        <v>-1.4947683109118166E-2</v>
      </c>
      <c r="N200" s="196">
        <f t="shared" si="33"/>
        <v>-2.7735970758976547E-2</v>
      </c>
      <c r="O200" s="196">
        <f t="shared" si="34"/>
        <v>-1.5465935787000767E-2</v>
      </c>
      <c r="P200" s="196">
        <f t="shared" si="35"/>
        <v>-3.5832154644035906E-2</v>
      </c>
      <c r="Q200" s="196">
        <f t="shared" si="36"/>
        <v>-6.7287784679088509E-3</v>
      </c>
      <c r="R200" s="196">
        <f t="shared" si="37"/>
        <v>-1.2468827930174299E-3</v>
      </c>
      <c r="T200">
        <v>195</v>
      </c>
      <c r="U200">
        <f t="shared" ca="1" si="38"/>
        <v>-5.4119467070542441E-3</v>
      </c>
      <c r="V200">
        <f t="shared" ca="1" si="39"/>
        <v>80.725996616241005</v>
      </c>
      <c r="Y200">
        <v>195</v>
      </c>
      <c r="Z200">
        <v>124.43346069772412</v>
      </c>
    </row>
    <row r="201" spans="1:26" ht="13.8">
      <c r="A201" s="209">
        <v>41928</v>
      </c>
      <c r="B201" s="193">
        <v>15.14</v>
      </c>
      <c r="C201" s="193">
        <v>36.54</v>
      </c>
      <c r="D201" s="193">
        <v>26.09</v>
      </c>
      <c r="E201" s="193">
        <v>44.81</v>
      </c>
      <c r="F201" s="193">
        <v>99.49</v>
      </c>
      <c r="G201" s="193">
        <v>20.079999999999998</v>
      </c>
      <c r="H201" s="193">
        <v>18.29</v>
      </c>
      <c r="I201" s="224">
        <v>51.67</v>
      </c>
      <c r="J201" s="193"/>
      <c r="K201" s="196">
        <f t="shared" si="30"/>
        <v>-1.0457516339869289E-2</v>
      </c>
      <c r="L201" s="196">
        <f t="shared" si="31"/>
        <v>-1.1096075778078583E-2</v>
      </c>
      <c r="M201" s="196">
        <f t="shared" si="32"/>
        <v>-1.0242792109256433E-2</v>
      </c>
      <c r="N201" s="196">
        <f t="shared" si="33"/>
        <v>-9.0667846085801997E-3</v>
      </c>
      <c r="O201" s="196">
        <f t="shared" si="34"/>
        <v>-1.0837144561543085E-2</v>
      </c>
      <c r="P201" s="196">
        <f t="shared" si="35"/>
        <v>-1.8092909535452371E-2</v>
      </c>
      <c r="Q201" s="196">
        <f t="shared" si="36"/>
        <v>-4.689942678478385E-2</v>
      </c>
      <c r="R201" s="196">
        <f t="shared" si="37"/>
        <v>-0.19366416978776524</v>
      </c>
      <c r="T201">
        <v>196</v>
      </c>
      <c r="U201">
        <f t="shared" ca="1" si="38"/>
        <v>2.1368856307972368E-2</v>
      </c>
      <c r="V201">
        <f t="shared" ca="1" si="39"/>
        <v>82.451018838251329</v>
      </c>
      <c r="Y201">
        <v>196</v>
      </c>
      <c r="Z201">
        <v>245.38812835166178</v>
      </c>
    </row>
    <row r="202" spans="1:26" ht="13.8">
      <c r="A202" s="209">
        <v>41929</v>
      </c>
      <c r="B202" s="193">
        <v>15.18</v>
      </c>
      <c r="C202" s="193">
        <v>37.299999999999997</v>
      </c>
      <c r="D202" s="193">
        <v>25.43</v>
      </c>
      <c r="E202" s="193">
        <v>44.54</v>
      </c>
      <c r="F202" s="193">
        <v>100.86</v>
      </c>
      <c r="G202" s="193">
        <v>20.149999999999999</v>
      </c>
      <c r="H202" s="193">
        <v>18.309999999999999</v>
      </c>
      <c r="I202" s="224">
        <v>51.01</v>
      </c>
      <c r="J202" s="193"/>
      <c r="K202" s="196">
        <f t="shared" si="30"/>
        <v>2.6420079260237217E-3</v>
      </c>
      <c r="L202" s="196">
        <f t="shared" si="31"/>
        <v>2.0799124247400054E-2</v>
      </c>
      <c r="M202" s="196">
        <f t="shared" si="32"/>
        <v>-2.5297048677654279E-2</v>
      </c>
      <c r="N202" s="196">
        <f t="shared" si="33"/>
        <v>-6.0254407498326959E-3</v>
      </c>
      <c r="O202" s="196">
        <f t="shared" si="34"/>
        <v>1.3770228163634582E-2</v>
      </c>
      <c r="P202" s="196">
        <f t="shared" si="35"/>
        <v>3.4860557768924445E-3</v>
      </c>
      <c r="Q202" s="196">
        <f t="shared" si="36"/>
        <v>1.0934937124111304E-3</v>
      </c>
      <c r="R202" s="196">
        <f t="shared" si="37"/>
        <v>-1.2773369460034907E-2</v>
      </c>
      <c r="T202">
        <v>197</v>
      </c>
      <c r="U202">
        <f t="shared" ca="1" si="38"/>
        <v>4.0935592310364664E-2</v>
      </c>
      <c r="V202">
        <f t="shared" ca="1" si="39"/>
        <v>85.826200130988184</v>
      </c>
      <c r="Y202">
        <v>197</v>
      </c>
      <c r="Z202">
        <v>142.09980713196774</v>
      </c>
    </row>
    <row r="203" spans="1:26" ht="13.8">
      <c r="A203" s="209">
        <v>41932</v>
      </c>
      <c r="B203" s="193">
        <v>15.31</v>
      </c>
      <c r="C203" s="193">
        <v>37.69</v>
      </c>
      <c r="D203" s="193">
        <v>25.91</v>
      </c>
      <c r="E203" s="193">
        <v>45.46</v>
      </c>
      <c r="F203" s="193">
        <v>103.91</v>
      </c>
      <c r="G203" s="193">
        <v>20.440000000000001</v>
      </c>
      <c r="H203" s="193">
        <v>18.79</v>
      </c>
      <c r="I203" s="224">
        <v>51.32</v>
      </c>
      <c r="J203" s="193"/>
      <c r="K203" s="196">
        <f t="shared" si="30"/>
        <v>8.5638998682477461E-3</v>
      </c>
      <c r="L203" s="196">
        <f t="shared" si="31"/>
        <v>1.045576407506704E-2</v>
      </c>
      <c r="M203" s="196">
        <f t="shared" si="32"/>
        <v>1.8875344081793175E-2</v>
      </c>
      <c r="N203" s="196">
        <f t="shared" si="33"/>
        <v>2.0655590480467036E-2</v>
      </c>
      <c r="O203" s="196">
        <f t="shared" si="34"/>
        <v>3.0239936545706891E-2</v>
      </c>
      <c r="P203" s="196">
        <f t="shared" si="35"/>
        <v>1.439205955335001E-2</v>
      </c>
      <c r="Q203" s="196">
        <f t="shared" si="36"/>
        <v>2.62151829601311E-2</v>
      </c>
      <c r="R203" s="196">
        <f t="shared" si="37"/>
        <v>6.0772397569104544E-3</v>
      </c>
      <c r="T203">
        <v>198</v>
      </c>
      <c r="U203">
        <f t="shared" ca="1" si="38"/>
        <v>9.8920413987844576E-3</v>
      </c>
      <c r="V203">
        <f t="shared" ca="1" si="39"/>
        <v>86.675196455784274</v>
      </c>
      <c r="Y203">
        <v>198</v>
      </c>
      <c r="Z203">
        <v>154.94945495853614</v>
      </c>
    </row>
    <row r="204" spans="1:26" ht="13.8">
      <c r="A204" s="209">
        <v>41933</v>
      </c>
      <c r="B204" s="193">
        <v>15.77</v>
      </c>
      <c r="C204" s="193">
        <v>38.369999999999997</v>
      </c>
      <c r="D204" s="193">
        <v>26.19</v>
      </c>
      <c r="E204" s="193">
        <v>46.47</v>
      </c>
      <c r="F204" s="193">
        <v>105.42</v>
      </c>
      <c r="G204" s="193">
        <v>20.68</v>
      </c>
      <c r="H204" s="193">
        <v>19.420000000000002</v>
      </c>
      <c r="I204" s="224">
        <v>52.28</v>
      </c>
      <c r="J204" s="193"/>
      <c r="K204" s="196">
        <f t="shared" si="30"/>
        <v>3.0045721750489814E-2</v>
      </c>
      <c r="L204" s="196">
        <f t="shared" si="31"/>
        <v>1.8041920933934724E-2</v>
      </c>
      <c r="M204" s="196">
        <f t="shared" si="32"/>
        <v>1.0806638363566235E-2</v>
      </c>
      <c r="N204" s="196">
        <f t="shared" si="33"/>
        <v>2.2217333919929565E-2</v>
      </c>
      <c r="O204" s="196">
        <f t="shared" si="34"/>
        <v>1.4531806370897942E-2</v>
      </c>
      <c r="P204" s="196">
        <f t="shared" si="35"/>
        <v>1.174168297455961E-2</v>
      </c>
      <c r="Q204" s="196">
        <f t="shared" si="36"/>
        <v>3.352847259180429E-2</v>
      </c>
      <c r="R204" s="196">
        <f t="shared" si="37"/>
        <v>1.8706157443491831E-2</v>
      </c>
      <c r="T204">
        <v>199</v>
      </c>
      <c r="U204">
        <f t="shared" ca="1" si="38"/>
        <v>2.0696351065514131E-2</v>
      </c>
      <c r="V204">
        <f t="shared" ca="1" si="39"/>
        <v>88.469056750305583</v>
      </c>
      <c r="Y204">
        <v>199</v>
      </c>
      <c r="Z204">
        <v>129.1017864977081</v>
      </c>
    </row>
    <row r="205" spans="1:26" ht="13.8">
      <c r="A205" s="209">
        <v>41934</v>
      </c>
      <c r="B205" s="193">
        <v>15.65</v>
      </c>
      <c r="C205" s="193">
        <v>37.950000000000003</v>
      </c>
      <c r="D205" s="193">
        <v>26.5</v>
      </c>
      <c r="E205" s="193">
        <v>46.24</v>
      </c>
      <c r="F205" s="193">
        <v>105.63</v>
      </c>
      <c r="G205" s="193">
        <v>20.68</v>
      </c>
      <c r="H205" s="193">
        <v>19.14</v>
      </c>
      <c r="I205" s="224">
        <v>53.52</v>
      </c>
      <c r="J205" s="193"/>
      <c r="K205" s="196">
        <f t="shared" si="30"/>
        <v>-7.6093849080532162E-3</v>
      </c>
      <c r="L205" s="196">
        <f t="shared" si="31"/>
        <v>-1.0946051602814559E-2</v>
      </c>
      <c r="M205" s="196">
        <f t="shared" si="32"/>
        <v>1.1836578846888076E-2</v>
      </c>
      <c r="N205" s="196">
        <f t="shared" si="33"/>
        <v>-4.9494297396168903E-3</v>
      </c>
      <c r="O205" s="196">
        <f t="shared" si="34"/>
        <v>1.9920318725099007E-3</v>
      </c>
      <c r="P205" s="196">
        <f t="shared" si="35"/>
        <v>0</v>
      </c>
      <c r="Q205" s="196">
        <f t="shared" si="36"/>
        <v>-1.4418125643666381E-2</v>
      </c>
      <c r="R205" s="196">
        <f t="shared" si="37"/>
        <v>2.371843917368022E-2</v>
      </c>
      <c r="T205">
        <v>200</v>
      </c>
      <c r="U205">
        <f t="shared" ca="1" si="38"/>
        <v>9.978630779991917E-3</v>
      </c>
      <c r="V205">
        <f t="shared" ca="1" si="39"/>
        <v>89.35185680307103</v>
      </c>
      <c r="Y205">
        <v>200</v>
      </c>
      <c r="Z205">
        <v>167.42799680393779</v>
      </c>
    </row>
    <row r="206" spans="1:26" ht="13.8">
      <c r="A206" s="209">
        <v>41935</v>
      </c>
      <c r="B206" s="193">
        <v>15.66</v>
      </c>
      <c r="C206" s="193">
        <v>38.49</v>
      </c>
      <c r="D206" s="193">
        <v>27.06</v>
      </c>
      <c r="E206" s="193">
        <v>46.77</v>
      </c>
      <c r="F206" s="193">
        <v>105.67</v>
      </c>
      <c r="G206" s="193">
        <v>20.74</v>
      </c>
      <c r="H206" s="193">
        <v>19.399999999999999</v>
      </c>
      <c r="I206" s="224">
        <v>54.72</v>
      </c>
      <c r="J206" s="193"/>
      <c r="K206" s="196">
        <f t="shared" si="30"/>
        <v>6.3897763578273396E-4</v>
      </c>
      <c r="L206" s="196">
        <f t="shared" si="31"/>
        <v>1.4229249011857684E-2</v>
      </c>
      <c r="M206" s="196">
        <f t="shared" si="32"/>
        <v>2.1132075471698066E-2</v>
      </c>
      <c r="N206" s="196">
        <f t="shared" si="33"/>
        <v>1.1461937716263E-2</v>
      </c>
      <c r="O206" s="196">
        <f t="shared" si="34"/>
        <v>3.7868029915749554E-4</v>
      </c>
      <c r="P206" s="196">
        <f t="shared" si="35"/>
        <v>2.9013539651836905E-3</v>
      </c>
      <c r="Q206" s="196">
        <f t="shared" si="36"/>
        <v>1.358411703239279E-2</v>
      </c>
      <c r="R206" s="196">
        <f t="shared" si="37"/>
        <v>2.2421524663677049E-2</v>
      </c>
      <c r="T206">
        <v>201</v>
      </c>
      <c r="U206">
        <f t="shared" ca="1" si="38"/>
        <v>1.3680758253534982E-2</v>
      </c>
      <c r="V206">
        <f t="shared" ca="1" si="39"/>
        <v>90.574257955498325</v>
      </c>
      <c r="Y206">
        <v>201</v>
      </c>
      <c r="Z206">
        <v>303.74235864031596</v>
      </c>
    </row>
    <row r="207" spans="1:26" ht="13.8">
      <c r="A207" s="209">
        <v>41936</v>
      </c>
      <c r="B207" s="193">
        <v>14.35</v>
      </c>
      <c r="C207" s="193">
        <v>39.44</v>
      </c>
      <c r="D207" s="193">
        <v>26.85</v>
      </c>
      <c r="E207" s="193">
        <v>46.42</v>
      </c>
      <c r="F207" s="193">
        <v>105.55</v>
      </c>
      <c r="G207" s="193">
        <v>20.77</v>
      </c>
      <c r="H207" s="193">
        <v>19.52</v>
      </c>
      <c r="I207" s="224">
        <v>55</v>
      </c>
      <c r="J207" s="193"/>
      <c r="K207" s="196">
        <f t="shared" si="30"/>
        <v>-8.3652618135376791E-2</v>
      </c>
      <c r="L207" s="196">
        <f t="shared" si="31"/>
        <v>2.4681735515718256E-2</v>
      </c>
      <c r="M207" s="196">
        <f t="shared" si="32"/>
        <v>-7.7605321507759539E-3</v>
      </c>
      <c r="N207" s="196">
        <f t="shared" si="33"/>
        <v>-7.4834295488561339E-3</v>
      </c>
      <c r="O207" s="196">
        <f t="shared" si="34"/>
        <v>-1.1356108640106421E-3</v>
      </c>
      <c r="P207" s="196">
        <f t="shared" si="35"/>
        <v>1.446480231436892E-3</v>
      </c>
      <c r="Q207" s="196">
        <f t="shared" si="36"/>
        <v>6.1855670103093301E-3</v>
      </c>
      <c r="R207" s="196">
        <f t="shared" si="37"/>
        <v>5.1169590643275059E-3</v>
      </c>
      <c r="T207">
        <v>202</v>
      </c>
      <c r="U207">
        <f t="shared" ca="1" si="38"/>
        <v>-1.7991374444689588E-2</v>
      </c>
      <c r="V207">
        <f t="shared" ca="1" si="39"/>
        <v>88.944702565571049</v>
      </c>
      <c r="Y207">
        <v>202</v>
      </c>
      <c r="Z207">
        <v>278.50573552681431</v>
      </c>
    </row>
    <row r="208" spans="1:26" ht="13.8">
      <c r="A208" s="209">
        <v>41939</v>
      </c>
      <c r="B208" s="193">
        <v>14.5</v>
      </c>
      <c r="C208" s="193">
        <v>39.25</v>
      </c>
      <c r="D208" s="193">
        <v>26.9</v>
      </c>
      <c r="E208" s="193">
        <v>46.41</v>
      </c>
      <c r="F208" s="193">
        <v>105.94</v>
      </c>
      <c r="G208" s="193">
        <v>20.83</v>
      </c>
      <c r="H208" s="193">
        <v>19.55</v>
      </c>
      <c r="I208" s="224">
        <v>54.2</v>
      </c>
      <c r="J208" s="193"/>
      <c r="K208" s="196">
        <f t="shared" si="30"/>
        <v>1.0452961672473893E-2</v>
      </c>
      <c r="L208" s="196">
        <f t="shared" si="31"/>
        <v>-4.8174442190668798E-3</v>
      </c>
      <c r="M208" s="196">
        <f t="shared" si="32"/>
        <v>1.8621973929235439E-3</v>
      </c>
      <c r="N208" s="196">
        <f t="shared" si="33"/>
        <v>-2.1542438604060999E-4</v>
      </c>
      <c r="O208" s="196">
        <f t="shared" si="34"/>
        <v>3.6949313121743305E-3</v>
      </c>
      <c r="P208" s="196">
        <f t="shared" si="35"/>
        <v>2.8887818969667175E-3</v>
      </c>
      <c r="Q208" s="196">
        <f t="shared" si="36"/>
        <v>1.5368852459016976E-3</v>
      </c>
      <c r="R208" s="196">
        <f t="shared" si="37"/>
        <v>-1.4545454545454493E-2</v>
      </c>
      <c r="T208">
        <v>203</v>
      </c>
      <c r="U208">
        <f t="shared" ca="1" si="38"/>
        <v>-6.4708067429717925E-4</v>
      </c>
      <c r="V208">
        <f t="shared" ca="1" si="39"/>
        <v>88.887148167459756</v>
      </c>
      <c r="Y208">
        <v>203</v>
      </c>
      <c r="Z208">
        <v>264.25203523835563</v>
      </c>
    </row>
    <row r="209" spans="1:26" ht="13.8">
      <c r="A209" s="209">
        <v>41940</v>
      </c>
      <c r="B209" s="193">
        <v>14.78</v>
      </c>
      <c r="C209" s="193">
        <v>39.75</v>
      </c>
      <c r="D209" s="193">
        <v>27.3</v>
      </c>
      <c r="E209" s="193">
        <v>45.73</v>
      </c>
      <c r="F209" s="193">
        <v>106.05</v>
      </c>
      <c r="G209" s="193">
        <v>20.77</v>
      </c>
      <c r="H209" s="193">
        <v>19.55</v>
      </c>
      <c r="I209" s="224">
        <v>55.17</v>
      </c>
      <c r="J209" s="193"/>
      <c r="K209" s="196">
        <f t="shared" si="30"/>
        <v>1.9310344827586163E-2</v>
      </c>
      <c r="L209" s="196">
        <f t="shared" si="31"/>
        <v>1.2738853503184714E-2</v>
      </c>
      <c r="M209" s="196">
        <f t="shared" si="32"/>
        <v>1.4869888475836512E-2</v>
      </c>
      <c r="N209" s="196">
        <f t="shared" si="33"/>
        <v>-1.4652014652014647E-2</v>
      </c>
      <c r="O209" s="196">
        <f t="shared" si="34"/>
        <v>1.0383235793845519E-3</v>
      </c>
      <c r="P209" s="196">
        <f t="shared" si="35"/>
        <v>-2.8804608737397373E-3</v>
      </c>
      <c r="Q209" s="196">
        <f t="shared" si="36"/>
        <v>0</v>
      </c>
      <c r="R209" s="196">
        <f t="shared" si="37"/>
        <v>1.7896678966789648E-2</v>
      </c>
      <c r="T209">
        <v>204</v>
      </c>
      <c r="U209">
        <f t="shared" ca="1" si="38"/>
        <v>-9.5835554346218842E-3</v>
      </c>
      <c r="V209">
        <f t="shared" ca="1" si="39"/>
        <v>88.03529325557146</v>
      </c>
      <c r="Y209">
        <v>204</v>
      </c>
      <c r="Z209">
        <v>94.194429370272829</v>
      </c>
    </row>
    <row r="210" spans="1:26" ht="13.8">
      <c r="A210" s="209">
        <v>41941</v>
      </c>
      <c r="B210" s="193">
        <v>14.71</v>
      </c>
      <c r="C210" s="193">
        <v>39.86</v>
      </c>
      <c r="D210" s="193">
        <v>27.32</v>
      </c>
      <c r="E210" s="193">
        <v>45.91</v>
      </c>
      <c r="F210" s="193">
        <v>106.75</v>
      </c>
      <c r="G210" s="193">
        <v>20.78</v>
      </c>
      <c r="H210" s="193">
        <v>19.600000000000001</v>
      </c>
      <c r="I210" s="224">
        <v>54.01</v>
      </c>
      <c r="J210" s="193"/>
      <c r="K210" s="196">
        <f t="shared" si="30"/>
        <v>-4.7361299052773014E-3</v>
      </c>
      <c r="L210" s="196">
        <f t="shared" si="31"/>
        <v>2.7672955974842625E-3</v>
      </c>
      <c r="M210" s="196">
        <f t="shared" si="32"/>
        <v>7.3260073260071699E-4</v>
      </c>
      <c r="N210" s="196">
        <f t="shared" si="33"/>
        <v>3.9361469494861084E-3</v>
      </c>
      <c r="O210" s="196">
        <f t="shared" si="34"/>
        <v>6.6006600660066276E-3</v>
      </c>
      <c r="P210" s="196">
        <f t="shared" si="35"/>
        <v>4.8146364949453845E-4</v>
      </c>
      <c r="Q210" s="196">
        <f t="shared" si="36"/>
        <v>2.5575447570332843E-3</v>
      </c>
      <c r="R210" s="196">
        <f t="shared" si="37"/>
        <v>-2.1025919883994992E-2</v>
      </c>
      <c r="T210">
        <v>205</v>
      </c>
      <c r="U210">
        <f t="shared" ca="1" si="38"/>
        <v>2.1522021416778336E-2</v>
      </c>
      <c r="V210">
        <f t="shared" ca="1" si="39"/>
        <v>89.929990722450242</v>
      </c>
      <c r="Y210">
        <v>205</v>
      </c>
      <c r="Z210">
        <v>215.57297018142316</v>
      </c>
    </row>
    <row r="211" spans="1:26" ht="13.8">
      <c r="A211" s="209">
        <v>41942</v>
      </c>
      <c r="B211" s="193">
        <v>14.95</v>
      </c>
      <c r="C211" s="193">
        <v>39.369999999999997</v>
      </c>
      <c r="D211" s="193">
        <v>27.37</v>
      </c>
      <c r="E211" s="193">
        <v>46.58</v>
      </c>
      <c r="F211" s="193">
        <v>107.62</v>
      </c>
      <c r="G211" s="193">
        <v>20.79</v>
      </c>
      <c r="H211" s="193">
        <v>19.690000000000001</v>
      </c>
      <c r="I211" s="224">
        <v>54.14</v>
      </c>
      <c r="J211" s="193"/>
      <c r="K211" s="196">
        <f t="shared" si="30"/>
        <v>1.6315431679129737E-2</v>
      </c>
      <c r="L211" s="196">
        <f t="shared" si="31"/>
        <v>-1.2293025589563522E-2</v>
      </c>
      <c r="M211" s="196">
        <f t="shared" si="32"/>
        <v>1.8301610541727933E-3</v>
      </c>
      <c r="N211" s="196">
        <f t="shared" si="33"/>
        <v>1.4593770420387753E-2</v>
      </c>
      <c r="O211" s="196">
        <f t="shared" si="34"/>
        <v>8.1498829039813071E-3</v>
      </c>
      <c r="P211" s="196">
        <f t="shared" si="35"/>
        <v>4.8123195380163667E-4</v>
      </c>
      <c r="Q211" s="196">
        <f t="shared" si="36"/>
        <v>4.5918367346938702E-3</v>
      </c>
      <c r="R211" s="196">
        <f t="shared" si="37"/>
        <v>2.4069616737641651E-3</v>
      </c>
      <c r="T211">
        <v>206</v>
      </c>
      <c r="U211">
        <f t="shared" ca="1" si="38"/>
        <v>2.4044436412648692E-2</v>
      </c>
      <c r="V211">
        <f t="shared" ca="1" si="39"/>
        <v>92.092306665966277</v>
      </c>
      <c r="Y211">
        <v>206</v>
      </c>
      <c r="Z211">
        <v>185.24344193718349</v>
      </c>
    </row>
    <row r="212" spans="1:26" ht="13.8">
      <c r="A212" s="209">
        <v>41943</v>
      </c>
      <c r="B212" s="193">
        <v>15.27</v>
      </c>
      <c r="C212" s="193">
        <v>40.14</v>
      </c>
      <c r="D212" s="193">
        <v>27.81</v>
      </c>
      <c r="E212" s="193">
        <v>46.61</v>
      </c>
      <c r="F212" s="193">
        <v>107.92</v>
      </c>
      <c r="G212" s="193">
        <v>20.74</v>
      </c>
      <c r="H212" s="193">
        <v>20.05</v>
      </c>
      <c r="I212" s="224">
        <v>56.11</v>
      </c>
      <c r="J212" s="193"/>
      <c r="K212" s="196">
        <f t="shared" si="30"/>
        <v>2.1404682274247511E-2</v>
      </c>
      <c r="L212" s="196">
        <f t="shared" si="31"/>
        <v>1.9558039116078313E-2</v>
      </c>
      <c r="M212" s="196">
        <f t="shared" si="32"/>
        <v>1.6075995615637474E-2</v>
      </c>
      <c r="N212" s="196">
        <f t="shared" si="33"/>
        <v>6.440532417346745E-4</v>
      </c>
      <c r="O212" s="196">
        <f t="shared" si="34"/>
        <v>2.7875859505667828E-3</v>
      </c>
      <c r="P212" s="196">
        <f t="shared" si="35"/>
        <v>-2.4050024050024394E-3</v>
      </c>
      <c r="Q212" s="196">
        <f t="shared" si="36"/>
        <v>1.8283392585068534E-2</v>
      </c>
      <c r="R212" s="196">
        <f t="shared" si="37"/>
        <v>3.6387144440339837E-2</v>
      </c>
      <c r="T212">
        <v>207</v>
      </c>
      <c r="U212">
        <f t="shared" ca="1" si="38"/>
        <v>3.0350179454590592E-2</v>
      </c>
      <c r="V212">
        <f t="shared" ca="1" si="39"/>
        <v>94.887324699665541</v>
      </c>
      <c r="Y212">
        <v>207</v>
      </c>
      <c r="Z212">
        <v>101.62077442788085</v>
      </c>
    </row>
    <row r="213" spans="1:26" ht="13.8">
      <c r="A213" s="209">
        <v>41946</v>
      </c>
      <c r="B213" s="193">
        <v>15.29</v>
      </c>
      <c r="C213" s="193">
        <v>40.56</v>
      </c>
      <c r="D213" s="193">
        <v>27.62</v>
      </c>
      <c r="E213" s="193">
        <v>46.44</v>
      </c>
      <c r="F213" s="193">
        <v>108.65</v>
      </c>
      <c r="G213" s="193">
        <v>20.75</v>
      </c>
      <c r="H213" s="193">
        <v>20.13</v>
      </c>
      <c r="I213" s="224">
        <v>55.49</v>
      </c>
      <c r="J213" s="193"/>
      <c r="K213" s="196">
        <f t="shared" si="30"/>
        <v>1.3097576948264292E-3</v>
      </c>
      <c r="L213" s="196">
        <f t="shared" si="31"/>
        <v>1.0463378176382702E-2</v>
      </c>
      <c r="M213" s="196">
        <f t="shared" si="32"/>
        <v>-6.8320747932397599E-3</v>
      </c>
      <c r="N213" s="196">
        <f t="shared" si="33"/>
        <v>-3.6472859901309097E-3</v>
      </c>
      <c r="O213" s="196">
        <f t="shared" si="34"/>
        <v>6.7642698295033729E-3</v>
      </c>
      <c r="P213" s="196">
        <f t="shared" si="35"/>
        <v>4.8216007714568777E-4</v>
      </c>
      <c r="Q213" s="196">
        <f t="shared" si="36"/>
        <v>3.9900249376557751E-3</v>
      </c>
      <c r="R213" s="196">
        <f t="shared" si="37"/>
        <v>-1.1049723756906032E-2</v>
      </c>
      <c r="T213">
        <v>208</v>
      </c>
      <c r="U213">
        <f t="shared" ca="1" si="38"/>
        <v>-1.3789069652203573E-2</v>
      </c>
      <c r="V213">
        <f t="shared" ca="1" si="39"/>
        <v>93.578916770270595</v>
      </c>
      <c r="Y213">
        <v>208</v>
      </c>
      <c r="Z213">
        <v>272.62890894236915</v>
      </c>
    </row>
    <row r="214" spans="1:26" ht="13.8">
      <c r="A214" s="209">
        <v>41947</v>
      </c>
      <c r="B214" s="193">
        <v>15.14</v>
      </c>
      <c r="C214" s="193">
        <v>40.67</v>
      </c>
      <c r="D214" s="193">
        <v>27.56</v>
      </c>
      <c r="E214" s="193">
        <v>46.27</v>
      </c>
      <c r="F214" s="193">
        <v>110.49</v>
      </c>
      <c r="G214" s="193">
        <v>21.01</v>
      </c>
      <c r="H214" s="193">
        <v>20.34</v>
      </c>
      <c r="I214" s="224">
        <v>54.68</v>
      </c>
      <c r="J214" s="193"/>
      <c r="K214" s="196">
        <f t="shared" si="30"/>
        <v>-9.8103335513406529E-3</v>
      </c>
      <c r="L214" s="196">
        <f t="shared" si="31"/>
        <v>2.71203155818539E-3</v>
      </c>
      <c r="M214" s="196">
        <f t="shared" si="32"/>
        <v>-2.1723388848661211E-3</v>
      </c>
      <c r="N214" s="196">
        <f t="shared" si="33"/>
        <v>-3.6606373815674981E-3</v>
      </c>
      <c r="O214" s="196">
        <f t="shared" si="34"/>
        <v>1.6935112747353789E-2</v>
      </c>
      <c r="P214" s="196">
        <f t="shared" si="35"/>
        <v>1.2530120481927786E-2</v>
      </c>
      <c r="Q214" s="196">
        <f t="shared" si="36"/>
        <v>1.0432190760059655E-2</v>
      </c>
      <c r="R214" s="196">
        <f t="shared" si="37"/>
        <v>-1.4597224725175748E-2</v>
      </c>
      <c r="T214">
        <v>209</v>
      </c>
      <c r="U214">
        <f t="shared" ca="1" si="38"/>
        <v>3.2300110366578233E-2</v>
      </c>
      <c r="V214">
        <f t="shared" ca="1" si="39"/>
        <v>96.601526109935179</v>
      </c>
      <c r="Y214">
        <v>209</v>
      </c>
      <c r="Z214">
        <v>181.69947730229282</v>
      </c>
    </row>
    <row r="215" spans="1:26" ht="13.8">
      <c r="A215" s="209">
        <v>41948</v>
      </c>
      <c r="B215" s="193">
        <v>14.83</v>
      </c>
      <c r="C215" s="193">
        <v>40.92</v>
      </c>
      <c r="D215" s="193">
        <v>27.15</v>
      </c>
      <c r="E215" s="193">
        <v>46.08</v>
      </c>
      <c r="F215" s="193">
        <v>110.45</v>
      </c>
      <c r="G215" s="193">
        <v>21.13</v>
      </c>
      <c r="H215" s="193">
        <v>20.47</v>
      </c>
      <c r="I215" s="224">
        <v>54.34</v>
      </c>
      <c r="J215" s="193"/>
      <c r="K215" s="196">
        <f t="shared" si="30"/>
        <v>-2.0475561426684313E-2</v>
      </c>
      <c r="L215" s="196">
        <f t="shared" si="31"/>
        <v>6.1470371281042531E-3</v>
      </c>
      <c r="M215" s="196">
        <f t="shared" si="32"/>
        <v>-1.4876632801161109E-2</v>
      </c>
      <c r="N215" s="196">
        <f t="shared" si="33"/>
        <v>-4.1063323968014874E-3</v>
      </c>
      <c r="O215" s="196">
        <f t="shared" si="34"/>
        <v>-3.6202371255310024E-4</v>
      </c>
      <c r="P215" s="196">
        <f t="shared" si="35"/>
        <v>5.7115659209898825E-3</v>
      </c>
      <c r="Q215" s="196">
        <f t="shared" si="36"/>
        <v>6.3913470993116521E-3</v>
      </c>
      <c r="R215" s="196">
        <f t="shared" si="37"/>
        <v>-6.2179956108265599E-3</v>
      </c>
      <c r="T215">
        <v>210</v>
      </c>
      <c r="U215">
        <f t="shared" ca="1" si="38"/>
        <v>1.6272075539375572E-3</v>
      </c>
      <c r="V215">
        <f t="shared" ca="1" si="39"/>
        <v>96.758716842943173</v>
      </c>
      <c r="Y215">
        <v>210</v>
      </c>
      <c r="Z215">
        <v>221.19589651702529</v>
      </c>
    </row>
    <row r="216" spans="1:26" ht="13.8">
      <c r="A216" s="209">
        <v>41949</v>
      </c>
      <c r="B216" s="193">
        <v>14.83</v>
      </c>
      <c r="C216" s="193">
        <v>41.64</v>
      </c>
      <c r="D216" s="193">
        <v>26.96</v>
      </c>
      <c r="E216" s="193">
        <v>46.66</v>
      </c>
      <c r="F216" s="193">
        <v>110.93</v>
      </c>
      <c r="G216" s="193">
        <v>21.16</v>
      </c>
      <c r="H216" s="193">
        <v>20.34</v>
      </c>
      <c r="I216" s="224">
        <v>54.76</v>
      </c>
      <c r="J216" s="193"/>
      <c r="K216" s="196">
        <f t="shared" si="30"/>
        <v>0</v>
      </c>
      <c r="L216" s="196">
        <f t="shared" si="31"/>
        <v>1.7595307917888534E-2</v>
      </c>
      <c r="M216" s="196">
        <f t="shared" si="32"/>
        <v>-6.9981583793737659E-3</v>
      </c>
      <c r="N216" s="196">
        <f t="shared" si="33"/>
        <v>1.258680555555552E-2</v>
      </c>
      <c r="O216" s="196">
        <f t="shared" si="34"/>
        <v>4.34585785423272E-3</v>
      </c>
      <c r="P216" s="196">
        <f t="shared" si="35"/>
        <v>1.41978230004738E-3</v>
      </c>
      <c r="Q216" s="196">
        <f t="shared" si="36"/>
        <v>-6.3507572056667816E-3</v>
      </c>
      <c r="R216" s="196">
        <f t="shared" si="37"/>
        <v>7.729112992270787E-3</v>
      </c>
      <c r="T216">
        <v>211</v>
      </c>
      <c r="U216">
        <f t="shared" ca="1" si="38"/>
        <v>3.6441829959730894E-2</v>
      </c>
      <c r="V216">
        <f t="shared" ca="1" si="39"/>
        <v>100.28478154925546</v>
      </c>
      <c r="Y216">
        <v>211</v>
      </c>
      <c r="Z216">
        <v>203.93877583570463</v>
      </c>
    </row>
    <row r="217" spans="1:26" ht="13.8">
      <c r="A217" s="209">
        <v>41950</v>
      </c>
      <c r="B217" s="193">
        <v>14.99</v>
      </c>
      <c r="C217" s="193">
        <v>41.62</v>
      </c>
      <c r="D217" s="193">
        <v>26.91</v>
      </c>
      <c r="E217" s="193">
        <v>48.38</v>
      </c>
      <c r="F217" s="193">
        <v>111.43</v>
      </c>
      <c r="G217" s="193">
        <v>21.42</v>
      </c>
      <c r="H217" s="193">
        <v>20.440000000000001</v>
      </c>
      <c r="I217" s="224">
        <v>54.88</v>
      </c>
      <c r="J217" s="193"/>
      <c r="K217" s="196">
        <f t="shared" si="30"/>
        <v>1.07889413351315E-2</v>
      </c>
      <c r="L217" s="196">
        <f t="shared" si="31"/>
        <v>-4.8030739673398477E-4</v>
      </c>
      <c r="M217" s="196">
        <f t="shared" si="32"/>
        <v>-1.8545994065282162E-3</v>
      </c>
      <c r="N217" s="196">
        <f t="shared" si="33"/>
        <v>3.6862408915559496E-2</v>
      </c>
      <c r="O217" s="196">
        <f t="shared" si="34"/>
        <v>4.5073469755701791E-3</v>
      </c>
      <c r="P217" s="196">
        <f t="shared" si="35"/>
        <v>1.2287334593572853E-2</v>
      </c>
      <c r="Q217" s="196">
        <f t="shared" si="36"/>
        <v>4.9164208456244553E-3</v>
      </c>
      <c r="R217" s="196">
        <f t="shared" si="37"/>
        <v>2.1913805697590313E-3</v>
      </c>
      <c r="T217">
        <v>212</v>
      </c>
      <c r="U217">
        <f t="shared" ca="1" si="38"/>
        <v>-4.4712002550676725E-3</v>
      </c>
      <c r="V217">
        <f t="shared" ca="1" si="39"/>
        <v>99.836388208413027</v>
      </c>
      <c r="Y217">
        <v>212</v>
      </c>
      <c r="Z217">
        <v>198.95814465548688</v>
      </c>
    </row>
    <row r="218" spans="1:26" ht="13.8">
      <c r="A218" s="209">
        <v>41953</v>
      </c>
      <c r="B218" s="193">
        <v>15.26</v>
      </c>
      <c r="C218" s="193">
        <v>41.8</v>
      </c>
      <c r="D218" s="193">
        <v>27.23</v>
      </c>
      <c r="E218" s="193">
        <v>49.4</v>
      </c>
      <c r="F218" s="193">
        <v>111.41</v>
      </c>
      <c r="G218" s="193">
        <v>21.61</v>
      </c>
      <c r="H218" s="193">
        <v>20.58</v>
      </c>
      <c r="I218" s="224">
        <v>55.32</v>
      </c>
      <c r="J218" s="193"/>
      <c r="K218" s="196">
        <f t="shared" si="30"/>
        <v>1.8012008005336862E-2</v>
      </c>
      <c r="L218" s="196">
        <f t="shared" si="31"/>
        <v>4.3248438250840879E-3</v>
      </c>
      <c r="M218" s="196">
        <f t="shared" si="32"/>
        <v>1.1891490152359728E-2</v>
      </c>
      <c r="N218" s="196">
        <f t="shared" si="33"/>
        <v>2.1083092186853988E-2</v>
      </c>
      <c r="O218" s="196">
        <f t="shared" si="34"/>
        <v>-1.7948487839908669E-4</v>
      </c>
      <c r="P218" s="196">
        <f t="shared" si="35"/>
        <v>8.8702147525675876E-3</v>
      </c>
      <c r="Q218" s="196">
        <f t="shared" si="36"/>
        <v>6.8493150684930046E-3</v>
      </c>
      <c r="R218" s="196">
        <f t="shared" si="37"/>
        <v>8.0174927113702207E-3</v>
      </c>
      <c r="T218">
        <v>213</v>
      </c>
      <c r="U218">
        <f t="shared" ca="1" si="38"/>
        <v>-2.8755105461915387E-2</v>
      </c>
      <c r="V218">
        <f t="shared" ca="1" si="39"/>
        <v>96.965582336543378</v>
      </c>
      <c r="Y218">
        <v>213</v>
      </c>
      <c r="Z218">
        <v>153.55085493544433</v>
      </c>
    </row>
    <row r="219" spans="1:26" ht="13.8">
      <c r="A219" s="209">
        <v>41954</v>
      </c>
      <c r="B219" s="193">
        <v>15.6</v>
      </c>
      <c r="C219" s="193">
        <v>41.78</v>
      </c>
      <c r="D219" s="193">
        <v>27.37</v>
      </c>
      <c r="E219" s="193">
        <v>49.55</v>
      </c>
      <c r="F219" s="193">
        <v>110.9</v>
      </c>
      <c r="G219" s="193">
        <v>21.49</v>
      </c>
      <c r="H219" s="193">
        <v>20.69</v>
      </c>
      <c r="I219" s="224">
        <v>54.65</v>
      </c>
      <c r="J219" s="193"/>
      <c r="K219" s="196">
        <f t="shared" si="30"/>
        <v>2.2280471821756215E-2</v>
      </c>
      <c r="L219" s="196">
        <f t="shared" si="31"/>
        <v>-4.7846889952143592E-4</v>
      </c>
      <c r="M219" s="196">
        <f t="shared" si="32"/>
        <v>5.1413881748072184E-3</v>
      </c>
      <c r="N219" s="196">
        <f t="shared" si="33"/>
        <v>3.0364372469635342E-3</v>
      </c>
      <c r="O219" s="196">
        <f t="shared" si="34"/>
        <v>-4.5776860245937611E-3</v>
      </c>
      <c r="P219" s="196">
        <f t="shared" si="35"/>
        <v>-5.5529847292920403E-3</v>
      </c>
      <c r="Q219" s="196">
        <f t="shared" si="36"/>
        <v>5.344995140913654E-3</v>
      </c>
      <c r="R219" s="196">
        <f t="shared" si="37"/>
        <v>-1.2111352133044137E-2</v>
      </c>
      <c r="T219">
        <v>214</v>
      </c>
      <c r="U219">
        <f t="shared" ca="1" si="38"/>
        <v>5.192995957668007E-2</v>
      </c>
      <c r="V219">
        <f t="shared" ca="1" si="39"/>
        <v>102.00100110760931</v>
      </c>
      <c r="Y219">
        <v>214</v>
      </c>
      <c r="Z219">
        <v>361.1435842060028</v>
      </c>
    </row>
    <row r="220" spans="1:26" ht="13.8">
      <c r="A220" s="209">
        <v>41955</v>
      </c>
      <c r="B220" s="193">
        <v>15.58</v>
      </c>
      <c r="C220" s="193">
        <v>41.71</v>
      </c>
      <c r="D220" s="193">
        <v>27.22</v>
      </c>
      <c r="E220" s="193">
        <v>50.3</v>
      </c>
      <c r="F220" s="193">
        <v>111.06</v>
      </c>
      <c r="G220" s="193">
        <v>21.54</v>
      </c>
      <c r="H220" s="193">
        <v>20.65</v>
      </c>
      <c r="I220" s="224">
        <v>54.84</v>
      </c>
      <c r="J220" s="193"/>
      <c r="K220" s="196">
        <f t="shared" si="30"/>
        <v>-1.2820512820512547E-3</v>
      </c>
      <c r="L220" s="196">
        <f t="shared" si="31"/>
        <v>-1.6754427955959857E-3</v>
      </c>
      <c r="M220" s="196">
        <f t="shared" si="32"/>
        <v>-5.4804530507856089E-3</v>
      </c>
      <c r="N220" s="196">
        <f t="shared" si="33"/>
        <v>1.5136226034308781E-2</v>
      </c>
      <c r="O220" s="196">
        <f t="shared" si="34"/>
        <v>1.4427412082957311E-3</v>
      </c>
      <c r="P220" s="196">
        <f t="shared" si="35"/>
        <v>2.3266635644486138E-3</v>
      </c>
      <c r="Q220" s="196">
        <f t="shared" si="36"/>
        <v>-1.9333011116482695E-3</v>
      </c>
      <c r="R220" s="196">
        <f t="shared" si="37"/>
        <v>3.4766697163770327E-3</v>
      </c>
      <c r="T220">
        <v>215</v>
      </c>
      <c r="U220">
        <f t="shared" ca="1" si="38"/>
        <v>7.7478725981735769E-3</v>
      </c>
      <c r="V220">
        <f t="shared" ca="1" si="39"/>
        <v>102.79129186907724</v>
      </c>
      <c r="Y220">
        <v>215</v>
      </c>
      <c r="Z220">
        <v>173.9253191267313</v>
      </c>
    </row>
    <row r="221" spans="1:26" ht="13.8">
      <c r="A221" s="209">
        <v>41956</v>
      </c>
      <c r="B221" s="193">
        <v>15.82</v>
      </c>
      <c r="C221" s="193">
        <v>42.42</v>
      </c>
      <c r="D221" s="193">
        <v>27.13</v>
      </c>
      <c r="E221" s="193">
        <v>50.89</v>
      </c>
      <c r="F221" s="193">
        <v>112.53</v>
      </c>
      <c r="G221" s="193">
        <v>22.56</v>
      </c>
      <c r="H221" s="193">
        <v>20.76</v>
      </c>
      <c r="I221" s="224">
        <v>54.2</v>
      </c>
      <c r="J221" s="193"/>
      <c r="K221" s="196">
        <f t="shared" si="30"/>
        <v>1.5404364569961502E-2</v>
      </c>
      <c r="L221" s="196">
        <f t="shared" si="31"/>
        <v>1.702229681131625E-2</v>
      </c>
      <c r="M221" s="196">
        <f t="shared" si="32"/>
        <v>-3.3063923585598775E-3</v>
      </c>
      <c r="N221" s="196">
        <f t="shared" si="33"/>
        <v>1.172962226640166E-2</v>
      </c>
      <c r="O221" s="196">
        <f t="shared" si="34"/>
        <v>1.3236088600756337E-2</v>
      </c>
      <c r="P221" s="196">
        <f t="shared" si="35"/>
        <v>4.735376044568243E-2</v>
      </c>
      <c r="Q221" s="196">
        <f t="shared" si="36"/>
        <v>5.326876513317336E-3</v>
      </c>
      <c r="R221" s="196">
        <f t="shared" si="37"/>
        <v>-1.1670313639679075E-2</v>
      </c>
      <c r="T221">
        <v>216</v>
      </c>
      <c r="U221">
        <f t="shared" ca="1" si="38"/>
        <v>3.1916411998495426E-3</v>
      </c>
      <c r="V221">
        <f t="shared" ca="1" si="39"/>
        <v>103.11936479119235</v>
      </c>
      <c r="Y221">
        <v>216</v>
      </c>
      <c r="Z221">
        <v>195.83928446033374</v>
      </c>
    </row>
    <row r="222" spans="1:26" ht="13.8">
      <c r="A222" s="209">
        <v>41957</v>
      </c>
      <c r="B222" s="193">
        <v>16.39</v>
      </c>
      <c r="C222" s="193">
        <v>42.39</v>
      </c>
      <c r="D222" s="193">
        <v>27.08</v>
      </c>
      <c r="E222" s="193">
        <v>51.37</v>
      </c>
      <c r="F222" s="193">
        <v>112.34</v>
      </c>
      <c r="G222" s="193">
        <v>22.56</v>
      </c>
      <c r="H222" s="193">
        <v>20.76</v>
      </c>
      <c r="I222" s="224">
        <v>55.15</v>
      </c>
      <c r="J222" s="193"/>
      <c r="K222" s="196">
        <f t="shared" si="30"/>
        <v>3.6030341340075871E-2</v>
      </c>
      <c r="L222" s="196">
        <f t="shared" si="31"/>
        <v>-7.0721357850073402E-4</v>
      </c>
      <c r="M222" s="196">
        <f t="shared" si="32"/>
        <v>-1.8429782528566426E-3</v>
      </c>
      <c r="N222" s="196">
        <f t="shared" si="33"/>
        <v>9.4321084692473352E-3</v>
      </c>
      <c r="O222" s="196">
        <f t="shared" si="34"/>
        <v>-1.6884386385852459E-3</v>
      </c>
      <c r="P222" s="196">
        <f t="shared" si="35"/>
        <v>0</v>
      </c>
      <c r="Q222" s="196">
        <f t="shared" si="36"/>
        <v>0</v>
      </c>
      <c r="R222" s="196">
        <f t="shared" si="37"/>
        <v>1.7527675276752686E-2</v>
      </c>
      <c r="T222">
        <v>217</v>
      </c>
      <c r="U222">
        <f t="shared" ca="1" si="38"/>
        <v>1.6972879815524543E-3</v>
      </c>
      <c r="V222">
        <f t="shared" ca="1" si="39"/>
        <v>103.29438804971777</v>
      </c>
      <c r="Y222">
        <v>217</v>
      </c>
      <c r="Z222">
        <v>173.51231668835155</v>
      </c>
    </row>
    <row r="223" spans="1:26" ht="13.8">
      <c r="A223" s="209">
        <v>41960</v>
      </c>
      <c r="B223" s="193">
        <v>16.149999999999999</v>
      </c>
      <c r="C223" s="193">
        <v>42.29</v>
      </c>
      <c r="D223" s="193">
        <v>26.69</v>
      </c>
      <c r="E223" s="193">
        <v>51</v>
      </c>
      <c r="F223" s="193">
        <v>112.34</v>
      </c>
      <c r="G223" s="193">
        <v>22.73</v>
      </c>
      <c r="H223" s="193">
        <v>20.94</v>
      </c>
      <c r="I223" s="224">
        <v>54.45</v>
      </c>
      <c r="J223" s="193"/>
      <c r="K223" s="196">
        <f t="shared" si="30"/>
        <v>-1.4643075045759731E-2</v>
      </c>
      <c r="L223" s="196">
        <f t="shared" si="31"/>
        <v>-2.3590469450342397E-3</v>
      </c>
      <c r="M223" s="196">
        <f t="shared" si="32"/>
        <v>-1.4401772525849225E-2</v>
      </c>
      <c r="N223" s="196">
        <f t="shared" si="33"/>
        <v>-7.2026474596067246E-3</v>
      </c>
      <c r="O223" s="196">
        <f t="shared" si="34"/>
        <v>0</v>
      </c>
      <c r="P223" s="196">
        <f t="shared" si="35"/>
        <v>7.5354609929078773E-3</v>
      </c>
      <c r="Q223" s="196">
        <f t="shared" si="36"/>
        <v>8.6705202312138581E-3</v>
      </c>
      <c r="R223" s="196">
        <f t="shared" si="37"/>
        <v>-1.2692656391659035E-2</v>
      </c>
      <c r="T223">
        <v>218</v>
      </c>
      <c r="U223">
        <f t="shared" ca="1" si="38"/>
        <v>-3.6109782357096887E-3</v>
      </c>
      <c r="V223">
        <f t="shared" ca="1" si="39"/>
        <v>102.92139426259929</v>
      </c>
      <c r="Y223">
        <v>218</v>
      </c>
      <c r="Z223">
        <v>225.33748045197649</v>
      </c>
    </row>
    <row r="224" spans="1:26" ht="13.8">
      <c r="A224" s="209">
        <v>41961</v>
      </c>
      <c r="B224" s="193">
        <v>16.25</v>
      </c>
      <c r="C224" s="193">
        <v>41.94</v>
      </c>
      <c r="D224" s="193">
        <v>26.61</v>
      </c>
      <c r="E224" s="193">
        <v>51.29</v>
      </c>
      <c r="F224" s="193">
        <v>112.94</v>
      </c>
      <c r="G224" s="193">
        <v>22.79</v>
      </c>
      <c r="H224" s="193">
        <v>21.15</v>
      </c>
      <c r="I224" s="224">
        <v>54.43</v>
      </c>
      <c r="J224" s="193"/>
      <c r="K224" s="196">
        <f t="shared" si="30"/>
        <v>6.1919504643963737E-3</v>
      </c>
      <c r="L224" s="196">
        <f t="shared" si="31"/>
        <v>-8.2761882241665034E-3</v>
      </c>
      <c r="M224" s="196">
        <f t="shared" si="32"/>
        <v>-2.9973772948670603E-3</v>
      </c>
      <c r="N224" s="196">
        <f t="shared" si="33"/>
        <v>5.6862745098039047E-3</v>
      </c>
      <c r="O224" s="196">
        <f t="shared" si="34"/>
        <v>5.340929321701925E-3</v>
      </c>
      <c r="P224" s="196">
        <f t="shared" si="35"/>
        <v>2.6396832380113822E-3</v>
      </c>
      <c r="Q224" s="196">
        <f t="shared" si="36"/>
        <v>1.002865329512881E-2</v>
      </c>
      <c r="R224" s="196">
        <f t="shared" si="37"/>
        <v>-3.6730945821860652E-4</v>
      </c>
      <c r="T224">
        <v>219</v>
      </c>
      <c r="U224">
        <f t="shared" ca="1" si="38"/>
        <v>5.1001453935789649E-3</v>
      </c>
      <c r="V224">
        <f t="shared" ca="1" si="39"/>
        <v>103.44630833744843</v>
      </c>
      <c r="Y224">
        <v>219</v>
      </c>
      <c r="Z224">
        <v>156.66924030207809</v>
      </c>
    </row>
    <row r="225" spans="1:26" ht="13.8">
      <c r="A225" s="209">
        <v>41962</v>
      </c>
      <c r="B225" s="193">
        <v>16.329999999999998</v>
      </c>
      <c r="C225" s="193">
        <v>41.49</v>
      </c>
      <c r="D225" s="193">
        <v>26.71</v>
      </c>
      <c r="E225" s="193">
        <v>55.08</v>
      </c>
      <c r="F225" s="193">
        <v>113.59</v>
      </c>
      <c r="G225" s="193">
        <v>23.12</v>
      </c>
      <c r="H225" s="193">
        <v>20.98</v>
      </c>
      <c r="I225" s="224">
        <v>51.87</v>
      </c>
      <c r="J225" s="193"/>
      <c r="K225" s="196">
        <f t="shared" si="30"/>
        <v>4.9230769230768183E-3</v>
      </c>
      <c r="L225" s="196">
        <f t="shared" si="31"/>
        <v>-1.0729613733905479E-2</v>
      </c>
      <c r="M225" s="196">
        <f t="shared" si="32"/>
        <v>3.7579857196543189E-3</v>
      </c>
      <c r="N225" s="196">
        <f t="shared" si="33"/>
        <v>7.3893546500292437E-2</v>
      </c>
      <c r="O225" s="196">
        <f t="shared" si="34"/>
        <v>5.7552682840446758E-3</v>
      </c>
      <c r="P225" s="196">
        <f t="shared" si="35"/>
        <v>1.4480035103115484E-2</v>
      </c>
      <c r="Q225" s="196">
        <f t="shared" si="36"/>
        <v>-8.0378250591015676E-3</v>
      </c>
      <c r="R225" s="196">
        <f t="shared" si="37"/>
        <v>-4.7032886275950807E-2</v>
      </c>
      <c r="T225">
        <v>220</v>
      </c>
      <c r="U225">
        <f t="shared" ca="1" si="38"/>
        <v>1.4225493172977513E-2</v>
      </c>
      <c r="V225">
        <f t="shared" ca="1" si="39"/>
        <v>104.91788309047253</v>
      </c>
      <c r="Y225">
        <v>220</v>
      </c>
      <c r="Z225">
        <v>282.64858201853508</v>
      </c>
    </row>
    <row r="226" spans="1:26" ht="13.8">
      <c r="A226" s="209">
        <v>41963</v>
      </c>
      <c r="B226" s="193">
        <v>16.53</v>
      </c>
      <c r="C226" s="193">
        <v>41.9</v>
      </c>
      <c r="D226" s="193">
        <v>26.6</v>
      </c>
      <c r="E226" s="193">
        <v>54.09</v>
      </c>
      <c r="F226" s="193">
        <v>112.97</v>
      </c>
      <c r="G226" s="193">
        <v>23</v>
      </c>
      <c r="H226" s="193">
        <v>20.83</v>
      </c>
      <c r="I226" s="224">
        <v>52.59</v>
      </c>
      <c r="J226" s="193"/>
      <c r="K226" s="196">
        <f t="shared" si="30"/>
        <v>1.2247397428046716E-2</v>
      </c>
      <c r="L226" s="196">
        <f t="shared" si="31"/>
        <v>9.8818992528319251E-3</v>
      </c>
      <c r="M226" s="196">
        <f t="shared" si="32"/>
        <v>-4.1183077499063808E-3</v>
      </c>
      <c r="N226" s="196">
        <f t="shared" si="33"/>
        <v>-1.7973856209150235E-2</v>
      </c>
      <c r="O226" s="196">
        <f t="shared" si="34"/>
        <v>-5.4582269565983318E-3</v>
      </c>
      <c r="P226" s="196">
        <f t="shared" si="35"/>
        <v>-5.1903114186851642E-3</v>
      </c>
      <c r="Q226" s="196">
        <f t="shared" si="36"/>
        <v>-7.1496663489038189E-3</v>
      </c>
      <c r="R226" s="196">
        <f t="shared" si="37"/>
        <v>1.388085598611926E-2</v>
      </c>
      <c r="T226">
        <v>221</v>
      </c>
      <c r="U226">
        <f t="shared" ca="1" si="38"/>
        <v>2.904134535770081E-2</v>
      </c>
      <c r="V226">
        <f t="shared" ca="1" si="39"/>
        <v>107.96483956750181</v>
      </c>
      <c r="Y226">
        <v>221</v>
      </c>
      <c r="Z226">
        <v>308.64833555431625</v>
      </c>
    </row>
    <row r="227" spans="1:26" ht="13.8">
      <c r="A227" s="209">
        <v>41964</v>
      </c>
      <c r="B227" s="193">
        <v>16.63</v>
      </c>
      <c r="C227" s="193">
        <v>41.28</v>
      </c>
      <c r="D227" s="193">
        <v>26.74</v>
      </c>
      <c r="E227" s="193">
        <v>54.33</v>
      </c>
      <c r="F227" s="193">
        <v>113.35</v>
      </c>
      <c r="G227" s="193">
        <v>23.02</v>
      </c>
      <c r="H227" s="193">
        <v>20.78</v>
      </c>
      <c r="I227" s="224">
        <v>51.47</v>
      </c>
      <c r="J227" s="193"/>
      <c r="K227" s="196">
        <f t="shared" si="30"/>
        <v>6.0496067755594594E-3</v>
      </c>
      <c r="L227" s="196">
        <f t="shared" si="31"/>
        <v>-1.4797136038186097E-2</v>
      </c>
      <c r="M227" s="196">
        <f t="shared" si="32"/>
        <v>5.2631578947367292E-3</v>
      </c>
      <c r="N227" s="196">
        <f t="shared" si="33"/>
        <v>4.4370493621740592E-3</v>
      </c>
      <c r="O227" s="196">
        <f t="shared" si="34"/>
        <v>3.3637248827121844E-3</v>
      </c>
      <c r="P227" s="196">
        <f t="shared" si="35"/>
        <v>8.6956521739128584E-4</v>
      </c>
      <c r="Q227" s="196">
        <f t="shared" si="36"/>
        <v>-2.4003840614496958E-3</v>
      </c>
      <c r="R227" s="196">
        <f t="shared" si="37"/>
        <v>-2.1296824491348249E-2</v>
      </c>
      <c r="T227">
        <v>222</v>
      </c>
      <c r="U227">
        <f t="shared" ca="1" si="38"/>
        <v>-1.4039438873944911E-2</v>
      </c>
      <c r="V227">
        <f t="shared" ca="1" si="39"/>
        <v>106.4490738018586</v>
      </c>
      <c r="Y227">
        <v>222</v>
      </c>
      <c r="Z227">
        <v>155.65026669208828</v>
      </c>
    </row>
    <row r="228" spans="1:26" ht="13.8">
      <c r="A228" s="209">
        <v>41967</v>
      </c>
      <c r="B228" s="193">
        <v>16.78</v>
      </c>
      <c r="C228" s="193">
        <v>40.950000000000003</v>
      </c>
      <c r="D228" s="193">
        <v>26.82</v>
      </c>
      <c r="E228" s="193">
        <v>54.37</v>
      </c>
      <c r="F228" s="193">
        <v>113.42</v>
      </c>
      <c r="G228" s="193">
        <v>23.23</v>
      </c>
      <c r="H228" s="193">
        <v>20.77</v>
      </c>
      <c r="I228" s="224">
        <v>50.92</v>
      </c>
      <c r="J228" s="193"/>
      <c r="K228" s="196">
        <f t="shared" si="30"/>
        <v>9.0198436560434241E-3</v>
      </c>
      <c r="L228" s="196">
        <f t="shared" si="31"/>
        <v>-7.9941860465115866E-3</v>
      </c>
      <c r="M228" s="196">
        <f t="shared" si="32"/>
        <v>2.991772625280548E-3</v>
      </c>
      <c r="N228" s="196">
        <f t="shared" si="33"/>
        <v>7.3624148720778844E-4</v>
      </c>
      <c r="O228" s="196">
        <f t="shared" si="34"/>
        <v>6.1755624172922269E-4</v>
      </c>
      <c r="P228" s="196">
        <f t="shared" si="35"/>
        <v>9.1225021720243646E-3</v>
      </c>
      <c r="Q228" s="196">
        <f t="shared" si="36"/>
        <v>-4.8123195380180765E-4</v>
      </c>
      <c r="R228" s="196">
        <f t="shared" si="37"/>
        <v>-1.0685836409558912E-2</v>
      </c>
      <c r="T228">
        <v>223</v>
      </c>
      <c r="U228">
        <f t="shared" ca="1" si="38"/>
        <v>-2.2943248380123054E-2</v>
      </c>
      <c r="V228">
        <f t="shared" ca="1" si="39"/>
        <v>104.00678626178851</v>
      </c>
      <c r="Y228">
        <v>223</v>
      </c>
      <c r="Z228">
        <v>273.93455724974194</v>
      </c>
    </row>
    <row r="229" spans="1:26" ht="13.8">
      <c r="A229" s="209">
        <v>41968</v>
      </c>
      <c r="B229" s="193">
        <v>16.75</v>
      </c>
      <c r="C229" s="193">
        <v>40.840000000000003</v>
      </c>
      <c r="D229" s="193">
        <v>26.91</v>
      </c>
      <c r="E229" s="193">
        <v>54.78</v>
      </c>
      <c r="F229" s="193">
        <v>112.66</v>
      </c>
      <c r="G229" s="193">
        <v>23.1</v>
      </c>
      <c r="H229" s="193">
        <v>20.77</v>
      </c>
      <c r="I229" s="224">
        <v>49.86</v>
      </c>
      <c r="J229" s="193"/>
      <c r="K229" s="196">
        <f t="shared" si="30"/>
        <v>-1.7878426698451212E-3</v>
      </c>
      <c r="L229" s="196">
        <f t="shared" si="31"/>
        <v>-2.6862026862026723E-3</v>
      </c>
      <c r="M229" s="196">
        <f t="shared" si="32"/>
        <v>3.3557046979865719E-3</v>
      </c>
      <c r="N229" s="196">
        <f t="shared" si="33"/>
        <v>7.540923303292325E-3</v>
      </c>
      <c r="O229" s="196">
        <f t="shared" si="34"/>
        <v>-6.7007582436960419E-3</v>
      </c>
      <c r="P229" s="196">
        <f t="shared" si="35"/>
        <v>-5.5962117950925094E-3</v>
      </c>
      <c r="Q229" s="196">
        <f t="shared" si="36"/>
        <v>0</v>
      </c>
      <c r="R229" s="196">
        <f t="shared" si="37"/>
        <v>-2.0816967792615913E-2</v>
      </c>
      <c r="T229">
        <v>224</v>
      </c>
      <c r="U229">
        <f t="shared" ca="1" si="38"/>
        <v>3.5600302811474526E-4</v>
      </c>
      <c r="V229">
        <f t="shared" ca="1" si="39"/>
        <v>104.04381299264217</v>
      </c>
      <c r="Y229">
        <v>224</v>
      </c>
      <c r="Z229">
        <v>182.19804553677929</v>
      </c>
    </row>
    <row r="230" spans="1:26" ht="13.8">
      <c r="A230" s="209">
        <v>41969</v>
      </c>
      <c r="B230" s="193">
        <v>16.68</v>
      </c>
      <c r="C230" s="193">
        <v>41.08</v>
      </c>
      <c r="D230" s="193">
        <v>26.88</v>
      </c>
      <c r="E230" s="193">
        <v>54.82</v>
      </c>
      <c r="F230" s="193">
        <v>113.38</v>
      </c>
      <c r="G230" s="193">
        <v>23.11</v>
      </c>
      <c r="H230" s="193">
        <v>20.84</v>
      </c>
      <c r="I230" s="224">
        <v>50.17</v>
      </c>
      <c r="J230" s="193"/>
      <c r="K230" s="196">
        <f t="shared" si="30"/>
        <v>-4.1791044776119573E-3</v>
      </c>
      <c r="L230" s="196">
        <f t="shared" si="31"/>
        <v>5.8765915768852805E-3</v>
      </c>
      <c r="M230" s="196">
        <f t="shared" si="32"/>
        <v>-1.1148272017837658E-3</v>
      </c>
      <c r="N230" s="196">
        <f t="shared" si="33"/>
        <v>7.3019350127782304E-4</v>
      </c>
      <c r="O230" s="196">
        <f t="shared" si="34"/>
        <v>6.3909107047754208E-3</v>
      </c>
      <c r="P230" s="196">
        <f t="shared" si="35"/>
        <v>4.3290043290034676E-4</v>
      </c>
      <c r="Q230" s="196">
        <f t="shared" si="36"/>
        <v>3.370245546461256E-3</v>
      </c>
      <c r="R230" s="196">
        <f t="shared" si="37"/>
        <v>6.2174087444846022E-3</v>
      </c>
      <c r="T230">
        <v>225</v>
      </c>
      <c r="U230">
        <f t="shared" ca="1" si="38"/>
        <v>8.1481388174702556E-3</v>
      </c>
      <c r="V230">
        <f t="shared" ca="1" si="39"/>
        <v>104.89157642400514</v>
      </c>
      <c r="Y230">
        <v>225</v>
      </c>
      <c r="Z230">
        <v>192.50440264831212</v>
      </c>
    </row>
    <row r="231" spans="1:26" ht="13.8">
      <c r="A231" s="209">
        <v>41971</v>
      </c>
      <c r="B231" s="193">
        <v>16.93</v>
      </c>
      <c r="C231" s="193">
        <v>41.14</v>
      </c>
      <c r="D231" s="193">
        <v>26.95</v>
      </c>
      <c r="E231" s="193">
        <v>56.22</v>
      </c>
      <c r="F231" s="193">
        <v>115.3</v>
      </c>
      <c r="G231" s="193">
        <v>23.81</v>
      </c>
      <c r="H231" s="193">
        <v>20.96</v>
      </c>
      <c r="I231" s="224">
        <v>49.51</v>
      </c>
      <c r="J231" s="193"/>
      <c r="K231" s="196">
        <f t="shared" si="30"/>
        <v>1.498800959232614E-2</v>
      </c>
      <c r="L231" s="196">
        <f t="shared" si="31"/>
        <v>1.4605647517040477E-3</v>
      </c>
      <c r="M231" s="196">
        <f t="shared" si="32"/>
        <v>2.6041666666666774E-3</v>
      </c>
      <c r="N231" s="196">
        <f t="shared" si="33"/>
        <v>2.5538124771981002E-2</v>
      </c>
      <c r="O231" s="196">
        <f t="shared" si="34"/>
        <v>1.6934203563238683E-2</v>
      </c>
      <c r="P231" s="196">
        <f t="shared" si="35"/>
        <v>3.0289917784508839E-2</v>
      </c>
      <c r="Q231" s="196">
        <f t="shared" si="36"/>
        <v>5.7581573896353646E-3</v>
      </c>
      <c r="R231" s="196">
        <f t="shared" si="37"/>
        <v>-1.3155272074945259E-2</v>
      </c>
      <c r="T231">
        <v>226</v>
      </c>
      <c r="U231">
        <f t="shared" ca="1" si="38"/>
        <v>7.7446250938320083E-4</v>
      </c>
      <c r="V231">
        <f t="shared" ca="1" si="39"/>
        <v>104.97281101749564</v>
      </c>
      <c r="Y231">
        <v>226</v>
      </c>
      <c r="Z231">
        <v>161.49248229012423</v>
      </c>
    </row>
    <row r="232" spans="1:26" ht="13.8">
      <c r="A232" s="209">
        <v>41974</v>
      </c>
      <c r="B232" s="193">
        <v>16.3</v>
      </c>
      <c r="C232" s="193">
        <v>41.83</v>
      </c>
      <c r="D232" s="193">
        <v>26.55</v>
      </c>
      <c r="E232" s="193">
        <v>55.27</v>
      </c>
      <c r="F232" s="193">
        <v>115.18</v>
      </c>
      <c r="G232" s="193">
        <v>23.45</v>
      </c>
      <c r="H232" s="193">
        <v>20.95</v>
      </c>
      <c r="I232" s="224">
        <v>48.83</v>
      </c>
      <c r="J232" s="193"/>
      <c r="K232" s="196">
        <f t="shared" si="30"/>
        <v>-3.7212049616066098E-2</v>
      </c>
      <c r="L232" s="196">
        <f t="shared" si="31"/>
        <v>1.677199805542046E-2</v>
      </c>
      <c r="M232" s="196">
        <f t="shared" si="32"/>
        <v>-1.4842300556586219E-2</v>
      </c>
      <c r="N232" s="196">
        <f t="shared" si="33"/>
        <v>-1.6897901102810312E-2</v>
      </c>
      <c r="O232" s="196">
        <f t="shared" si="34"/>
        <v>-1.0407632263659179E-3</v>
      </c>
      <c r="P232" s="196">
        <f t="shared" si="35"/>
        <v>-1.5119697606047856E-2</v>
      </c>
      <c r="Q232" s="196">
        <f t="shared" si="36"/>
        <v>-4.7709923664129595E-4</v>
      </c>
      <c r="R232" s="196">
        <f t="shared" si="37"/>
        <v>-1.3734599070894764E-2</v>
      </c>
      <c r="T232">
        <v>227</v>
      </c>
      <c r="U232">
        <f t="shared" ca="1" si="38"/>
        <v>1.4516081378936667E-2</v>
      </c>
      <c r="V232">
        <f t="shared" ca="1" si="39"/>
        <v>106.49660488480136</v>
      </c>
      <c r="Y232">
        <v>227</v>
      </c>
      <c r="Z232">
        <v>157.29147825827764</v>
      </c>
    </row>
    <row r="233" spans="1:26" ht="13.8">
      <c r="A233" s="209">
        <v>41975</v>
      </c>
      <c r="B233" s="193">
        <v>16.32</v>
      </c>
      <c r="C233" s="193">
        <v>41.7</v>
      </c>
      <c r="D233" s="193">
        <v>26.55</v>
      </c>
      <c r="E233" s="193">
        <v>55.51</v>
      </c>
      <c r="F233" s="193">
        <v>116.06</v>
      </c>
      <c r="G233" s="193">
        <v>23.5</v>
      </c>
      <c r="H233" s="193">
        <v>21.01</v>
      </c>
      <c r="I233" s="224">
        <v>50.33</v>
      </c>
      <c r="J233" s="193"/>
      <c r="K233" s="196">
        <f t="shared" si="30"/>
        <v>1.2269938650306487E-3</v>
      </c>
      <c r="L233" s="196">
        <f t="shared" si="31"/>
        <v>-3.1078173559645102E-3</v>
      </c>
      <c r="M233" s="196">
        <f t="shared" si="32"/>
        <v>0</v>
      </c>
      <c r="N233" s="196">
        <f t="shared" si="33"/>
        <v>4.3423195223447593E-3</v>
      </c>
      <c r="O233" s="196">
        <f t="shared" si="34"/>
        <v>7.6402153151588414E-3</v>
      </c>
      <c r="P233" s="196">
        <f t="shared" si="35"/>
        <v>2.1321961620469386E-3</v>
      </c>
      <c r="Q233" s="196">
        <f t="shared" si="36"/>
        <v>2.8639618138425909E-3</v>
      </c>
      <c r="R233" s="196">
        <f t="shared" si="37"/>
        <v>3.0718820397296745E-2</v>
      </c>
      <c r="T233">
        <v>228</v>
      </c>
      <c r="U233">
        <f t="shared" ca="1" si="38"/>
        <v>2.60291606416506E-2</v>
      </c>
      <c r="V233">
        <f t="shared" ca="1" si="39"/>
        <v>109.26862212113824</v>
      </c>
      <c r="Y233">
        <v>228</v>
      </c>
      <c r="Z233">
        <v>139.20942730032573</v>
      </c>
    </row>
    <row r="234" spans="1:26" ht="13.8">
      <c r="A234" s="209">
        <v>41976</v>
      </c>
      <c r="B234" s="193">
        <v>15.82</v>
      </c>
      <c r="C234" s="193">
        <v>41.37</v>
      </c>
      <c r="D234" s="193">
        <v>26.43</v>
      </c>
      <c r="E234" s="193">
        <v>55.71</v>
      </c>
      <c r="F234" s="193">
        <v>115.76</v>
      </c>
      <c r="G234" s="193">
        <v>23.23</v>
      </c>
      <c r="H234" s="193">
        <v>20.93</v>
      </c>
      <c r="I234" s="224">
        <v>50.73</v>
      </c>
      <c r="J234" s="193"/>
      <c r="K234" s="196">
        <f t="shared" si="30"/>
        <v>-3.0637254901960783E-2</v>
      </c>
      <c r="L234" s="196">
        <f t="shared" si="31"/>
        <v>-7.9136690647483299E-3</v>
      </c>
      <c r="M234" s="196">
        <f t="shared" si="32"/>
        <v>-4.5197740112994725E-3</v>
      </c>
      <c r="N234" s="196">
        <f t="shared" si="33"/>
        <v>3.6029544226266049E-3</v>
      </c>
      <c r="O234" s="196">
        <f t="shared" si="34"/>
        <v>-2.5848698948819329E-3</v>
      </c>
      <c r="P234" s="196">
        <f t="shared" si="35"/>
        <v>-1.1489361702127641E-2</v>
      </c>
      <c r="Q234" s="196">
        <f t="shared" si="36"/>
        <v>-3.807710613993424E-3</v>
      </c>
      <c r="R234" s="196">
        <f t="shared" si="37"/>
        <v>7.9475461951122317E-3</v>
      </c>
      <c r="T234">
        <v>229</v>
      </c>
      <c r="U234">
        <f t="shared" ca="1" si="38"/>
        <v>-6.7321215741277547E-3</v>
      </c>
      <c r="V234">
        <f t="shared" ca="1" si="39"/>
        <v>108.53301247278131</v>
      </c>
      <c r="Y234">
        <v>229</v>
      </c>
      <c r="Z234">
        <v>160.38375905358168</v>
      </c>
    </row>
    <row r="235" spans="1:26" ht="13.8">
      <c r="A235" s="209">
        <v>41977</v>
      </c>
      <c r="B235" s="193">
        <v>15.85</v>
      </c>
      <c r="C235" s="193">
        <v>42.02</v>
      </c>
      <c r="D235" s="193">
        <v>26.73</v>
      </c>
      <c r="E235" s="193">
        <v>55.67</v>
      </c>
      <c r="F235" s="193">
        <v>116.03</v>
      </c>
      <c r="G235" s="193">
        <v>23.18</v>
      </c>
      <c r="H235" s="193">
        <v>20.88</v>
      </c>
      <c r="I235" s="224">
        <v>50.09</v>
      </c>
      <c r="J235" s="193"/>
      <c r="K235" s="196">
        <f t="shared" si="30"/>
        <v>1.896333754740794E-3</v>
      </c>
      <c r="L235" s="196">
        <f t="shared" si="31"/>
        <v>1.5711868503746815E-2</v>
      </c>
      <c r="M235" s="196">
        <f t="shared" si="32"/>
        <v>1.1350737797956895E-2</v>
      </c>
      <c r="N235" s="196">
        <f t="shared" si="33"/>
        <v>-7.1800394902170426E-4</v>
      </c>
      <c r="O235" s="196">
        <f t="shared" si="34"/>
        <v>2.332411886662025E-3</v>
      </c>
      <c r="P235" s="196">
        <f t="shared" si="35"/>
        <v>-2.1523891519587045E-3</v>
      </c>
      <c r="Q235" s="196">
        <f t="shared" si="36"/>
        <v>-2.3889154323937273E-3</v>
      </c>
      <c r="R235" s="196">
        <f t="shared" si="37"/>
        <v>-1.2615809185885936E-2</v>
      </c>
      <c r="T235">
        <v>230</v>
      </c>
      <c r="U235">
        <f t="shared" ca="1" si="38"/>
        <v>9.9172321942588293E-3</v>
      </c>
      <c r="V235">
        <f t="shared" ca="1" si="39"/>
        <v>109.60935955821628</v>
      </c>
      <c r="Y235">
        <v>230</v>
      </c>
      <c r="Z235">
        <v>288.17137520265902</v>
      </c>
    </row>
    <row r="236" spans="1:26" ht="13.8">
      <c r="A236" s="209">
        <v>41978</v>
      </c>
      <c r="B236" s="193">
        <v>15.63</v>
      </c>
      <c r="C236" s="193">
        <v>41.66</v>
      </c>
      <c r="D236" s="193">
        <v>26.13</v>
      </c>
      <c r="E236" s="193">
        <v>55.96</v>
      </c>
      <c r="F236" s="193">
        <v>116.21</v>
      </c>
      <c r="G236" s="193">
        <v>23.01</v>
      </c>
      <c r="H236" s="193">
        <v>20.93</v>
      </c>
      <c r="I236" s="224">
        <v>50.13</v>
      </c>
      <c r="J236" s="193"/>
      <c r="K236" s="196">
        <f t="shared" si="30"/>
        <v>-1.3880126182965228E-2</v>
      </c>
      <c r="L236" s="196">
        <f t="shared" si="31"/>
        <v>-8.5673488814851616E-3</v>
      </c>
      <c r="M236" s="196">
        <f t="shared" si="32"/>
        <v>-2.2446689113355834E-2</v>
      </c>
      <c r="N236" s="196">
        <f t="shared" si="33"/>
        <v>5.2092689060535139E-3</v>
      </c>
      <c r="O236" s="196">
        <f t="shared" si="34"/>
        <v>1.5513229337239731E-3</v>
      </c>
      <c r="P236" s="196">
        <f t="shared" si="35"/>
        <v>-7.3339085418463396E-3</v>
      </c>
      <c r="Q236" s="196">
        <f t="shared" si="36"/>
        <v>2.3946360153257046E-3</v>
      </c>
      <c r="R236" s="196">
        <f t="shared" si="37"/>
        <v>7.9856258734276595E-4</v>
      </c>
      <c r="T236">
        <v>231</v>
      </c>
      <c r="U236">
        <f t="shared" ca="1" si="38"/>
        <v>4.2756397467549521E-2</v>
      </c>
      <c r="V236">
        <f t="shared" ca="1" si="39"/>
        <v>114.29586090165093</v>
      </c>
      <c r="Y236">
        <v>231</v>
      </c>
      <c r="Z236">
        <v>132.76009562385519</v>
      </c>
    </row>
    <row r="237" spans="1:26" ht="13.8">
      <c r="A237" s="209">
        <v>41981</v>
      </c>
      <c r="B237" s="193">
        <v>15.33</v>
      </c>
      <c r="C237" s="193">
        <v>41.04</v>
      </c>
      <c r="D237" s="193">
        <v>26.21</v>
      </c>
      <c r="E237" s="193">
        <v>56.05</v>
      </c>
      <c r="F237" s="193">
        <v>115.47</v>
      </c>
      <c r="G237" s="193">
        <v>23.04</v>
      </c>
      <c r="H237" s="193">
        <v>21.06</v>
      </c>
      <c r="I237" s="224">
        <v>48.5</v>
      </c>
      <c r="J237" s="193"/>
      <c r="K237" s="196">
        <f t="shared" si="30"/>
        <v>-1.9193857965451099E-2</v>
      </c>
      <c r="L237" s="196">
        <f t="shared" si="31"/>
        <v>-1.4882381180988898E-2</v>
      </c>
      <c r="M237" s="196">
        <f t="shared" si="32"/>
        <v>3.0616150019135801E-3</v>
      </c>
      <c r="N237" s="196">
        <f t="shared" si="33"/>
        <v>1.6082916368834221E-3</v>
      </c>
      <c r="O237" s="196">
        <f t="shared" si="34"/>
        <v>-6.3677824627828492E-3</v>
      </c>
      <c r="P237" s="196">
        <f t="shared" si="35"/>
        <v>1.303780964797809E-3</v>
      </c>
      <c r="Q237" s="196">
        <f t="shared" si="36"/>
        <v>6.2111801242235552E-3</v>
      </c>
      <c r="R237" s="196">
        <f t="shared" si="37"/>
        <v>-3.2515459804508325E-2</v>
      </c>
      <c r="T237">
        <v>232</v>
      </c>
      <c r="U237">
        <f t="shared" ca="1" si="38"/>
        <v>1.7544394744270188E-2</v>
      </c>
      <c r="V237">
        <f t="shared" ca="1" si="39"/>
        <v>116.30111260294568</v>
      </c>
      <c r="Y237">
        <v>232</v>
      </c>
      <c r="Z237">
        <v>169.68506319440658</v>
      </c>
    </row>
    <row r="238" spans="1:26" ht="13.8">
      <c r="A238" s="209">
        <v>41982</v>
      </c>
      <c r="B238" s="193">
        <v>15.63</v>
      </c>
      <c r="C238" s="193">
        <v>40.950000000000003</v>
      </c>
      <c r="D238" s="193">
        <v>26.53</v>
      </c>
      <c r="E238" s="193">
        <v>55.92</v>
      </c>
      <c r="F238" s="193">
        <v>116.04</v>
      </c>
      <c r="G238" s="193">
        <v>22.85</v>
      </c>
      <c r="H238" s="193">
        <v>21.16</v>
      </c>
      <c r="I238" s="224">
        <v>49.11</v>
      </c>
      <c r="J238" s="193"/>
      <c r="K238" s="196">
        <f t="shared" si="30"/>
        <v>1.9569471624266192E-2</v>
      </c>
      <c r="L238" s="196">
        <f t="shared" si="31"/>
        <v>-2.192982456140261E-3</v>
      </c>
      <c r="M238" s="196">
        <f t="shared" si="32"/>
        <v>1.2209080503624582E-2</v>
      </c>
      <c r="N238" s="196">
        <f t="shared" si="33"/>
        <v>-2.3193577163246291E-3</v>
      </c>
      <c r="O238" s="196">
        <f t="shared" si="34"/>
        <v>4.9363471031437381E-3</v>
      </c>
      <c r="P238" s="196">
        <f t="shared" si="35"/>
        <v>-8.2465277777776791E-3</v>
      </c>
      <c r="Q238" s="196">
        <f t="shared" si="36"/>
        <v>4.7483380816714825E-3</v>
      </c>
      <c r="R238" s="196">
        <f t="shared" si="37"/>
        <v>1.2577319587628854E-2</v>
      </c>
      <c r="T238">
        <v>233</v>
      </c>
      <c r="U238">
        <f t="shared" ca="1" si="38"/>
        <v>-5.2149945252363385E-3</v>
      </c>
      <c r="V238">
        <f t="shared" ca="1" si="39"/>
        <v>115.69460293744243</v>
      </c>
      <c r="Y238">
        <v>233</v>
      </c>
      <c r="Z238">
        <v>181.84465474455871</v>
      </c>
    </row>
    <row r="239" spans="1:26" ht="13.8">
      <c r="A239" s="209">
        <v>41983</v>
      </c>
      <c r="B239" s="193">
        <v>15.29</v>
      </c>
      <c r="C239" s="193">
        <v>40.35</v>
      </c>
      <c r="D239" s="193">
        <v>26.17</v>
      </c>
      <c r="E239" s="193">
        <v>55.39</v>
      </c>
      <c r="F239" s="193">
        <v>113.78</v>
      </c>
      <c r="G239" s="193">
        <v>22.69</v>
      </c>
      <c r="H239" s="193">
        <v>21.11</v>
      </c>
      <c r="I239" s="224">
        <v>47.76</v>
      </c>
      <c r="J239" s="193"/>
      <c r="K239" s="196">
        <f t="shared" si="30"/>
        <v>-2.1753039027511301E-2</v>
      </c>
      <c r="L239" s="196">
        <f t="shared" si="31"/>
        <v>-1.4652014652014685E-2</v>
      </c>
      <c r="M239" s="196">
        <f t="shared" si="32"/>
        <v>-1.3569543912551807E-2</v>
      </c>
      <c r="N239" s="196">
        <f t="shared" si="33"/>
        <v>-9.4778254649499488E-3</v>
      </c>
      <c r="O239" s="196">
        <f t="shared" si="34"/>
        <v>-1.9476042743881462E-2</v>
      </c>
      <c r="P239" s="196">
        <f t="shared" si="35"/>
        <v>-7.0021881838074453E-3</v>
      </c>
      <c r="Q239" s="196">
        <f t="shared" si="36"/>
        <v>-2.3629489603024909E-3</v>
      </c>
      <c r="R239" s="196">
        <f t="shared" si="37"/>
        <v>-2.7489309712889463E-2</v>
      </c>
      <c r="T239">
        <v>234</v>
      </c>
      <c r="U239">
        <f t="shared" ca="1" si="38"/>
        <v>-1.7172620891890717E-2</v>
      </c>
      <c r="V239">
        <f t="shared" ca="1" si="39"/>
        <v>113.7078233819599</v>
      </c>
      <c r="Y239">
        <v>234</v>
      </c>
      <c r="Z239">
        <v>146.53785063136431</v>
      </c>
    </row>
    <row r="240" spans="1:26" ht="13.8">
      <c r="A240" s="209">
        <v>41984</v>
      </c>
      <c r="B240" s="193">
        <v>15.37</v>
      </c>
      <c r="C240" s="193">
        <v>40.590000000000003</v>
      </c>
      <c r="D240" s="193">
        <v>26.28</v>
      </c>
      <c r="E240" s="193">
        <v>55.86</v>
      </c>
      <c r="F240" s="193">
        <v>114.72</v>
      </c>
      <c r="G240" s="193">
        <v>22.93</v>
      </c>
      <c r="H240" s="193">
        <v>21.69</v>
      </c>
      <c r="I240" s="224">
        <v>47.8</v>
      </c>
      <c r="J240" s="193"/>
      <c r="K240" s="196">
        <f t="shared" si="30"/>
        <v>5.2321778940484023E-3</v>
      </c>
      <c r="L240" s="196">
        <f t="shared" si="31"/>
        <v>5.9479553903346218E-3</v>
      </c>
      <c r="M240" s="196">
        <f t="shared" si="32"/>
        <v>4.2032862055788852E-3</v>
      </c>
      <c r="N240" s="196">
        <f t="shared" si="33"/>
        <v>8.48528615273513E-3</v>
      </c>
      <c r="O240" s="196">
        <f t="shared" si="34"/>
        <v>8.2615573914571784E-3</v>
      </c>
      <c r="P240" s="196">
        <f t="shared" si="35"/>
        <v>1.0577346848832015E-2</v>
      </c>
      <c r="Q240" s="196">
        <f t="shared" si="36"/>
        <v>2.7475130270014299E-2</v>
      </c>
      <c r="R240" s="196">
        <f t="shared" si="37"/>
        <v>8.3752093802343282E-4</v>
      </c>
      <c r="T240">
        <v>235</v>
      </c>
      <c r="U240">
        <f t="shared" ca="1" si="38"/>
        <v>3.0482744226519903E-2</v>
      </c>
      <c r="V240">
        <f t="shared" ca="1" si="39"/>
        <v>117.17394987866648</v>
      </c>
      <c r="Y240">
        <v>235</v>
      </c>
      <c r="Z240">
        <v>142.67521286781312</v>
      </c>
    </row>
    <row r="241" spans="1:26" ht="13.8">
      <c r="A241" s="209">
        <v>41985</v>
      </c>
      <c r="B241" s="193">
        <v>15.37</v>
      </c>
      <c r="C241" s="193">
        <v>40.4</v>
      </c>
      <c r="D241" s="193">
        <v>25.8</v>
      </c>
      <c r="E241" s="193">
        <v>55.01</v>
      </c>
      <c r="F241" s="193">
        <v>111.86</v>
      </c>
      <c r="G241" s="193">
        <v>22.92</v>
      </c>
      <c r="H241" s="193">
        <v>21.3</v>
      </c>
      <c r="I241" s="224">
        <v>47.78</v>
      </c>
      <c r="J241" s="193"/>
      <c r="K241" s="196">
        <f t="shared" si="30"/>
        <v>0</v>
      </c>
      <c r="L241" s="196">
        <f t="shared" si="31"/>
        <v>-4.6809559004682144E-3</v>
      </c>
      <c r="M241" s="196">
        <f t="shared" si="32"/>
        <v>-1.8264840182648418E-2</v>
      </c>
      <c r="N241" s="196">
        <f t="shared" si="33"/>
        <v>-1.5216612960973888E-2</v>
      </c>
      <c r="O241" s="196">
        <f t="shared" si="34"/>
        <v>-2.4930264993026495E-2</v>
      </c>
      <c r="P241" s="196">
        <f t="shared" si="35"/>
        <v>-4.3610989969463629E-4</v>
      </c>
      <c r="Q241" s="196">
        <f t="shared" si="36"/>
        <v>-1.7980636237897675E-2</v>
      </c>
      <c r="R241" s="196">
        <f t="shared" si="37"/>
        <v>-4.1841004184092095E-4</v>
      </c>
      <c r="T241">
        <v>236</v>
      </c>
      <c r="U241">
        <f t="shared" ca="1" si="38"/>
        <v>1.2718320737404837E-2</v>
      </c>
      <c r="V241">
        <f t="shared" ca="1" si="39"/>
        <v>118.66420575529196</v>
      </c>
      <c r="Y241">
        <v>236</v>
      </c>
      <c r="Z241">
        <v>168.52370763489697</v>
      </c>
    </row>
    <row r="242" spans="1:26" ht="13.8">
      <c r="A242" s="209">
        <v>41988</v>
      </c>
      <c r="B242" s="193">
        <v>15.3</v>
      </c>
      <c r="C242" s="193">
        <v>40.159999999999997</v>
      </c>
      <c r="D242" s="193">
        <v>25.56</v>
      </c>
      <c r="E242" s="193">
        <v>55.61</v>
      </c>
      <c r="F242" s="193">
        <v>112.11</v>
      </c>
      <c r="G242" s="193">
        <v>22.96</v>
      </c>
      <c r="H242" s="193">
        <v>21.17</v>
      </c>
      <c r="I242" s="224">
        <v>46.72</v>
      </c>
      <c r="J242" s="193"/>
      <c r="K242" s="196">
        <f t="shared" si="30"/>
        <v>-4.5543266102796688E-3</v>
      </c>
      <c r="L242" s="196">
        <f t="shared" si="31"/>
        <v>-5.9405940594059901E-3</v>
      </c>
      <c r="M242" s="196">
        <f t="shared" si="32"/>
        <v>-9.302325581395425E-3</v>
      </c>
      <c r="N242" s="196">
        <f t="shared" si="33"/>
        <v>1.0907107798582102E-2</v>
      </c>
      <c r="O242" s="196">
        <f t="shared" si="34"/>
        <v>2.2349365278026105E-3</v>
      </c>
      <c r="P242" s="196">
        <f t="shared" si="35"/>
        <v>1.745200698080242E-3</v>
      </c>
      <c r="Q242" s="196">
        <f t="shared" si="36"/>
        <v>-6.1032863849764789E-3</v>
      </c>
      <c r="R242" s="196">
        <f t="shared" si="37"/>
        <v>-2.2185014650481422E-2</v>
      </c>
      <c r="T242">
        <v>237</v>
      </c>
      <c r="U242">
        <f t="shared" ca="1" si="38"/>
        <v>-7.7135384494784994E-3</v>
      </c>
      <c r="V242">
        <f t="shared" ca="1" si="39"/>
        <v>117.74888484162169</v>
      </c>
      <c r="Y242">
        <v>237</v>
      </c>
      <c r="Z242">
        <v>113.21082550611754</v>
      </c>
    </row>
    <row r="243" spans="1:26" ht="13.8">
      <c r="A243" s="209">
        <v>41989</v>
      </c>
      <c r="B243" s="193">
        <v>14.75</v>
      </c>
      <c r="C243" s="193">
        <v>38.86</v>
      </c>
      <c r="D243" s="193">
        <v>24.64</v>
      </c>
      <c r="E243" s="193">
        <v>54.91</v>
      </c>
      <c r="F243" s="193">
        <v>111.4</v>
      </c>
      <c r="G243" s="193">
        <v>22.69</v>
      </c>
      <c r="H243" s="193">
        <v>21.36</v>
      </c>
      <c r="I243" s="224">
        <v>45.21</v>
      </c>
      <c r="J243" s="193"/>
      <c r="K243" s="196">
        <f t="shared" si="30"/>
        <v>-3.5947712418300699E-2</v>
      </c>
      <c r="L243" s="196">
        <f t="shared" si="31"/>
        <v>-3.2370517928286782E-2</v>
      </c>
      <c r="M243" s="196">
        <f t="shared" si="32"/>
        <v>-3.5993740219092261E-2</v>
      </c>
      <c r="N243" s="196">
        <f t="shared" si="33"/>
        <v>-1.2587664089192643E-2</v>
      </c>
      <c r="O243" s="196">
        <f t="shared" si="34"/>
        <v>-6.3330657390062777E-3</v>
      </c>
      <c r="P243" s="196">
        <f t="shared" si="35"/>
        <v>-1.1759581881533082E-2</v>
      </c>
      <c r="Q243" s="196">
        <f t="shared" si="36"/>
        <v>8.9749645725081591E-3</v>
      </c>
      <c r="R243" s="196">
        <f t="shared" si="37"/>
        <v>-3.232020547945201E-2</v>
      </c>
      <c r="T243">
        <v>238</v>
      </c>
      <c r="U243">
        <f t="shared" ca="1" si="38"/>
        <v>3.1243242569227027E-3</v>
      </c>
      <c r="V243">
        <f t="shared" ca="1" si="39"/>
        <v>118.11677053875798</v>
      </c>
      <c r="Y243">
        <v>238</v>
      </c>
      <c r="Z243">
        <v>152.84067917273782</v>
      </c>
    </row>
    <row r="244" spans="1:26" ht="13.8">
      <c r="A244" s="209">
        <v>41990</v>
      </c>
      <c r="B244" s="193">
        <v>14.94</v>
      </c>
      <c r="C244" s="193">
        <v>39.36</v>
      </c>
      <c r="D244" s="193">
        <v>25.11</v>
      </c>
      <c r="E244" s="193">
        <v>55.89</v>
      </c>
      <c r="F244" s="193">
        <v>113.03</v>
      </c>
      <c r="G244" s="193">
        <v>23.04</v>
      </c>
      <c r="H244" s="193">
        <v>21.54</v>
      </c>
      <c r="I244" s="224">
        <v>47.66</v>
      </c>
      <c r="J244" s="193"/>
      <c r="K244" s="196">
        <f t="shared" si="30"/>
        <v>1.2881355932203357E-2</v>
      </c>
      <c r="L244" s="196">
        <f t="shared" si="31"/>
        <v>1.2866700977869275E-2</v>
      </c>
      <c r="M244" s="196">
        <f t="shared" si="32"/>
        <v>1.9074675324675279E-2</v>
      </c>
      <c r="N244" s="196">
        <f t="shared" si="33"/>
        <v>1.7847386632671717E-2</v>
      </c>
      <c r="O244" s="196">
        <f t="shared" si="34"/>
        <v>1.4631956912028683E-2</v>
      </c>
      <c r="P244" s="196">
        <f t="shared" si="35"/>
        <v>1.5425297487880029E-2</v>
      </c>
      <c r="Q244" s="196">
        <f t="shared" si="36"/>
        <v>8.4269662921348191E-3</v>
      </c>
      <c r="R244" s="196">
        <f t="shared" si="37"/>
        <v>5.4191550541915413E-2</v>
      </c>
      <c r="T244">
        <v>239</v>
      </c>
      <c r="U244">
        <f t="shared" ca="1" si="38"/>
        <v>-1.6104607250884886E-3</v>
      </c>
      <c r="V244">
        <f t="shared" ca="1" si="39"/>
        <v>117.92654811883101</v>
      </c>
      <c r="Y244">
        <v>239</v>
      </c>
      <c r="Z244">
        <v>216.17128979167379</v>
      </c>
    </row>
    <row r="245" spans="1:26" ht="13.8">
      <c r="A245" s="209">
        <v>41991</v>
      </c>
      <c r="B245" s="193">
        <v>14.89</v>
      </c>
      <c r="C245" s="193">
        <v>40.89</v>
      </c>
      <c r="D245" s="193">
        <v>25.42</v>
      </c>
      <c r="E245" s="193">
        <v>56.71</v>
      </c>
      <c r="F245" s="193">
        <v>114.84</v>
      </c>
      <c r="G245" s="193">
        <v>23.5</v>
      </c>
      <c r="H245" s="193">
        <v>21.97</v>
      </c>
      <c r="I245" s="224">
        <v>47.77</v>
      </c>
      <c r="J245" s="193"/>
      <c r="K245" s="196">
        <f t="shared" si="30"/>
        <v>-3.3467202141900226E-3</v>
      </c>
      <c r="L245" s="196">
        <f t="shared" si="31"/>
        <v>3.8871951219512223E-2</v>
      </c>
      <c r="M245" s="196">
        <f t="shared" si="32"/>
        <v>1.234567901234577E-2</v>
      </c>
      <c r="N245" s="196">
        <f t="shared" si="33"/>
        <v>1.4671676507425305E-2</v>
      </c>
      <c r="O245" s="196">
        <f t="shared" si="34"/>
        <v>1.6013447757232614E-2</v>
      </c>
      <c r="P245" s="196">
        <f t="shared" si="35"/>
        <v>1.9965277777777814E-2</v>
      </c>
      <c r="Q245" s="196">
        <f t="shared" si="36"/>
        <v>1.9962859795728864E-2</v>
      </c>
      <c r="R245" s="196">
        <f t="shared" si="37"/>
        <v>2.3080151070081103E-3</v>
      </c>
      <c r="T245">
        <v>240</v>
      </c>
      <c r="U245">
        <f t="shared" ca="1" si="38"/>
        <v>5.9285971246270958E-3</v>
      </c>
      <c r="V245">
        <f t="shared" ca="1" si="39"/>
        <v>118.6256871129255</v>
      </c>
      <c r="Y245">
        <v>240</v>
      </c>
      <c r="Z245">
        <v>116.75424721626968</v>
      </c>
    </row>
    <row r="246" spans="1:26" ht="13.8">
      <c r="A246" s="209">
        <v>41992</v>
      </c>
      <c r="B246" s="193">
        <v>14.99</v>
      </c>
      <c r="C246" s="193">
        <v>41.01</v>
      </c>
      <c r="D246" s="193">
        <v>25.68</v>
      </c>
      <c r="E246" s="193">
        <v>56.18</v>
      </c>
      <c r="F246" s="193">
        <v>115.01</v>
      </c>
      <c r="G246" s="193">
        <v>23.29</v>
      </c>
      <c r="H246" s="193">
        <v>21.82</v>
      </c>
      <c r="I246" s="224">
        <v>48.59</v>
      </c>
      <c r="J246" s="193"/>
      <c r="K246" s="196">
        <f t="shared" si="30"/>
        <v>6.7159167226326149E-3</v>
      </c>
      <c r="L246" s="196">
        <f t="shared" si="31"/>
        <v>2.9347028613352271E-3</v>
      </c>
      <c r="M246" s="196">
        <f t="shared" si="32"/>
        <v>1.0228166797796931E-2</v>
      </c>
      <c r="N246" s="196">
        <f t="shared" si="33"/>
        <v>-9.3457943925233846E-3</v>
      </c>
      <c r="O246" s="196">
        <f t="shared" si="34"/>
        <v>1.4803204458377021E-3</v>
      </c>
      <c r="P246" s="196">
        <f t="shared" si="35"/>
        <v>-8.9361702127659943E-3</v>
      </c>
      <c r="Q246" s="196">
        <f t="shared" si="36"/>
        <v>-6.8274920345925616E-3</v>
      </c>
      <c r="R246" s="196">
        <f t="shared" si="37"/>
        <v>1.7165585095248067E-2</v>
      </c>
      <c r="T246">
        <v>241</v>
      </c>
      <c r="U246">
        <f t="shared" ca="1" si="38"/>
        <v>-1.5645308561214911E-2</v>
      </c>
      <c r="V246">
        <f t="shared" ca="1" si="39"/>
        <v>116.76975163475765</v>
      </c>
      <c r="Y246">
        <v>241</v>
      </c>
      <c r="Z246">
        <v>146.59549472712141</v>
      </c>
    </row>
    <row r="247" spans="1:26" ht="13.8">
      <c r="A247" s="209">
        <v>41995</v>
      </c>
      <c r="B247" s="193">
        <v>15.33</v>
      </c>
      <c r="C247" s="193">
        <v>41.28</v>
      </c>
      <c r="D247" s="193">
        <v>26.11</v>
      </c>
      <c r="E247" s="193">
        <v>56.6</v>
      </c>
      <c r="F247" s="193">
        <v>116.18</v>
      </c>
      <c r="G247" s="193">
        <v>23.62</v>
      </c>
      <c r="H247" s="193">
        <v>21.89</v>
      </c>
      <c r="I247" s="224">
        <v>48.1</v>
      </c>
      <c r="J247" s="193"/>
      <c r="K247" s="196">
        <f t="shared" si="30"/>
        <v>2.2681787858572371E-2</v>
      </c>
      <c r="L247" s="196">
        <f t="shared" si="31"/>
        <v>6.5837600585223885E-3</v>
      </c>
      <c r="M247" s="196">
        <f t="shared" si="32"/>
        <v>1.6744548286604349E-2</v>
      </c>
      <c r="N247" s="196">
        <f t="shared" si="33"/>
        <v>7.4759700961196463E-3</v>
      </c>
      <c r="O247" s="196">
        <f t="shared" si="34"/>
        <v>1.0173028432310249E-2</v>
      </c>
      <c r="P247" s="196">
        <f t="shared" si="35"/>
        <v>1.4169171318162381E-2</v>
      </c>
      <c r="Q247" s="196">
        <f t="shared" si="36"/>
        <v>3.2080659945004711E-3</v>
      </c>
      <c r="R247" s="196">
        <f t="shared" si="37"/>
        <v>-1.0084379501955175E-2</v>
      </c>
      <c r="T247">
        <v>242</v>
      </c>
      <c r="U247">
        <f t="shared" ca="1" si="38"/>
        <v>-1.1816060567899377E-2</v>
      </c>
      <c r="V247">
        <f t="shared" ca="1" si="39"/>
        <v>115.38999317694278</v>
      </c>
      <c r="Y247">
        <v>242</v>
      </c>
      <c r="Z247">
        <v>156.72296125306823</v>
      </c>
    </row>
    <row r="248" spans="1:26" ht="13.8">
      <c r="A248" s="209">
        <v>41996</v>
      </c>
      <c r="B248" s="193">
        <v>15.31</v>
      </c>
      <c r="C248" s="193">
        <v>41.69</v>
      </c>
      <c r="D248" s="193">
        <v>26.39</v>
      </c>
      <c r="E248" s="193">
        <v>56.75</v>
      </c>
      <c r="F248" s="193">
        <v>116.94</v>
      </c>
      <c r="G248" s="193">
        <v>23.7</v>
      </c>
      <c r="H248" s="193">
        <v>21.86</v>
      </c>
      <c r="I248" s="224">
        <v>48.06</v>
      </c>
      <c r="J248" s="193"/>
      <c r="K248" s="196">
        <f t="shared" si="30"/>
        <v>-1.3046314416177152E-3</v>
      </c>
      <c r="L248" s="196">
        <f t="shared" si="31"/>
        <v>9.9321705426355759E-3</v>
      </c>
      <c r="M248" s="196">
        <f t="shared" si="32"/>
        <v>1.0723860589812376E-2</v>
      </c>
      <c r="N248" s="196">
        <f t="shared" si="33"/>
        <v>2.6501766784452047E-3</v>
      </c>
      <c r="O248" s="196">
        <f t="shared" si="34"/>
        <v>6.541573420554234E-3</v>
      </c>
      <c r="P248" s="196">
        <f t="shared" si="35"/>
        <v>3.3869602032175396E-3</v>
      </c>
      <c r="Q248" s="196">
        <f t="shared" si="36"/>
        <v>-1.3704888076747892E-3</v>
      </c>
      <c r="R248" s="196">
        <f t="shared" si="37"/>
        <v>-8.3160083160081387E-4</v>
      </c>
      <c r="T248">
        <v>243</v>
      </c>
      <c r="U248">
        <f t="shared" ca="1" si="38"/>
        <v>2.2589908529646457E-2</v>
      </c>
      <c r="V248">
        <f t="shared" ca="1" si="39"/>
        <v>117.99664256804644</v>
      </c>
      <c r="Y248">
        <v>243</v>
      </c>
      <c r="Z248">
        <v>204.2899577874287</v>
      </c>
    </row>
    <row r="249" spans="1:26" ht="13.8">
      <c r="A249" s="209">
        <v>41997</v>
      </c>
      <c r="B249" s="193">
        <v>15.15</v>
      </c>
      <c r="C249" s="193">
        <v>41.42</v>
      </c>
      <c r="D249" s="193">
        <v>26.3</v>
      </c>
      <c r="E249" s="193">
        <v>56.71</v>
      </c>
      <c r="F249" s="193">
        <v>116.54</v>
      </c>
      <c r="G249" s="193">
        <v>23.64</v>
      </c>
      <c r="H249" s="193">
        <v>21.81</v>
      </c>
      <c r="I249" s="224">
        <v>48.87</v>
      </c>
      <c r="J249" s="193"/>
      <c r="K249" s="196">
        <f t="shared" si="30"/>
        <v>-1.0450685826257357E-2</v>
      </c>
      <c r="L249" s="196">
        <f t="shared" si="31"/>
        <v>-6.4763732309905502E-3</v>
      </c>
      <c r="M249" s="196">
        <f t="shared" si="32"/>
        <v>-3.4103827207275427E-3</v>
      </c>
      <c r="N249" s="196">
        <f t="shared" si="33"/>
        <v>-7.0484581497795855E-4</v>
      </c>
      <c r="O249" s="196">
        <f t="shared" si="34"/>
        <v>-3.4205575508807207E-3</v>
      </c>
      <c r="P249" s="196">
        <f t="shared" si="35"/>
        <v>-2.5316455696201994E-3</v>
      </c>
      <c r="Q249" s="196">
        <f t="shared" si="36"/>
        <v>-2.2872827081427591E-3</v>
      </c>
      <c r="R249" s="196">
        <f t="shared" si="37"/>
        <v>1.6853932584269562E-2</v>
      </c>
      <c r="T249">
        <v>244</v>
      </c>
      <c r="U249">
        <f t="shared" ca="1" si="38"/>
        <v>1.3372827478083491E-3</v>
      </c>
      <c r="V249">
        <f t="shared" ca="1" si="39"/>
        <v>118.15443744245201</v>
      </c>
      <c r="Y249">
        <v>244</v>
      </c>
      <c r="Z249">
        <v>251.45315306941697</v>
      </c>
    </row>
    <row r="250" spans="1:26" ht="13.8">
      <c r="A250" s="209">
        <v>41999</v>
      </c>
      <c r="B250" s="193">
        <v>15.45</v>
      </c>
      <c r="C250" s="193">
        <v>41.2</v>
      </c>
      <c r="D250" s="193">
        <v>26.56</v>
      </c>
      <c r="E250" s="193">
        <v>57.03</v>
      </c>
      <c r="F250" s="193">
        <v>116.37</v>
      </c>
      <c r="G250" s="193">
        <v>23.77</v>
      </c>
      <c r="H250" s="193">
        <v>21.78</v>
      </c>
      <c r="I250" s="224">
        <v>48.58</v>
      </c>
      <c r="J250" s="195"/>
      <c r="K250" s="196">
        <f t="shared" si="30"/>
        <v>1.9801980198019733E-2</v>
      </c>
      <c r="L250" s="196">
        <f t="shared" si="31"/>
        <v>-5.3114437469821063E-3</v>
      </c>
      <c r="M250" s="196">
        <f t="shared" si="32"/>
        <v>9.8859315589352858E-3</v>
      </c>
      <c r="N250" s="196">
        <f t="shared" si="33"/>
        <v>5.6427437841650553E-3</v>
      </c>
      <c r="O250" s="196">
        <f t="shared" si="34"/>
        <v>-1.458726617470411E-3</v>
      </c>
      <c r="P250" s="196">
        <f t="shared" si="35"/>
        <v>5.4991539763112945E-3</v>
      </c>
      <c r="Q250" s="196">
        <f t="shared" si="36"/>
        <v>-1.3755158184318012E-3</v>
      </c>
      <c r="R250" s="196">
        <f t="shared" si="37"/>
        <v>-5.9341109064865796E-3</v>
      </c>
      <c r="T250">
        <v>245</v>
      </c>
      <c r="U250">
        <f t="shared" ca="1" si="38"/>
        <v>1.1942178937137515E-2</v>
      </c>
      <c r="V250">
        <f t="shared" ca="1" si="39"/>
        <v>119.56545887660658</v>
      </c>
      <c r="Y250">
        <v>245</v>
      </c>
      <c r="Z250">
        <v>232.97162327809556</v>
      </c>
    </row>
    <row r="251" spans="1:26" ht="13.8">
      <c r="A251" s="209">
        <v>42002</v>
      </c>
      <c r="B251" s="193">
        <v>15.6</v>
      </c>
      <c r="C251" s="193">
        <v>40.83</v>
      </c>
      <c r="D251" s="193">
        <v>26.38</v>
      </c>
      <c r="E251" s="193">
        <v>57.38</v>
      </c>
      <c r="F251" s="193">
        <v>116.29</v>
      </c>
      <c r="G251" s="193">
        <v>23.7</v>
      </c>
      <c r="H251" s="193">
        <v>21.78</v>
      </c>
      <c r="I251" s="224">
        <v>48.85</v>
      </c>
      <c r="J251" s="193"/>
      <c r="K251" s="196">
        <f t="shared" si="30"/>
        <v>9.7087378640776933E-3</v>
      </c>
      <c r="L251" s="196">
        <f t="shared" si="31"/>
        <v>-8.9805825242719548E-3</v>
      </c>
      <c r="M251" s="196">
        <f t="shared" si="32"/>
        <v>-6.7771084337349295E-3</v>
      </c>
      <c r="N251" s="196">
        <f t="shared" si="33"/>
        <v>6.1371208136068982E-3</v>
      </c>
      <c r="O251" s="196">
        <f t="shared" si="34"/>
        <v>-6.8746240439974471E-4</v>
      </c>
      <c r="P251" s="196">
        <f t="shared" si="35"/>
        <v>-2.9448885149348037E-3</v>
      </c>
      <c r="Q251" s="196">
        <f t="shared" si="36"/>
        <v>0</v>
      </c>
      <c r="R251" s="196">
        <f t="shared" si="37"/>
        <v>5.5578427336353056E-3</v>
      </c>
      <c r="T251">
        <v>246</v>
      </c>
      <c r="U251">
        <f t="shared" ca="1" si="38"/>
        <v>-2.2527377152709704E-2</v>
      </c>
      <c r="V251">
        <f t="shared" ca="1" si="39"/>
        <v>116.87196269005646</v>
      </c>
      <c r="Y251">
        <v>246</v>
      </c>
      <c r="Z251">
        <v>288.66689758251573</v>
      </c>
    </row>
    <row r="252" spans="1:26" ht="13.8">
      <c r="A252" s="209">
        <v>42003</v>
      </c>
      <c r="B252" s="193">
        <v>15.52</v>
      </c>
      <c r="C252" s="193">
        <v>40.46</v>
      </c>
      <c r="D252" s="193">
        <v>26.38</v>
      </c>
      <c r="E252" s="193">
        <v>57.52</v>
      </c>
      <c r="F252" s="193">
        <v>116.41</v>
      </c>
      <c r="G252" s="193">
        <v>23.74</v>
      </c>
      <c r="H252" s="193">
        <v>21.85</v>
      </c>
      <c r="I252" s="224">
        <v>49.03</v>
      </c>
      <c r="J252" s="193"/>
      <c r="K252" s="196">
        <f t="shared" si="30"/>
        <v>-5.1282051282051325E-3</v>
      </c>
      <c r="L252" s="196">
        <f t="shared" si="31"/>
        <v>-9.0619642419788749E-3</v>
      </c>
      <c r="M252" s="196">
        <f t="shared" si="32"/>
        <v>0</v>
      </c>
      <c r="N252" s="196">
        <f t="shared" si="33"/>
        <v>2.4398745207389431E-3</v>
      </c>
      <c r="O252" s="196">
        <f t="shared" si="34"/>
        <v>1.0319030011178118E-3</v>
      </c>
      <c r="P252" s="196">
        <f t="shared" si="35"/>
        <v>1.6877637130801328E-3</v>
      </c>
      <c r="Q252" s="196">
        <f t="shared" si="36"/>
        <v>3.2139577594123177E-3</v>
      </c>
      <c r="R252" s="196">
        <f t="shared" si="37"/>
        <v>3.6847492323439038E-3</v>
      </c>
      <c r="T252">
        <v>247</v>
      </c>
      <c r="U252">
        <f t="shared" ca="1" si="38"/>
        <v>-4.6233425800185513E-4</v>
      </c>
      <c r="V252">
        <f t="shared" ca="1" si="39"/>
        <v>116.81792877790492</v>
      </c>
      <c r="Y252">
        <v>247</v>
      </c>
      <c r="Z252">
        <v>274.40567505087972</v>
      </c>
    </row>
    <row r="253" spans="1:26" ht="13.8">
      <c r="A253" s="209">
        <v>42004</v>
      </c>
      <c r="B253" s="193">
        <v>15.52</v>
      </c>
      <c r="C253" s="193">
        <v>39.97</v>
      </c>
      <c r="D253" s="193">
        <v>26.18</v>
      </c>
      <c r="E253" s="193">
        <v>57.67</v>
      </c>
      <c r="F253" s="193">
        <v>115</v>
      </c>
      <c r="G253" s="193">
        <v>23.49</v>
      </c>
      <c r="H253" s="193">
        <v>21.43</v>
      </c>
      <c r="I253" s="224">
        <v>48.8</v>
      </c>
      <c r="J253" s="193"/>
      <c r="K253" s="196">
        <f t="shared" si="30"/>
        <v>0</v>
      </c>
      <c r="L253" s="196">
        <f t="shared" si="31"/>
        <v>-1.2110726643598664E-2</v>
      </c>
      <c r="M253" s="196">
        <f t="shared" si="32"/>
        <v>-7.5815011372251436E-3</v>
      </c>
      <c r="N253" s="196">
        <f t="shared" si="33"/>
        <v>2.607788595271185E-3</v>
      </c>
      <c r="O253" s="196">
        <f t="shared" si="34"/>
        <v>-1.2112361480972396E-2</v>
      </c>
      <c r="P253" s="196">
        <f t="shared" si="35"/>
        <v>-1.0530749789385004E-2</v>
      </c>
      <c r="Q253" s="196">
        <f t="shared" si="36"/>
        <v>-1.9221967963386804E-2</v>
      </c>
      <c r="R253" s="196">
        <f t="shared" si="37"/>
        <v>-4.6910055068326321E-3</v>
      </c>
      <c r="T253">
        <v>248</v>
      </c>
      <c r="U253">
        <f t="shared" ca="1" si="38"/>
        <v>5.5779405133427789E-4</v>
      </c>
      <c r="V253">
        <f t="shared" ca="1" si="39"/>
        <v>116.88308912366644</v>
      </c>
      <c r="Y253">
        <v>248</v>
      </c>
      <c r="Z253">
        <v>84.609592525812516</v>
      </c>
    </row>
    <row r="254" spans="1:26" ht="13.8">
      <c r="A254" s="209">
        <v>42006</v>
      </c>
      <c r="B254" s="193">
        <v>15.43</v>
      </c>
      <c r="C254" s="193">
        <v>40.229999999999997</v>
      </c>
      <c r="D254" s="193">
        <v>26.1</v>
      </c>
      <c r="E254" s="193">
        <v>57.23</v>
      </c>
      <c r="F254" s="193">
        <v>114.88</v>
      </c>
      <c r="G254" s="193">
        <v>23.49</v>
      </c>
      <c r="H254" s="193">
        <v>21.47</v>
      </c>
      <c r="I254" s="224">
        <v>49.85</v>
      </c>
      <c r="J254" s="193"/>
      <c r="K254" s="196">
        <f t="shared" si="30"/>
        <v>-5.7989690721649391E-3</v>
      </c>
      <c r="L254" s="196">
        <f t="shared" si="31"/>
        <v>6.5048786589941964E-3</v>
      </c>
      <c r="M254" s="196">
        <f t="shared" si="32"/>
        <v>-3.0557677616500495E-3</v>
      </c>
      <c r="N254" s="196">
        <f t="shared" si="33"/>
        <v>-7.6296167851570111E-3</v>
      </c>
      <c r="O254" s="196">
        <f t="shared" si="34"/>
        <v>-1.0434782608696048E-3</v>
      </c>
      <c r="P254" s="196">
        <f t="shared" si="35"/>
        <v>0</v>
      </c>
      <c r="Q254" s="196">
        <f t="shared" si="36"/>
        <v>1.8665422305179256E-3</v>
      </c>
      <c r="R254" s="196">
        <f t="shared" si="37"/>
        <v>2.1516393442623041E-2</v>
      </c>
      <c r="T254">
        <v>249</v>
      </c>
      <c r="U254">
        <f t="shared" ca="1" si="38"/>
        <v>1.6394323016823024E-2</v>
      </c>
      <c r="V254">
        <f t="shared" ca="1" si="39"/>
        <v>118.79930824196394</v>
      </c>
      <c r="Y254">
        <v>249</v>
      </c>
      <c r="Z254">
        <v>133.51251608134933</v>
      </c>
    </row>
    <row r="255" spans="1:26" ht="13.8">
      <c r="A255" s="209">
        <v>42009</v>
      </c>
      <c r="B255" s="193">
        <v>15.11</v>
      </c>
      <c r="C255" s="193">
        <v>39.86</v>
      </c>
      <c r="D255" s="193">
        <v>25.56</v>
      </c>
      <c r="E255" s="193">
        <v>56.21</v>
      </c>
      <c r="F255" s="193">
        <v>113.58</v>
      </c>
      <c r="G255" s="193">
        <v>23.43</v>
      </c>
      <c r="H255" s="193">
        <v>21.29</v>
      </c>
      <c r="I255" s="224">
        <v>47.31</v>
      </c>
      <c r="J255" s="193"/>
      <c r="K255" s="196">
        <f t="shared" si="30"/>
        <v>-2.0738820479585241E-2</v>
      </c>
      <c r="L255" s="196">
        <f t="shared" si="31"/>
        <v>-9.1971165796668527E-3</v>
      </c>
      <c r="M255" s="196">
        <f t="shared" si="32"/>
        <v>-2.0689655172413897E-2</v>
      </c>
      <c r="N255" s="196">
        <f t="shared" si="33"/>
        <v>-1.7822820199196156E-2</v>
      </c>
      <c r="O255" s="196">
        <f t="shared" si="34"/>
        <v>-1.1316155988857914E-2</v>
      </c>
      <c r="P255" s="196">
        <f t="shared" si="35"/>
        <v>-2.5542784163473274E-3</v>
      </c>
      <c r="Q255" s="196">
        <f t="shared" si="36"/>
        <v>-8.3837913367489393E-3</v>
      </c>
      <c r="R255" s="196">
        <f t="shared" si="37"/>
        <v>-5.0952858575727164E-2</v>
      </c>
      <c r="T255">
        <v>250</v>
      </c>
      <c r="U255">
        <f t="shared" ca="1" si="38"/>
        <v>4.102764982703724E-3</v>
      </c>
      <c r="V255">
        <f t="shared" ca="1" si="39"/>
        <v>119.28671388378849</v>
      </c>
      <c r="Y255">
        <v>250</v>
      </c>
      <c r="Z255">
        <v>184.10012982762623</v>
      </c>
    </row>
    <row r="256" spans="1:26" ht="13.8">
      <c r="A256" s="209">
        <v>42010</v>
      </c>
      <c r="B256" s="193">
        <v>14.76</v>
      </c>
      <c r="C256" s="193">
        <v>39.28</v>
      </c>
      <c r="D256" s="193">
        <v>24.97</v>
      </c>
      <c r="E256" s="193">
        <v>56.2</v>
      </c>
      <c r="F256" s="193">
        <v>115.08</v>
      </c>
      <c r="G256" s="193">
        <v>23.61</v>
      </c>
      <c r="H256" s="193">
        <v>21.01</v>
      </c>
      <c r="I256" s="224">
        <v>46.5</v>
      </c>
      <c r="J256" s="193"/>
      <c r="K256" s="196">
        <f t="shared" si="30"/>
        <v>-2.31634679020516E-2</v>
      </c>
      <c r="L256" s="196">
        <f t="shared" si="31"/>
        <v>-1.4550928248871007E-2</v>
      </c>
      <c r="M256" s="196">
        <f t="shared" si="32"/>
        <v>-2.3082942097026601E-2</v>
      </c>
      <c r="N256" s="196">
        <f t="shared" si="33"/>
        <v>-1.7790428749329319E-4</v>
      </c>
      <c r="O256" s="196">
        <f t="shared" si="34"/>
        <v>1.3206550449022716E-2</v>
      </c>
      <c r="P256" s="196">
        <f t="shared" si="35"/>
        <v>7.6824583866837264E-3</v>
      </c>
      <c r="Q256" s="196">
        <f t="shared" si="36"/>
        <v>-1.315171441991534E-2</v>
      </c>
      <c r="R256" s="196">
        <f t="shared" si="37"/>
        <v>-1.7121116043119895E-2</v>
      </c>
      <c r="T256">
        <v>251</v>
      </c>
      <c r="U256">
        <f t="shared" ca="1" si="38"/>
        <v>1.2824827931061329E-2</v>
      </c>
      <c r="V256">
        <f t="shared" ca="1" si="39"/>
        <v>120.81654546380983</v>
      </c>
      <c r="Y256">
        <v>251</v>
      </c>
      <c r="Z256">
        <v>159.36584187378767</v>
      </c>
    </row>
    <row r="257" spans="1:26" ht="13.8">
      <c r="A257" s="209">
        <v>42011</v>
      </c>
      <c r="B257" s="193">
        <v>14.92</v>
      </c>
      <c r="C257" s="193">
        <v>39.78</v>
      </c>
      <c r="D257" s="193">
        <v>24.93</v>
      </c>
      <c r="E257" s="193">
        <v>58.33</v>
      </c>
      <c r="F257" s="193">
        <v>117.08</v>
      </c>
      <c r="G257" s="193">
        <v>24.23</v>
      </c>
      <c r="H257" s="193">
        <v>20.98</v>
      </c>
      <c r="I257" s="224">
        <v>46.74</v>
      </c>
      <c r="J257" s="193"/>
      <c r="K257" s="196">
        <f t="shared" si="30"/>
        <v>1.0840108401084021E-2</v>
      </c>
      <c r="L257" s="196">
        <f t="shared" si="31"/>
        <v>1.2729124236252545E-2</v>
      </c>
      <c r="M257" s="196">
        <f t="shared" si="32"/>
        <v>-1.6019223067680877E-3</v>
      </c>
      <c r="N257" s="196">
        <f t="shared" si="33"/>
        <v>3.7900355871886039E-2</v>
      </c>
      <c r="O257" s="196">
        <f t="shared" si="34"/>
        <v>1.737921445950643E-2</v>
      </c>
      <c r="P257" s="196">
        <f t="shared" si="35"/>
        <v>2.6260059296908132E-2</v>
      </c>
      <c r="Q257" s="196">
        <f t="shared" si="36"/>
        <v>-1.4278914802475552E-3</v>
      </c>
      <c r="R257" s="196">
        <f t="shared" si="37"/>
        <v>5.1612903225806877E-3</v>
      </c>
      <c r="T257">
        <v>252</v>
      </c>
      <c r="U257">
        <f t="shared" ca="1" si="38"/>
        <v>2.9132195672531749E-3</v>
      </c>
      <c r="V257">
        <f t="shared" ca="1" si="39"/>
        <v>121.16851058810293</v>
      </c>
      <c r="Y257">
        <v>252</v>
      </c>
      <c r="Z257">
        <v>88.643868475968176</v>
      </c>
    </row>
    <row r="258" spans="1:26" ht="13.8">
      <c r="A258" s="209">
        <v>42012</v>
      </c>
      <c r="B258" s="193">
        <v>15.02</v>
      </c>
      <c r="C258" s="193">
        <v>40.950000000000003</v>
      </c>
      <c r="D258" s="193">
        <v>25</v>
      </c>
      <c r="E258" s="193">
        <v>58.6</v>
      </c>
      <c r="F258" s="193">
        <v>118.09</v>
      </c>
      <c r="G258" s="193">
        <v>24.74</v>
      </c>
      <c r="H258" s="193">
        <v>21.54</v>
      </c>
      <c r="I258" s="224">
        <v>47.78</v>
      </c>
      <c r="J258" s="193"/>
      <c r="K258" s="196">
        <f t="shared" si="30"/>
        <v>6.7024128686326836E-3</v>
      </c>
      <c r="L258" s="196">
        <f t="shared" si="31"/>
        <v>2.9411764705882394E-2</v>
      </c>
      <c r="M258" s="196">
        <f t="shared" si="32"/>
        <v>2.8078620136381982E-3</v>
      </c>
      <c r="N258" s="196">
        <f t="shared" si="33"/>
        <v>4.6288359334819666E-3</v>
      </c>
      <c r="O258" s="196">
        <f t="shared" si="34"/>
        <v>8.6265801161599341E-3</v>
      </c>
      <c r="P258" s="196">
        <f t="shared" si="35"/>
        <v>2.1048287247214116E-2</v>
      </c>
      <c r="Q258" s="196">
        <f t="shared" si="36"/>
        <v>2.6692087702573818E-2</v>
      </c>
      <c r="R258" s="196">
        <f t="shared" si="37"/>
        <v>2.2250748823277686E-2</v>
      </c>
      <c r="T258">
        <v>253</v>
      </c>
      <c r="U258">
        <f t="shared" ca="1" si="38"/>
        <v>9.0057560568383953E-3</v>
      </c>
      <c r="V258">
        <f t="shared" ca="1" si="39"/>
        <v>122.25972463622983</v>
      </c>
      <c r="Y258">
        <v>253</v>
      </c>
      <c r="Z258">
        <v>228.27596859928599</v>
      </c>
    </row>
    <row r="259" spans="1:26" ht="13.8">
      <c r="A259" s="209">
        <v>42013</v>
      </c>
      <c r="B259" s="193">
        <v>14.85</v>
      </c>
      <c r="C259" s="193">
        <v>40.6</v>
      </c>
      <c r="D259" s="193">
        <v>24.68</v>
      </c>
      <c r="E259" s="193">
        <v>58.07</v>
      </c>
      <c r="F259" s="193">
        <v>116.27</v>
      </c>
      <c r="G259" s="193">
        <v>24.44</v>
      </c>
      <c r="H259" s="193">
        <v>21.24</v>
      </c>
      <c r="I259" s="224">
        <v>47.04</v>
      </c>
      <c r="J259" s="193"/>
      <c r="K259" s="196">
        <f t="shared" ref="K259:K322" si="40">(B259-B258)/B258</f>
        <v>-1.1318242343541939E-2</v>
      </c>
      <c r="L259" s="196">
        <f t="shared" ref="L259:L322" si="41">(C259-C258)/C258</f>
        <v>-8.5470085470085808E-3</v>
      </c>
      <c r="M259" s="196">
        <f t="shared" ref="M259:M322" si="42">(D259-D258)/D258</f>
        <v>-1.2800000000000011E-2</v>
      </c>
      <c r="N259" s="196">
        <f t="shared" ref="N259:N322" si="43">(E259-E258)/E258</f>
        <v>-9.0443686006826136E-3</v>
      </c>
      <c r="O259" s="196">
        <f t="shared" ref="O259:O322" si="44">(F259-F258)/F258</f>
        <v>-1.5411973918198046E-2</v>
      </c>
      <c r="P259" s="196">
        <f t="shared" ref="P259:P322" si="45">(G259-G258)/G258</f>
        <v>-1.2126111560226241E-2</v>
      </c>
      <c r="Q259" s="196">
        <f t="shared" ref="Q259:Q322" si="46">(H259-H258)/H258</f>
        <v>-1.3927576601671343E-2</v>
      </c>
      <c r="R259" s="196">
        <f t="shared" ref="R259:R322" si="47">(I259-I258)/I258</f>
        <v>-1.5487651737128547E-2</v>
      </c>
      <c r="T259">
        <v>254</v>
      </c>
      <c r="U259">
        <f t="shared" ca="1" si="38"/>
        <v>1.9764407280995357E-2</v>
      </c>
      <c r="V259">
        <f t="shared" ca="1" si="39"/>
        <v>124.67611562800261</v>
      </c>
      <c r="Y259">
        <v>254</v>
      </c>
      <c r="Z259">
        <v>196.04836846085328</v>
      </c>
    </row>
    <row r="260" spans="1:26" ht="13.8">
      <c r="A260" s="209">
        <v>42016</v>
      </c>
      <c r="B260" s="193">
        <v>14.57</v>
      </c>
      <c r="C260" s="193">
        <v>40.1</v>
      </c>
      <c r="D260" s="193">
        <v>24.5</v>
      </c>
      <c r="E260" s="193">
        <v>58.22</v>
      </c>
      <c r="F260" s="193">
        <v>115.62</v>
      </c>
      <c r="G260" s="193">
        <v>24.62</v>
      </c>
      <c r="H260" s="193">
        <v>21.08</v>
      </c>
      <c r="I260" s="224">
        <v>45.55</v>
      </c>
      <c r="J260" s="193"/>
      <c r="K260" s="196">
        <f t="shared" si="40"/>
        <v>-1.8855218855218812E-2</v>
      </c>
      <c r="L260" s="196">
        <f t="shared" si="41"/>
        <v>-1.231527093596059E-2</v>
      </c>
      <c r="M260" s="196">
        <f t="shared" si="42"/>
        <v>-7.2933549432738949E-3</v>
      </c>
      <c r="N260" s="196">
        <f t="shared" si="43"/>
        <v>2.583089374892347E-3</v>
      </c>
      <c r="O260" s="196">
        <f t="shared" si="44"/>
        <v>-5.5904360540121401E-3</v>
      </c>
      <c r="P260" s="196">
        <f t="shared" si="45"/>
        <v>7.3649754500818209E-3</v>
      </c>
      <c r="Q260" s="196">
        <f t="shared" si="46"/>
        <v>-7.5329566854990659E-3</v>
      </c>
      <c r="R260" s="196">
        <f t="shared" si="47"/>
        <v>-3.1675170068027253E-2</v>
      </c>
      <c r="T260">
        <v>255</v>
      </c>
      <c r="U260">
        <f t="shared" ca="1" si="38"/>
        <v>-1.0317764514487009E-2</v>
      </c>
      <c r="V260">
        <f t="shared" ca="1" si="39"/>
        <v>123.38973682637193</v>
      </c>
      <c r="Y260">
        <v>255</v>
      </c>
      <c r="Z260">
        <v>305.90694892277816</v>
      </c>
    </row>
    <row r="261" spans="1:26" ht="13.8">
      <c r="A261" s="209">
        <v>42017</v>
      </c>
      <c r="B261" s="193">
        <v>14.74</v>
      </c>
      <c r="C261" s="193">
        <v>39.89</v>
      </c>
      <c r="D261" s="193">
        <v>24.68</v>
      </c>
      <c r="E261" s="193">
        <v>57.7</v>
      </c>
      <c r="F261" s="193">
        <v>114.46</v>
      </c>
      <c r="G261" s="193">
        <v>24.43</v>
      </c>
      <c r="H261" s="193">
        <v>21.05</v>
      </c>
      <c r="I261" s="224">
        <v>46.26</v>
      </c>
      <c r="J261" s="193"/>
      <c r="K261" s="196">
        <f t="shared" si="40"/>
        <v>1.1667810569663687E-2</v>
      </c>
      <c r="L261" s="196">
        <f t="shared" si="41"/>
        <v>-5.2369077306733377E-3</v>
      </c>
      <c r="M261" s="196">
        <f t="shared" si="42"/>
        <v>7.3469387755101924E-3</v>
      </c>
      <c r="N261" s="196">
        <f t="shared" si="43"/>
        <v>-8.931638612160701E-3</v>
      </c>
      <c r="O261" s="196">
        <f t="shared" si="44"/>
        <v>-1.0032866286109762E-2</v>
      </c>
      <c r="P261" s="196">
        <f t="shared" si="45"/>
        <v>-7.7173030056864851E-3</v>
      </c>
      <c r="Q261" s="196">
        <f t="shared" si="46"/>
        <v>-1.4231499051232251E-3</v>
      </c>
      <c r="R261" s="196">
        <f t="shared" si="47"/>
        <v>1.5587266739846343E-2</v>
      </c>
      <c r="Y261">
        <v>256</v>
      </c>
      <c r="Z261">
        <v>191.8809401056659</v>
      </c>
    </row>
    <row r="262" spans="1:26" ht="13.8">
      <c r="A262" s="209">
        <v>42018</v>
      </c>
      <c r="B262" s="193">
        <v>14.66</v>
      </c>
      <c r="C262" s="193">
        <v>39.54</v>
      </c>
      <c r="D262" s="193">
        <v>24.91</v>
      </c>
      <c r="E262" s="193">
        <v>56.47</v>
      </c>
      <c r="F262" s="193">
        <v>113.02</v>
      </c>
      <c r="G262" s="193">
        <v>23.69</v>
      </c>
      <c r="H262" s="193">
        <v>20.63</v>
      </c>
      <c r="I262" s="224">
        <v>46.32</v>
      </c>
      <c r="J262" s="193"/>
      <c r="K262" s="196">
        <f t="shared" si="40"/>
        <v>-5.4274084124830441E-3</v>
      </c>
      <c r="L262" s="196">
        <f t="shared" si="41"/>
        <v>-8.7741288543494965E-3</v>
      </c>
      <c r="M262" s="196">
        <f t="shared" si="42"/>
        <v>9.3192868719611192E-3</v>
      </c>
      <c r="N262" s="196">
        <f t="shared" si="43"/>
        <v>-2.1317157712305093E-2</v>
      </c>
      <c r="O262" s="196">
        <f t="shared" si="44"/>
        <v>-1.258081425825614E-2</v>
      </c>
      <c r="P262" s="196">
        <f t="shared" si="45"/>
        <v>-3.0290626279164897E-2</v>
      </c>
      <c r="Q262" s="196">
        <f t="shared" si="46"/>
        <v>-1.9952494061757801E-2</v>
      </c>
      <c r="R262" s="196">
        <f t="shared" si="47"/>
        <v>1.297016861219245E-3</v>
      </c>
      <c r="Y262">
        <v>257</v>
      </c>
      <c r="Z262">
        <v>254.41808404596947</v>
      </c>
    </row>
    <row r="263" spans="1:26" ht="13.8">
      <c r="A263" s="209">
        <v>42019</v>
      </c>
      <c r="B263" s="193">
        <v>14.35</v>
      </c>
      <c r="C263" s="193">
        <v>39.130000000000003</v>
      </c>
      <c r="D263" s="193">
        <v>24.96</v>
      </c>
      <c r="E263" s="193">
        <v>57.49</v>
      </c>
      <c r="F263" s="193">
        <v>113.02</v>
      </c>
      <c r="G263" s="193">
        <v>23.9</v>
      </c>
      <c r="H263" s="193">
        <v>20.25</v>
      </c>
      <c r="I263" s="224">
        <v>46.25</v>
      </c>
      <c r="J263" s="193"/>
      <c r="K263" s="196">
        <f t="shared" si="40"/>
        <v>-2.114597544338339E-2</v>
      </c>
      <c r="L263" s="196">
        <f t="shared" si="41"/>
        <v>-1.0369246332827431E-2</v>
      </c>
      <c r="M263" s="196">
        <f t="shared" si="42"/>
        <v>2.0072260136491655E-3</v>
      </c>
      <c r="N263" s="196">
        <f t="shared" si="43"/>
        <v>1.806268815300165E-2</v>
      </c>
      <c r="O263" s="196">
        <f t="shared" si="44"/>
        <v>0</v>
      </c>
      <c r="P263" s="196">
        <f t="shared" si="45"/>
        <v>8.8644997889403675E-3</v>
      </c>
      <c r="Q263" s="196">
        <f t="shared" si="46"/>
        <v>-1.841977702375177E-2</v>
      </c>
      <c r="R263" s="196">
        <f t="shared" si="47"/>
        <v>-1.5112262521589008E-3</v>
      </c>
      <c r="Y263">
        <v>258</v>
      </c>
      <c r="Z263">
        <v>181.72791763182312</v>
      </c>
    </row>
    <row r="264" spans="1:26" ht="13.8">
      <c r="A264" s="209">
        <v>42020</v>
      </c>
      <c r="B264" s="193">
        <v>14.54</v>
      </c>
      <c r="C264" s="193">
        <v>39.79</v>
      </c>
      <c r="D264" s="193">
        <v>25.27</v>
      </c>
      <c r="E264" s="193">
        <v>56.93</v>
      </c>
      <c r="F264" s="193">
        <v>113.35</v>
      </c>
      <c r="G264" s="193">
        <v>23.73</v>
      </c>
      <c r="H264" s="193">
        <v>20.49</v>
      </c>
      <c r="I264" s="224">
        <v>48.19</v>
      </c>
      <c r="J264" s="193"/>
      <c r="K264" s="196">
        <f t="shared" si="40"/>
        <v>1.3240418118466865E-2</v>
      </c>
      <c r="L264" s="196">
        <f t="shared" si="41"/>
        <v>1.6866854076156314E-2</v>
      </c>
      <c r="M264" s="196">
        <f t="shared" si="42"/>
        <v>1.2419871794871744E-2</v>
      </c>
      <c r="N264" s="196">
        <f t="shared" si="43"/>
        <v>-9.7408244912159034E-3</v>
      </c>
      <c r="O264" s="196">
        <f t="shared" si="44"/>
        <v>2.9198371969562757E-3</v>
      </c>
      <c r="P264" s="196">
        <f t="shared" si="45"/>
        <v>-7.1129707112969941E-3</v>
      </c>
      <c r="Q264" s="196">
        <f t="shared" si="46"/>
        <v>1.1851851851851775E-2</v>
      </c>
      <c r="R264" s="196">
        <f t="shared" si="47"/>
        <v>4.1945945945945896E-2</v>
      </c>
      <c r="Y264">
        <v>259</v>
      </c>
      <c r="Z264">
        <v>163.75271438623389</v>
      </c>
    </row>
    <row r="265" spans="1:26" ht="13.8">
      <c r="A265" s="209">
        <v>42024</v>
      </c>
      <c r="B265" s="193">
        <v>14.47</v>
      </c>
      <c r="C265" s="193">
        <v>39.909999999999997</v>
      </c>
      <c r="D265" s="193">
        <v>25.21</v>
      </c>
      <c r="E265" s="193">
        <v>55.97</v>
      </c>
      <c r="F265" s="193">
        <v>113.07</v>
      </c>
      <c r="G265" s="193">
        <v>23.71</v>
      </c>
      <c r="H265" s="193">
        <v>20.5</v>
      </c>
      <c r="I265" s="224">
        <v>49.83</v>
      </c>
      <c r="J265" s="193"/>
      <c r="K265" s="196">
        <f t="shared" si="40"/>
        <v>-4.8143053645115898E-3</v>
      </c>
      <c r="L265" s="196">
        <f t="shared" si="41"/>
        <v>3.0158331239004132E-3</v>
      </c>
      <c r="M265" s="196">
        <f t="shared" si="42"/>
        <v>-2.3743569449940134E-3</v>
      </c>
      <c r="N265" s="196">
        <f t="shared" si="43"/>
        <v>-1.6862813982083277E-2</v>
      </c>
      <c r="O265" s="196">
        <f t="shared" si="44"/>
        <v>-2.4702249669166401E-3</v>
      </c>
      <c r="P265" s="196">
        <f t="shared" si="45"/>
        <v>-8.4281500210701954E-4</v>
      </c>
      <c r="Q265" s="196">
        <f t="shared" si="46"/>
        <v>4.8804294777948093E-4</v>
      </c>
      <c r="R265" s="196">
        <f t="shared" si="47"/>
        <v>3.4031956837518168E-2</v>
      </c>
      <c r="Y265">
        <v>260</v>
      </c>
      <c r="Z265">
        <v>168.21733666153523</v>
      </c>
    </row>
    <row r="266" spans="1:26" ht="13.8">
      <c r="A266" s="209">
        <v>42025</v>
      </c>
      <c r="B266" s="193">
        <v>14.86</v>
      </c>
      <c r="C266" s="193">
        <v>39.51</v>
      </c>
      <c r="D266" s="193">
        <v>25.77</v>
      </c>
      <c r="E266" s="193">
        <v>56.18</v>
      </c>
      <c r="F266" s="193">
        <v>112.88</v>
      </c>
      <c r="G266" s="193">
        <v>23.7</v>
      </c>
      <c r="H266" s="193">
        <v>20.39</v>
      </c>
      <c r="I266" s="224">
        <v>58.47</v>
      </c>
      <c r="J266" s="193"/>
      <c r="K266" s="196">
        <f t="shared" si="40"/>
        <v>2.6952315134761491E-2</v>
      </c>
      <c r="L266" s="196">
        <f t="shared" si="41"/>
        <v>-1.0022550739163083E-2</v>
      </c>
      <c r="M266" s="196">
        <f t="shared" si="42"/>
        <v>2.2213407378024543E-2</v>
      </c>
      <c r="N266" s="196">
        <f t="shared" si="43"/>
        <v>3.7520100053600298E-3</v>
      </c>
      <c r="O266" s="196">
        <f t="shared" si="44"/>
        <v>-1.6803749889448814E-3</v>
      </c>
      <c r="P266" s="196">
        <f t="shared" si="45"/>
        <v>-4.2176296921136915E-4</v>
      </c>
      <c r="Q266" s="196">
        <f t="shared" si="46"/>
        <v>-5.365853658536558E-3</v>
      </c>
      <c r="R266" s="196">
        <f t="shared" si="47"/>
        <v>0.17338952438290189</v>
      </c>
      <c r="Y266">
        <v>261</v>
      </c>
      <c r="Z266">
        <v>217.35816471822844</v>
      </c>
    </row>
    <row r="267" spans="1:26" ht="13.8">
      <c r="A267" s="209">
        <v>42026</v>
      </c>
      <c r="B267" s="193">
        <v>15.52</v>
      </c>
      <c r="C267" s="193">
        <v>40.549999999999997</v>
      </c>
      <c r="D267" s="193">
        <v>26.58</v>
      </c>
      <c r="E267" s="193">
        <v>57.57</v>
      </c>
      <c r="F267" s="193">
        <v>114.61</v>
      </c>
      <c r="G267" s="193">
        <v>24.15</v>
      </c>
      <c r="H267" s="193">
        <v>21.83</v>
      </c>
      <c r="I267" s="224">
        <v>61.21</v>
      </c>
      <c r="J267" s="193"/>
      <c r="K267" s="196">
        <f t="shared" si="40"/>
        <v>4.4414535666218044E-2</v>
      </c>
      <c r="L267" s="196">
        <f t="shared" si="41"/>
        <v>2.6322450012655003E-2</v>
      </c>
      <c r="M267" s="196">
        <f t="shared" si="42"/>
        <v>3.1431897555296809E-2</v>
      </c>
      <c r="N267" s="196">
        <f t="shared" si="43"/>
        <v>2.4741901032395881E-2</v>
      </c>
      <c r="O267" s="196">
        <f t="shared" si="44"/>
        <v>1.5326009922041141E-2</v>
      </c>
      <c r="P267" s="196">
        <f t="shared" si="45"/>
        <v>1.8987341772151868E-2</v>
      </c>
      <c r="Q267" s="196">
        <f t="shared" si="46"/>
        <v>7.0622854340362806E-2</v>
      </c>
      <c r="R267" s="196">
        <f t="shared" si="47"/>
        <v>4.6861638447066908E-2</v>
      </c>
      <c r="Y267">
        <v>262</v>
      </c>
      <c r="Z267">
        <v>279.79260555909514</v>
      </c>
    </row>
    <row r="268" spans="1:26" ht="13.8">
      <c r="A268" s="209">
        <v>42027</v>
      </c>
      <c r="B268" s="193">
        <v>15.62</v>
      </c>
      <c r="C268" s="193">
        <v>40.590000000000003</v>
      </c>
      <c r="D268" s="193">
        <v>26.86</v>
      </c>
      <c r="E268" s="193">
        <v>57.2</v>
      </c>
      <c r="F268" s="193">
        <v>115.24</v>
      </c>
      <c r="G268" s="193">
        <v>24.21</v>
      </c>
      <c r="H268" s="193">
        <v>21.68</v>
      </c>
      <c r="I268" s="224">
        <v>62.49</v>
      </c>
      <c r="J268" s="193"/>
      <c r="K268" s="196">
        <f t="shared" si="40"/>
        <v>6.4432989690721421E-3</v>
      </c>
      <c r="L268" s="196">
        <f t="shared" si="41"/>
        <v>9.8643649815058593E-4</v>
      </c>
      <c r="M268" s="196">
        <f t="shared" si="42"/>
        <v>1.0534236267870622E-2</v>
      </c>
      <c r="N268" s="196">
        <f t="shared" si="43"/>
        <v>-6.4269584853221722E-3</v>
      </c>
      <c r="O268" s="196">
        <f t="shared" si="44"/>
        <v>5.4969025390454191E-3</v>
      </c>
      <c r="P268" s="196">
        <f t="shared" si="45"/>
        <v>2.4844720496895352E-3</v>
      </c>
      <c r="Q268" s="196">
        <f t="shared" si="46"/>
        <v>-6.8712780577186707E-3</v>
      </c>
      <c r="R268" s="196">
        <f t="shared" si="47"/>
        <v>2.0911615749060631E-2</v>
      </c>
      <c r="Y268">
        <v>263</v>
      </c>
      <c r="Z268">
        <v>325.35679770950867</v>
      </c>
    </row>
    <row r="269" spans="1:26" ht="13.8">
      <c r="A269" s="209">
        <v>42030</v>
      </c>
      <c r="B269" s="193">
        <v>15.48</v>
      </c>
      <c r="C269" s="193">
        <v>40.450000000000003</v>
      </c>
      <c r="D269" s="193">
        <v>26.62</v>
      </c>
      <c r="E269" s="193">
        <v>57.17</v>
      </c>
      <c r="F269" s="193">
        <v>115.94</v>
      </c>
      <c r="G269" s="193">
        <v>24.24</v>
      </c>
      <c r="H269" s="193">
        <v>21.41</v>
      </c>
      <c r="I269" s="224">
        <v>63.79</v>
      </c>
      <c r="J269" s="193"/>
      <c r="K269" s="196">
        <f t="shared" si="40"/>
        <v>-8.9628681177976177E-3</v>
      </c>
      <c r="L269" s="196">
        <f t="shared" si="41"/>
        <v>-3.4491254003449264E-3</v>
      </c>
      <c r="M269" s="196">
        <f t="shared" si="42"/>
        <v>-8.9352196574831889E-3</v>
      </c>
      <c r="N269" s="196">
        <f t="shared" si="43"/>
        <v>-5.2447552447554432E-4</v>
      </c>
      <c r="O269" s="196">
        <f t="shared" si="44"/>
        <v>6.0742797639708685E-3</v>
      </c>
      <c r="P269" s="196">
        <f t="shared" si="45"/>
        <v>1.2391573729862695E-3</v>
      </c>
      <c r="Q269" s="196">
        <f t="shared" si="46"/>
        <v>-1.2453874538745368E-2</v>
      </c>
      <c r="R269" s="196">
        <f t="shared" si="47"/>
        <v>2.0803328532565165E-2</v>
      </c>
      <c r="Y269">
        <v>264</v>
      </c>
      <c r="Z269">
        <v>157.91969568466297</v>
      </c>
    </row>
    <row r="270" spans="1:26" ht="13.8">
      <c r="A270" s="209">
        <v>42031</v>
      </c>
      <c r="B270" s="193">
        <v>15.34</v>
      </c>
      <c r="C270" s="193">
        <v>36.71</v>
      </c>
      <c r="D270" s="193">
        <v>25.8</v>
      </c>
      <c r="E270" s="193">
        <v>56.8</v>
      </c>
      <c r="F270" s="193">
        <v>114.38</v>
      </c>
      <c r="G270" s="193">
        <v>23.94</v>
      </c>
      <c r="H270" s="193">
        <v>20.89</v>
      </c>
      <c r="I270" s="224">
        <v>64.88</v>
      </c>
      <c r="J270" s="193"/>
      <c r="K270" s="196">
        <f t="shared" si="40"/>
        <v>-9.0439276485788471E-3</v>
      </c>
      <c r="L270" s="196">
        <f t="shared" si="41"/>
        <v>-9.2459826946847998E-2</v>
      </c>
      <c r="M270" s="196">
        <f t="shared" si="42"/>
        <v>-3.0803906836964698E-2</v>
      </c>
      <c r="N270" s="196">
        <f t="shared" si="43"/>
        <v>-6.4719258352283456E-3</v>
      </c>
      <c r="O270" s="196">
        <f t="shared" si="44"/>
        <v>-1.3455235466620686E-2</v>
      </c>
      <c r="P270" s="196">
        <f t="shared" si="45"/>
        <v>-1.2376237623762261E-2</v>
      </c>
      <c r="Q270" s="196">
        <f t="shared" si="46"/>
        <v>-2.4287716020551124E-2</v>
      </c>
      <c r="R270" s="196">
        <f t="shared" si="47"/>
        <v>1.7087317761404552E-2</v>
      </c>
      <c r="Y270">
        <v>265</v>
      </c>
      <c r="Z270">
        <v>127.72259318077693</v>
      </c>
    </row>
    <row r="271" spans="1:26" ht="13.8">
      <c r="A271" s="209">
        <v>42032</v>
      </c>
      <c r="B271" s="193">
        <v>15.2</v>
      </c>
      <c r="C271" s="193">
        <v>35.44</v>
      </c>
      <c r="D271" s="193">
        <v>25.37</v>
      </c>
      <c r="E271" s="193">
        <v>56.42</v>
      </c>
      <c r="F271" s="193">
        <v>113.27</v>
      </c>
      <c r="G271" s="193">
        <v>23.75</v>
      </c>
      <c r="H271" s="193">
        <v>20.56</v>
      </c>
      <c r="I271" s="224">
        <v>63.21</v>
      </c>
      <c r="J271" s="193"/>
      <c r="K271" s="196">
        <f t="shared" si="40"/>
        <v>-9.1264667535854351E-3</v>
      </c>
      <c r="L271" s="196">
        <f t="shared" si="41"/>
        <v>-3.4595478071370284E-2</v>
      </c>
      <c r="M271" s="196">
        <f t="shared" si="42"/>
        <v>-1.6666666666666656E-2</v>
      </c>
      <c r="N271" s="196">
        <f t="shared" si="43"/>
        <v>-6.6901408450703425E-3</v>
      </c>
      <c r="O271" s="196">
        <f t="shared" si="44"/>
        <v>-9.7044937926210832E-3</v>
      </c>
      <c r="P271" s="196">
        <f t="shared" si="45"/>
        <v>-7.9365079365079898E-3</v>
      </c>
      <c r="Q271" s="196">
        <f t="shared" si="46"/>
        <v>-1.5797032072762174E-2</v>
      </c>
      <c r="R271" s="196">
        <f t="shared" si="47"/>
        <v>-2.5739827373612741E-2</v>
      </c>
      <c r="Y271">
        <v>266</v>
      </c>
      <c r="Z271">
        <v>165.55336115454037</v>
      </c>
    </row>
    <row r="272" spans="1:26" ht="13.8">
      <c r="A272" s="209">
        <v>42033</v>
      </c>
      <c r="B272" s="193">
        <v>15.59</v>
      </c>
      <c r="C272" s="193">
        <v>36.15</v>
      </c>
      <c r="D272" s="193">
        <v>25.4</v>
      </c>
      <c r="E272" s="193">
        <v>57.35</v>
      </c>
      <c r="F272" s="193">
        <v>114.1</v>
      </c>
      <c r="G272" s="193">
        <v>23.99</v>
      </c>
      <c r="H272" s="193">
        <v>20.61</v>
      </c>
      <c r="I272" s="224">
        <v>63.4</v>
      </c>
      <c r="J272" s="193"/>
      <c r="K272" s="196">
        <f t="shared" si="40"/>
        <v>2.5657894736842143E-2</v>
      </c>
      <c r="L272" s="196">
        <f t="shared" si="41"/>
        <v>2.0033860045146751E-2</v>
      </c>
      <c r="M272" s="196">
        <f t="shared" si="42"/>
        <v>1.1824990145840593E-3</v>
      </c>
      <c r="N272" s="196">
        <f t="shared" si="43"/>
        <v>1.6483516483516477E-2</v>
      </c>
      <c r="O272" s="196">
        <f t="shared" si="44"/>
        <v>7.3276242606162122E-3</v>
      </c>
      <c r="P272" s="196">
        <f t="shared" si="45"/>
        <v>1.0105263157894671E-2</v>
      </c>
      <c r="Q272" s="196">
        <f t="shared" si="46"/>
        <v>2.4319066147860269E-3</v>
      </c>
      <c r="R272" s="196">
        <f t="shared" si="47"/>
        <v>3.0058535041923387E-3</v>
      </c>
      <c r="Y272">
        <v>267</v>
      </c>
      <c r="Z272">
        <v>127.50270369798346</v>
      </c>
    </row>
    <row r="273" spans="1:26" ht="13.8">
      <c r="A273" s="209">
        <v>42034</v>
      </c>
      <c r="B273" s="193">
        <v>17.73</v>
      </c>
      <c r="C273" s="193">
        <v>34.76</v>
      </c>
      <c r="D273" s="193">
        <v>26.59</v>
      </c>
      <c r="E273" s="193">
        <v>55.92</v>
      </c>
      <c r="F273" s="193">
        <v>116</v>
      </c>
      <c r="G273" s="193">
        <v>23.24</v>
      </c>
      <c r="H273" s="193">
        <v>20.239999999999998</v>
      </c>
      <c r="I273" s="224">
        <v>63.11</v>
      </c>
      <c r="J273" s="193"/>
      <c r="K273" s="196">
        <f t="shared" si="40"/>
        <v>0.13726747915330345</v>
      </c>
      <c r="L273" s="196">
        <f t="shared" si="41"/>
        <v>-3.8450899031811911E-2</v>
      </c>
      <c r="M273" s="196">
        <f t="shared" si="42"/>
        <v>4.6850393700787453E-2</v>
      </c>
      <c r="N273" s="196">
        <f t="shared" si="43"/>
        <v>-2.4934612031386218E-2</v>
      </c>
      <c r="O273" s="196">
        <f t="shared" si="44"/>
        <v>1.6652059596844924E-2</v>
      </c>
      <c r="P273" s="196">
        <f t="shared" si="45"/>
        <v>-3.1263026260942059E-2</v>
      </c>
      <c r="Q273" s="196">
        <f t="shared" si="46"/>
        <v>-1.7952450266860796E-2</v>
      </c>
      <c r="R273" s="196">
        <f t="shared" si="47"/>
        <v>-4.5741324921135511E-3</v>
      </c>
      <c r="Y273">
        <v>268</v>
      </c>
      <c r="Z273">
        <v>146.84362504474907</v>
      </c>
    </row>
    <row r="274" spans="1:26" ht="13.8">
      <c r="A274" s="209">
        <v>42037</v>
      </c>
      <c r="B274" s="193">
        <v>18.22</v>
      </c>
      <c r="C274" s="193">
        <v>35.520000000000003</v>
      </c>
      <c r="D274" s="193">
        <v>26.29</v>
      </c>
      <c r="E274" s="193">
        <v>56.41</v>
      </c>
      <c r="F274" s="193">
        <v>118.45</v>
      </c>
      <c r="G274" s="193">
        <v>23.44</v>
      </c>
      <c r="H274" s="193">
        <v>20.51</v>
      </c>
      <c r="I274" s="224">
        <v>63.01</v>
      </c>
      <c r="J274" s="193"/>
      <c r="K274" s="196">
        <f t="shared" si="40"/>
        <v>2.763677382966714E-2</v>
      </c>
      <c r="L274" s="196">
        <f t="shared" si="41"/>
        <v>2.1864211737629608E-2</v>
      </c>
      <c r="M274" s="196">
        <f t="shared" si="42"/>
        <v>-1.1282437006393408E-2</v>
      </c>
      <c r="N274" s="196">
        <f t="shared" si="43"/>
        <v>8.7625178826894641E-3</v>
      </c>
      <c r="O274" s="196">
        <f t="shared" si="44"/>
        <v>2.1120689655172439E-2</v>
      </c>
      <c r="P274" s="196">
        <f t="shared" si="45"/>
        <v>8.6058519793460776E-3</v>
      </c>
      <c r="Q274" s="196">
        <f t="shared" si="46"/>
        <v>1.3339920948616756E-2</v>
      </c>
      <c r="R274" s="196">
        <f t="shared" si="47"/>
        <v>-1.5845349389954273E-3</v>
      </c>
      <c r="Y274">
        <v>269</v>
      </c>
      <c r="Z274">
        <v>117.4988864467992</v>
      </c>
    </row>
    <row r="275" spans="1:26" ht="13.8">
      <c r="A275" s="209">
        <v>42038</v>
      </c>
      <c r="B275" s="193">
        <v>18.18</v>
      </c>
      <c r="C275" s="193">
        <v>35.79</v>
      </c>
      <c r="D275" s="193">
        <v>26.32</v>
      </c>
      <c r="E275" s="193">
        <v>57.64</v>
      </c>
      <c r="F275" s="193">
        <v>124.73</v>
      </c>
      <c r="G275" s="193">
        <v>23.57</v>
      </c>
      <c r="H275" s="193">
        <v>20.72</v>
      </c>
      <c r="I275" s="224">
        <v>65.27</v>
      </c>
      <c r="J275" s="193"/>
      <c r="K275" s="196">
        <f t="shared" si="40"/>
        <v>-2.1953896816684494E-3</v>
      </c>
      <c r="L275" s="196">
        <f t="shared" si="41"/>
        <v>7.601351351351239E-3</v>
      </c>
      <c r="M275" s="196">
        <f t="shared" si="42"/>
        <v>1.1411182959300548E-3</v>
      </c>
      <c r="N275" s="196">
        <f t="shared" si="43"/>
        <v>2.1804644566566285E-2</v>
      </c>
      <c r="O275" s="196">
        <f t="shared" si="44"/>
        <v>5.3018151118615457E-2</v>
      </c>
      <c r="P275" s="196">
        <f t="shared" si="45"/>
        <v>5.5460750853241897E-3</v>
      </c>
      <c r="Q275" s="196">
        <f t="shared" si="46"/>
        <v>1.0238907849829219E-2</v>
      </c>
      <c r="R275" s="196">
        <f t="shared" si="47"/>
        <v>3.5867322647198829E-2</v>
      </c>
      <c r="Y275">
        <v>270</v>
      </c>
      <c r="Z275">
        <v>211.67508868116363</v>
      </c>
    </row>
    <row r="276" spans="1:26" ht="13.8">
      <c r="A276" s="209">
        <v>42039</v>
      </c>
      <c r="B276" s="193">
        <v>18.239999999999998</v>
      </c>
      <c r="C276" s="193">
        <v>36</v>
      </c>
      <c r="D276" s="193">
        <v>26</v>
      </c>
      <c r="E276" s="193">
        <v>57.44</v>
      </c>
      <c r="F276" s="193">
        <v>126.49</v>
      </c>
      <c r="G276" s="193">
        <v>23.7</v>
      </c>
      <c r="H276" s="193">
        <v>20.51</v>
      </c>
      <c r="I276" s="224">
        <v>64.099999999999994</v>
      </c>
      <c r="J276" s="193"/>
      <c r="K276" s="196">
        <f t="shared" si="40"/>
        <v>3.3003300330032301E-3</v>
      </c>
      <c r="L276" s="196">
        <f t="shared" si="41"/>
        <v>5.8675607711651543E-3</v>
      </c>
      <c r="M276" s="196">
        <f t="shared" si="42"/>
        <v>-1.2158054711246211E-2</v>
      </c>
      <c r="N276" s="196">
        <f t="shared" si="43"/>
        <v>-3.4698126301180229E-3</v>
      </c>
      <c r="O276" s="196">
        <f t="shared" si="44"/>
        <v>1.411047863384904E-2</v>
      </c>
      <c r="P276" s="196">
        <f t="shared" si="45"/>
        <v>5.5154857870173529E-3</v>
      </c>
      <c r="Q276" s="196">
        <f t="shared" si="46"/>
        <v>-1.0135135135135006E-2</v>
      </c>
      <c r="R276" s="196">
        <f t="shared" si="47"/>
        <v>-1.7925540064348121E-2</v>
      </c>
      <c r="Y276">
        <v>271</v>
      </c>
      <c r="Z276">
        <v>173.75180812883394</v>
      </c>
    </row>
    <row r="277" spans="1:26" ht="13.8">
      <c r="A277" s="209">
        <v>42040</v>
      </c>
      <c r="B277" s="193">
        <v>18.690000000000001</v>
      </c>
      <c r="C277" s="193">
        <v>36.520000000000003</v>
      </c>
      <c r="D277" s="193">
        <v>26.24</v>
      </c>
      <c r="E277" s="193">
        <v>57.7</v>
      </c>
      <c r="F277" s="193">
        <v>124.96</v>
      </c>
      <c r="G277" s="193">
        <v>23.87</v>
      </c>
      <c r="H277" s="193">
        <v>20.73</v>
      </c>
      <c r="I277" s="224">
        <v>64.13</v>
      </c>
      <c r="J277" s="193"/>
      <c r="K277" s="196">
        <f t="shared" si="40"/>
        <v>2.4671052631579104E-2</v>
      </c>
      <c r="L277" s="196">
        <f t="shared" si="41"/>
        <v>1.4444444444444531E-2</v>
      </c>
      <c r="M277" s="196">
        <f t="shared" si="42"/>
        <v>9.2307692307691709E-3</v>
      </c>
      <c r="N277" s="196">
        <f t="shared" si="43"/>
        <v>4.526462395543265E-3</v>
      </c>
      <c r="O277" s="196">
        <f t="shared" si="44"/>
        <v>-1.2095817851213544E-2</v>
      </c>
      <c r="P277" s="196">
        <f t="shared" si="45"/>
        <v>7.1729957805907896E-3</v>
      </c>
      <c r="Q277" s="196">
        <f t="shared" si="46"/>
        <v>1.072647489029736E-2</v>
      </c>
      <c r="R277" s="196">
        <f t="shared" si="47"/>
        <v>4.6801872074884771E-4</v>
      </c>
      <c r="Y277">
        <v>272</v>
      </c>
      <c r="Z277">
        <v>114.66692515054271</v>
      </c>
    </row>
    <row r="278" spans="1:26" ht="13.8">
      <c r="A278" s="209">
        <v>42041</v>
      </c>
      <c r="B278" s="193">
        <v>18.71</v>
      </c>
      <c r="C278" s="193">
        <v>36.49</v>
      </c>
      <c r="D278" s="193">
        <v>26.41</v>
      </c>
      <c r="E278" s="193">
        <v>58.01</v>
      </c>
      <c r="F278" s="193">
        <v>124.63</v>
      </c>
      <c r="G278" s="193">
        <v>23.88</v>
      </c>
      <c r="H278" s="193">
        <v>20.81</v>
      </c>
      <c r="I278" s="224">
        <v>63.48</v>
      </c>
      <c r="J278" s="193"/>
      <c r="K278" s="196">
        <f t="shared" si="40"/>
        <v>1.0700909577313843E-3</v>
      </c>
      <c r="L278" s="196">
        <f t="shared" si="41"/>
        <v>-8.2146768893759956E-4</v>
      </c>
      <c r="M278" s="196">
        <f t="shared" si="42"/>
        <v>6.4786585365854315E-3</v>
      </c>
      <c r="N278" s="196">
        <f t="shared" si="43"/>
        <v>5.3726169844019959E-3</v>
      </c>
      <c r="O278" s="196">
        <f t="shared" si="44"/>
        <v>-2.6408450704225217E-3</v>
      </c>
      <c r="P278" s="196">
        <f t="shared" si="45"/>
        <v>4.1893590280678717E-4</v>
      </c>
      <c r="Q278" s="196">
        <f t="shared" si="46"/>
        <v>3.8591413410515338E-3</v>
      </c>
      <c r="R278" s="196">
        <f t="shared" si="47"/>
        <v>-1.0135661936691074E-2</v>
      </c>
      <c r="Y278">
        <v>273</v>
      </c>
      <c r="Z278">
        <v>166.9183251383146</v>
      </c>
    </row>
    <row r="279" spans="1:26" ht="13.8">
      <c r="A279" s="209">
        <v>42044</v>
      </c>
      <c r="B279" s="193">
        <v>18.53</v>
      </c>
      <c r="C279" s="193">
        <v>36.450000000000003</v>
      </c>
      <c r="D279" s="193">
        <v>26.25</v>
      </c>
      <c r="E279" s="193">
        <v>57.28</v>
      </c>
      <c r="F279" s="193">
        <v>123.66</v>
      </c>
      <c r="G279" s="193">
        <v>23.5</v>
      </c>
      <c r="H279" s="193">
        <v>20.75</v>
      </c>
      <c r="I279" s="224">
        <v>63.3</v>
      </c>
      <c r="J279" s="193"/>
      <c r="K279" s="196">
        <f t="shared" si="40"/>
        <v>-9.620523784072672E-3</v>
      </c>
      <c r="L279" s="196">
        <f t="shared" si="41"/>
        <v>-1.0961907371882474E-3</v>
      </c>
      <c r="M279" s="196">
        <f t="shared" si="42"/>
        <v>-6.0583112457402557E-3</v>
      </c>
      <c r="N279" s="196">
        <f t="shared" si="43"/>
        <v>-1.2584037234959437E-2</v>
      </c>
      <c r="O279" s="196">
        <f t="shared" si="44"/>
        <v>-7.7830377918639082E-3</v>
      </c>
      <c r="P279" s="196">
        <f t="shared" si="45"/>
        <v>-1.591289782244552E-2</v>
      </c>
      <c r="Q279" s="196">
        <f t="shared" si="46"/>
        <v>-2.8832292167226682E-3</v>
      </c>
      <c r="R279" s="196">
        <f t="shared" si="47"/>
        <v>-2.8355387523629448E-3</v>
      </c>
      <c r="Y279">
        <v>274</v>
      </c>
      <c r="Z279">
        <v>296.74354970204473</v>
      </c>
    </row>
    <row r="280" spans="1:26" ht="13.8">
      <c r="A280" s="209">
        <v>42045</v>
      </c>
      <c r="B280" s="193">
        <v>18.649999999999999</v>
      </c>
      <c r="C280" s="193">
        <v>36.65</v>
      </c>
      <c r="D280" s="193">
        <v>26.71</v>
      </c>
      <c r="E280" s="193">
        <v>58.23</v>
      </c>
      <c r="F280" s="193">
        <v>124.23</v>
      </c>
      <c r="G280" s="193">
        <v>23.87</v>
      </c>
      <c r="H280" s="193">
        <v>21.11</v>
      </c>
      <c r="I280" s="224">
        <v>64.849999999999994</v>
      </c>
      <c r="J280" s="193"/>
      <c r="K280" s="196">
        <f t="shared" si="40"/>
        <v>6.4759848893684527E-3</v>
      </c>
      <c r="L280" s="196">
        <f t="shared" si="41"/>
        <v>5.4869684499312954E-3</v>
      </c>
      <c r="M280" s="196">
        <f t="shared" si="42"/>
        <v>1.7523809523809556E-2</v>
      </c>
      <c r="N280" s="196">
        <f t="shared" si="43"/>
        <v>1.6585195530726182E-2</v>
      </c>
      <c r="O280" s="196">
        <f t="shared" si="44"/>
        <v>4.6094129063561978E-3</v>
      </c>
      <c r="P280" s="196">
        <f t="shared" si="45"/>
        <v>1.5744680851063873E-2</v>
      </c>
      <c r="Q280" s="196">
        <f t="shared" si="46"/>
        <v>1.7349397590361419E-2</v>
      </c>
      <c r="R280" s="196">
        <f t="shared" si="47"/>
        <v>2.4486571879936764E-2</v>
      </c>
      <c r="Y280">
        <v>275</v>
      </c>
      <c r="Z280">
        <v>292.32768331188623</v>
      </c>
    </row>
    <row r="281" spans="1:26" ht="13.8">
      <c r="A281" s="209">
        <v>42046</v>
      </c>
      <c r="B281" s="193">
        <v>18.760000000000002</v>
      </c>
      <c r="C281" s="193">
        <v>36.46</v>
      </c>
      <c r="D281" s="193">
        <v>26.66</v>
      </c>
      <c r="E281" s="193">
        <v>58.06</v>
      </c>
      <c r="F281" s="193">
        <v>123.89</v>
      </c>
      <c r="G281" s="193">
        <v>23.61</v>
      </c>
      <c r="H281" s="193">
        <v>21.06</v>
      </c>
      <c r="I281" s="224">
        <v>64.98</v>
      </c>
      <c r="J281" s="193"/>
      <c r="K281" s="196">
        <f t="shared" si="40"/>
        <v>5.8981233243969432E-3</v>
      </c>
      <c r="L281" s="196">
        <f t="shared" si="41"/>
        <v>-5.1841746248294058E-3</v>
      </c>
      <c r="M281" s="196">
        <f t="shared" si="42"/>
        <v>-1.8719580681393001E-3</v>
      </c>
      <c r="N281" s="196">
        <f t="shared" si="43"/>
        <v>-2.9194573244031362E-3</v>
      </c>
      <c r="O281" s="196">
        <f t="shared" si="44"/>
        <v>-2.7368590517588619E-3</v>
      </c>
      <c r="P281" s="196">
        <f t="shared" si="45"/>
        <v>-1.0892333472978698E-2</v>
      </c>
      <c r="Q281" s="196">
        <f t="shared" si="46"/>
        <v>-2.3685457129322932E-3</v>
      </c>
      <c r="R281" s="196">
        <f t="shared" si="47"/>
        <v>2.004626060138931E-3</v>
      </c>
      <c r="Y281">
        <v>276</v>
      </c>
      <c r="Z281">
        <v>248.82135136331115</v>
      </c>
    </row>
    <row r="282" spans="1:26" ht="13.8">
      <c r="A282" s="209">
        <v>42047</v>
      </c>
      <c r="B282" s="193">
        <v>18.86</v>
      </c>
      <c r="C282" s="193">
        <v>37.08</v>
      </c>
      <c r="D282" s="193">
        <v>27.01</v>
      </c>
      <c r="E282" s="193">
        <v>58.4</v>
      </c>
      <c r="F282" s="193">
        <v>124.14</v>
      </c>
      <c r="G282" s="193">
        <v>23.49</v>
      </c>
      <c r="H282" s="193">
        <v>20.9</v>
      </c>
      <c r="I282" s="224">
        <v>65.25</v>
      </c>
      <c r="J282" s="193"/>
      <c r="K282" s="196">
        <f t="shared" si="40"/>
        <v>5.3304904051171571E-3</v>
      </c>
      <c r="L282" s="196">
        <f t="shared" si="41"/>
        <v>1.7004936917169429E-2</v>
      </c>
      <c r="M282" s="196">
        <f t="shared" si="42"/>
        <v>1.3128282070517684E-2</v>
      </c>
      <c r="N282" s="196">
        <f t="shared" si="43"/>
        <v>5.8560110230795092E-3</v>
      </c>
      <c r="O282" s="196">
        <f t="shared" si="44"/>
        <v>2.0179191218015983E-3</v>
      </c>
      <c r="P282" s="196">
        <f t="shared" si="45"/>
        <v>-5.0825921219822528E-3</v>
      </c>
      <c r="Q282" s="196">
        <f t="shared" si="46"/>
        <v>-7.5973409306742713E-3</v>
      </c>
      <c r="R282" s="196">
        <f t="shared" si="47"/>
        <v>4.1551246537395508E-3</v>
      </c>
      <c r="Y282">
        <v>277</v>
      </c>
      <c r="Z282">
        <v>154.23617284526472</v>
      </c>
    </row>
    <row r="283" spans="1:26" ht="13.8">
      <c r="A283" s="209">
        <v>42048</v>
      </c>
      <c r="B283" s="193">
        <v>19.09</v>
      </c>
      <c r="C283" s="193">
        <v>37.75</v>
      </c>
      <c r="D283" s="193">
        <v>27.31</v>
      </c>
      <c r="E283" s="193">
        <v>58.23</v>
      </c>
      <c r="F283" s="193">
        <v>123.59</v>
      </c>
      <c r="G283" s="193">
        <v>23.47</v>
      </c>
      <c r="H283" s="193">
        <v>21.57</v>
      </c>
      <c r="I283" s="224">
        <v>66.59</v>
      </c>
      <c r="J283" s="193"/>
      <c r="K283" s="196">
        <f t="shared" si="40"/>
        <v>1.2195121951219535E-2</v>
      </c>
      <c r="L283" s="196">
        <f t="shared" si="41"/>
        <v>1.8069039913700156E-2</v>
      </c>
      <c r="M283" s="196">
        <f t="shared" si="42"/>
        <v>1.1106997408367165E-2</v>
      </c>
      <c r="N283" s="196">
        <f t="shared" si="43"/>
        <v>-2.9109589041096183E-3</v>
      </c>
      <c r="O283" s="196">
        <f t="shared" si="44"/>
        <v>-4.4304817141936296E-3</v>
      </c>
      <c r="P283" s="196">
        <f t="shared" si="45"/>
        <v>-8.5142613878244253E-4</v>
      </c>
      <c r="Q283" s="196">
        <f t="shared" si="46"/>
        <v>3.2057416267942666E-2</v>
      </c>
      <c r="R283" s="196">
        <f t="shared" si="47"/>
        <v>2.0536398467433003E-2</v>
      </c>
      <c r="Y283">
        <v>278</v>
      </c>
      <c r="Z283">
        <v>169.43763000456428</v>
      </c>
    </row>
    <row r="284" spans="1:26" ht="13.8">
      <c r="A284" s="209">
        <v>42052</v>
      </c>
      <c r="B284" s="193">
        <v>18.77</v>
      </c>
      <c r="C284" s="193">
        <v>37.76</v>
      </c>
      <c r="D284" s="193">
        <v>27</v>
      </c>
      <c r="E284" s="193">
        <v>58.62</v>
      </c>
      <c r="F284" s="193">
        <v>123.95</v>
      </c>
      <c r="G284" s="193">
        <v>23.51</v>
      </c>
      <c r="H284" s="193">
        <v>21.55</v>
      </c>
      <c r="I284" s="224">
        <v>67.14</v>
      </c>
      <c r="J284" s="193"/>
      <c r="K284" s="196">
        <f t="shared" si="40"/>
        <v>-1.6762702985856484E-2</v>
      </c>
      <c r="L284" s="196">
        <f t="shared" si="41"/>
        <v>2.6490066225160294E-4</v>
      </c>
      <c r="M284" s="196">
        <f t="shared" si="42"/>
        <v>-1.1351153423654293E-2</v>
      </c>
      <c r="N284" s="196">
        <f t="shared" si="43"/>
        <v>6.697578567748593E-3</v>
      </c>
      <c r="O284" s="196">
        <f t="shared" si="44"/>
        <v>2.9128570272675736E-3</v>
      </c>
      <c r="P284" s="196">
        <f t="shared" si="45"/>
        <v>1.7043033659992629E-3</v>
      </c>
      <c r="Q284" s="196">
        <f t="shared" si="46"/>
        <v>-9.2721372276307712E-4</v>
      </c>
      <c r="R284" s="196">
        <f t="shared" si="47"/>
        <v>8.2594984231866217E-3</v>
      </c>
      <c r="Y284">
        <v>279</v>
      </c>
      <c r="Z284">
        <v>245.00045338086582</v>
      </c>
    </row>
    <row r="285" spans="1:26" ht="13.8">
      <c r="A285" s="209">
        <v>42053</v>
      </c>
      <c r="B285" s="193">
        <v>18.670000000000002</v>
      </c>
      <c r="C285" s="193">
        <v>37.72</v>
      </c>
      <c r="D285" s="193">
        <v>26.85</v>
      </c>
      <c r="E285" s="193">
        <v>59.17</v>
      </c>
      <c r="F285" s="193">
        <v>123.7</v>
      </c>
      <c r="G285" s="193">
        <v>23.6</v>
      </c>
      <c r="H285" s="193">
        <v>21.73</v>
      </c>
      <c r="I285" s="224">
        <v>67.87</v>
      </c>
      <c r="J285" s="193"/>
      <c r="K285" s="196">
        <f t="shared" si="40"/>
        <v>-5.3276505061266846E-3</v>
      </c>
      <c r="L285" s="196">
        <f t="shared" si="41"/>
        <v>-1.0593220338982825E-3</v>
      </c>
      <c r="M285" s="196">
        <f t="shared" si="42"/>
        <v>-5.5555555555555029E-3</v>
      </c>
      <c r="N285" s="196">
        <f t="shared" si="43"/>
        <v>9.3824633230979917E-3</v>
      </c>
      <c r="O285" s="196">
        <f t="shared" si="44"/>
        <v>-2.0169423154497781E-3</v>
      </c>
      <c r="P285" s="196">
        <f t="shared" si="45"/>
        <v>3.8281582305401893E-3</v>
      </c>
      <c r="Q285" s="196">
        <f t="shared" si="46"/>
        <v>8.3526682134570634E-3</v>
      </c>
      <c r="R285" s="196">
        <f t="shared" si="47"/>
        <v>1.087280309800423E-2</v>
      </c>
      <c r="Y285">
        <v>280</v>
      </c>
      <c r="Z285">
        <v>230.02138470013085</v>
      </c>
    </row>
    <row r="286" spans="1:26" ht="13.8">
      <c r="A286" s="209">
        <v>42054</v>
      </c>
      <c r="B286" s="193">
        <v>18.95</v>
      </c>
      <c r="C286" s="193">
        <v>37.69</v>
      </c>
      <c r="D286" s="193">
        <v>27</v>
      </c>
      <c r="E286" s="193">
        <v>58.65</v>
      </c>
      <c r="F286" s="193">
        <v>123.23</v>
      </c>
      <c r="G286" s="193">
        <v>22.84</v>
      </c>
      <c r="H286" s="193">
        <v>22.02</v>
      </c>
      <c r="I286" s="224">
        <v>67.8</v>
      </c>
      <c r="J286" s="193"/>
      <c r="K286" s="196">
        <f t="shared" si="40"/>
        <v>1.4997321906802226E-2</v>
      </c>
      <c r="L286" s="196">
        <f t="shared" si="41"/>
        <v>-7.9533404029695487E-4</v>
      </c>
      <c r="M286" s="196">
        <f t="shared" si="42"/>
        <v>5.5865921787708961E-3</v>
      </c>
      <c r="N286" s="196">
        <f t="shared" si="43"/>
        <v>-8.788237282406677E-3</v>
      </c>
      <c r="O286" s="196">
        <f t="shared" si="44"/>
        <v>-3.7995149555375817E-3</v>
      </c>
      <c r="P286" s="196">
        <f t="shared" si="45"/>
        <v>-3.2203389830508536E-2</v>
      </c>
      <c r="Q286" s="196">
        <f t="shared" si="46"/>
        <v>1.334560515416471E-2</v>
      </c>
      <c r="R286" s="196">
        <f t="shared" si="47"/>
        <v>-1.0313835273317723E-3</v>
      </c>
      <c r="Y286">
        <v>281</v>
      </c>
      <c r="Z286">
        <v>200.71990528521937</v>
      </c>
    </row>
    <row r="287" spans="1:26" ht="13.8">
      <c r="A287" s="209">
        <v>42055</v>
      </c>
      <c r="B287" s="193">
        <v>19.18</v>
      </c>
      <c r="C287" s="193">
        <v>38.01</v>
      </c>
      <c r="D287" s="193">
        <v>26.81</v>
      </c>
      <c r="E287" s="193">
        <v>58.8</v>
      </c>
      <c r="F287" s="193">
        <v>123.96</v>
      </c>
      <c r="G287" s="193">
        <v>23.06</v>
      </c>
      <c r="H287" s="193">
        <v>22.16</v>
      </c>
      <c r="I287" s="224">
        <v>68.31</v>
      </c>
      <c r="J287" s="193"/>
      <c r="K287" s="196">
        <f t="shared" si="40"/>
        <v>1.2137203166226936E-2</v>
      </c>
      <c r="L287" s="196">
        <f t="shared" si="41"/>
        <v>8.4903157336163517E-3</v>
      </c>
      <c r="M287" s="196">
        <f t="shared" si="42"/>
        <v>-7.0370370370370847E-3</v>
      </c>
      <c r="N287" s="196">
        <f t="shared" si="43"/>
        <v>2.557544757033224E-3</v>
      </c>
      <c r="O287" s="196">
        <f t="shared" si="44"/>
        <v>5.9238821715490528E-3</v>
      </c>
      <c r="P287" s="196">
        <f t="shared" si="45"/>
        <v>9.6322241681260443E-3</v>
      </c>
      <c r="Q287" s="196">
        <f t="shared" si="46"/>
        <v>6.3578564940963023E-3</v>
      </c>
      <c r="R287" s="196">
        <f t="shared" si="47"/>
        <v>7.5221238938053851E-3</v>
      </c>
      <c r="Y287">
        <v>282</v>
      </c>
      <c r="Z287">
        <v>153.42823699342944</v>
      </c>
    </row>
    <row r="288" spans="1:26" ht="13.8">
      <c r="A288" s="209">
        <v>42058</v>
      </c>
      <c r="B288" s="193">
        <v>19.010000000000002</v>
      </c>
      <c r="C288" s="193">
        <v>38.26</v>
      </c>
      <c r="D288" s="193">
        <v>26.46</v>
      </c>
      <c r="E288" s="193">
        <v>58.66</v>
      </c>
      <c r="F288" s="193">
        <v>124.67</v>
      </c>
      <c r="G288" s="193">
        <v>23.14</v>
      </c>
      <c r="H288" s="193">
        <v>22.18</v>
      </c>
      <c r="I288" s="224">
        <v>67.41</v>
      </c>
      <c r="J288" s="193"/>
      <c r="K288" s="196">
        <f t="shared" si="40"/>
        <v>-8.8633993743481836E-3</v>
      </c>
      <c r="L288" s="196">
        <f t="shared" si="41"/>
        <v>6.5772165219679032E-3</v>
      </c>
      <c r="M288" s="196">
        <f t="shared" si="42"/>
        <v>-1.3054830287206188E-2</v>
      </c>
      <c r="N288" s="196">
        <f t="shared" si="43"/>
        <v>-2.3809523809523907E-3</v>
      </c>
      <c r="O288" s="196">
        <f t="shared" si="44"/>
        <v>5.727654081961988E-3</v>
      </c>
      <c r="P288" s="196">
        <f t="shared" si="45"/>
        <v>3.4692107545534192E-3</v>
      </c>
      <c r="Q288" s="196">
        <f t="shared" si="46"/>
        <v>9.025270758122551E-4</v>
      </c>
      <c r="R288" s="196">
        <f t="shared" si="47"/>
        <v>-1.3175230566534997E-2</v>
      </c>
      <c r="Y288">
        <v>283</v>
      </c>
      <c r="Z288">
        <v>169.25380632515805</v>
      </c>
    </row>
    <row r="289" spans="1:26" ht="13.8">
      <c r="A289" s="209">
        <v>42059</v>
      </c>
      <c r="B289" s="193">
        <v>18.93</v>
      </c>
      <c r="C289" s="193">
        <v>38.21</v>
      </c>
      <c r="D289" s="193">
        <v>26.67</v>
      </c>
      <c r="E289" s="193">
        <v>58.86</v>
      </c>
      <c r="F289" s="193">
        <v>124.52</v>
      </c>
      <c r="G289" s="193">
        <v>23.13</v>
      </c>
      <c r="H289" s="193">
        <v>22.3</v>
      </c>
      <c r="I289" s="224">
        <v>67.84</v>
      </c>
      <c r="J289" s="193"/>
      <c r="K289" s="196">
        <f t="shared" si="40"/>
        <v>-4.2083114150448103E-3</v>
      </c>
      <c r="L289" s="196">
        <f t="shared" si="41"/>
        <v>-1.3068478829063555E-3</v>
      </c>
      <c r="M289" s="196">
        <f t="shared" si="42"/>
        <v>7.936507936507969E-3</v>
      </c>
      <c r="N289" s="196">
        <f t="shared" si="43"/>
        <v>3.4094783498125275E-3</v>
      </c>
      <c r="O289" s="196">
        <f t="shared" si="44"/>
        <v>-1.2031763856581832E-3</v>
      </c>
      <c r="P289" s="196">
        <f t="shared" si="45"/>
        <v>-4.3215211754544353E-4</v>
      </c>
      <c r="Q289" s="196">
        <f t="shared" si="46"/>
        <v>5.4102795311091519E-3</v>
      </c>
      <c r="R289" s="196">
        <f t="shared" si="47"/>
        <v>6.3788755377541442E-3</v>
      </c>
      <c r="Y289">
        <v>284</v>
      </c>
      <c r="Z289">
        <v>214.15027474173917</v>
      </c>
    </row>
    <row r="290" spans="1:26" ht="13.8">
      <c r="A290" s="209">
        <v>42060</v>
      </c>
      <c r="B290" s="193">
        <v>19.27</v>
      </c>
      <c r="C290" s="193">
        <v>38.119999999999997</v>
      </c>
      <c r="D290" s="193">
        <v>27.05</v>
      </c>
      <c r="E290" s="193">
        <v>59.01</v>
      </c>
      <c r="F290" s="193">
        <v>123.91</v>
      </c>
      <c r="G290" s="193">
        <v>22.86</v>
      </c>
      <c r="H290" s="193">
        <v>22.28</v>
      </c>
      <c r="I290" s="224">
        <v>68.33</v>
      </c>
      <c r="J290" s="193"/>
      <c r="K290" s="196">
        <f t="shared" si="40"/>
        <v>1.7960908610670887E-2</v>
      </c>
      <c r="L290" s="196">
        <f t="shared" si="41"/>
        <v>-2.3554043444125468E-3</v>
      </c>
      <c r="M290" s="196">
        <f t="shared" si="42"/>
        <v>1.4248218972628384E-2</v>
      </c>
      <c r="N290" s="196">
        <f t="shared" si="43"/>
        <v>2.548419979612616E-3</v>
      </c>
      <c r="O290" s="196">
        <f t="shared" si="44"/>
        <v>-4.8988114359139051E-3</v>
      </c>
      <c r="P290" s="196">
        <f t="shared" si="45"/>
        <v>-1.1673151750972745E-2</v>
      </c>
      <c r="Q290" s="196">
        <f t="shared" si="46"/>
        <v>-8.9686098654706602E-4</v>
      </c>
      <c r="R290" s="196">
        <f t="shared" si="47"/>
        <v>7.2228773584904898E-3</v>
      </c>
      <c r="Y290">
        <v>285</v>
      </c>
      <c r="Z290">
        <v>118.29483700783453</v>
      </c>
    </row>
    <row r="291" spans="1:26" ht="13.8">
      <c r="A291" s="209">
        <v>42061</v>
      </c>
      <c r="B291" s="193">
        <v>19.239999999999998</v>
      </c>
      <c r="C291" s="193">
        <v>38.18</v>
      </c>
      <c r="D291" s="193">
        <v>27.63</v>
      </c>
      <c r="E291" s="193">
        <v>58.82</v>
      </c>
      <c r="F291" s="193">
        <v>123.21</v>
      </c>
      <c r="G291" s="193">
        <v>22.92</v>
      </c>
      <c r="H291" s="193">
        <v>22.36</v>
      </c>
      <c r="I291" s="224">
        <v>69</v>
      </c>
      <c r="J291" s="193"/>
      <c r="K291" s="196">
        <f t="shared" si="40"/>
        <v>-1.5568240788791457E-3</v>
      </c>
      <c r="L291" s="196">
        <f t="shared" si="41"/>
        <v>1.5739769150053063E-3</v>
      </c>
      <c r="M291" s="196">
        <f t="shared" si="42"/>
        <v>2.1441774491682008E-2</v>
      </c>
      <c r="N291" s="196">
        <f t="shared" si="43"/>
        <v>-3.2197932553804055E-3</v>
      </c>
      <c r="O291" s="196">
        <f t="shared" si="44"/>
        <v>-5.6492615608102889E-3</v>
      </c>
      <c r="P291" s="196">
        <f t="shared" si="45"/>
        <v>2.6246719160105984E-3</v>
      </c>
      <c r="Q291" s="196">
        <f t="shared" si="46"/>
        <v>3.5906642728904081E-3</v>
      </c>
      <c r="R291" s="196">
        <f t="shared" si="47"/>
        <v>9.8053563588467989E-3</v>
      </c>
      <c r="Y291">
        <v>286</v>
      </c>
      <c r="Z291">
        <v>233.39324806805692</v>
      </c>
    </row>
    <row r="292" spans="1:26" ht="13.8">
      <c r="A292" s="209">
        <v>42062</v>
      </c>
      <c r="B292" s="193">
        <v>19.010000000000002</v>
      </c>
      <c r="C292" s="193">
        <v>38</v>
      </c>
      <c r="D292" s="193">
        <v>27.78</v>
      </c>
      <c r="E292" s="193">
        <v>58.77</v>
      </c>
      <c r="F292" s="193">
        <v>123.47</v>
      </c>
      <c r="G292" s="193">
        <v>22.95</v>
      </c>
      <c r="H292" s="193">
        <v>22.12</v>
      </c>
      <c r="I292" s="224">
        <v>67.84</v>
      </c>
      <c r="J292" s="193"/>
      <c r="K292" s="196">
        <f t="shared" si="40"/>
        <v>-1.1954261954261794E-2</v>
      </c>
      <c r="L292" s="196">
        <f t="shared" si="41"/>
        <v>-4.7145102147721244E-3</v>
      </c>
      <c r="M292" s="196">
        <f t="shared" si="42"/>
        <v>5.4288816503800987E-3</v>
      </c>
      <c r="N292" s="196">
        <f t="shared" si="43"/>
        <v>-8.5005100306013526E-4</v>
      </c>
      <c r="O292" s="196">
        <f t="shared" si="44"/>
        <v>2.1102183264345843E-3</v>
      </c>
      <c r="P292" s="196">
        <f t="shared" si="45"/>
        <v>1.3089005235601039E-3</v>
      </c>
      <c r="Q292" s="196">
        <f t="shared" si="46"/>
        <v>-1.073345259391764E-2</v>
      </c>
      <c r="R292" s="196">
        <f t="shared" si="47"/>
        <v>-1.6811594202898503E-2</v>
      </c>
      <c r="Y292">
        <v>287</v>
      </c>
      <c r="Z292">
        <v>201.69365236849885</v>
      </c>
    </row>
    <row r="293" spans="1:26" ht="13.8">
      <c r="A293" s="209">
        <v>42065</v>
      </c>
      <c r="B293" s="193">
        <v>19.28</v>
      </c>
      <c r="C293" s="193">
        <v>38.020000000000003</v>
      </c>
      <c r="D293" s="193">
        <v>28.42</v>
      </c>
      <c r="E293" s="193">
        <v>59.42</v>
      </c>
      <c r="F293" s="193">
        <v>124.29</v>
      </c>
      <c r="G293" s="193">
        <v>22.96</v>
      </c>
      <c r="H293" s="193">
        <v>22.29</v>
      </c>
      <c r="I293" s="224">
        <v>68.61</v>
      </c>
      <c r="J293" s="193"/>
      <c r="K293" s="196">
        <f t="shared" si="40"/>
        <v>1.4203051025775884E-2</v>
      </c>
      <c r="L293" s="196">
        <f t="shared" si="41"/>
        <v>5.2631578947376649E-4</v>
      </c>
      <c r="M293" s="196">
        <f t="shared" si="42"/>
        <v>2.3038156947444224E-2</v>
      </c>
      <c r="N293" s="196">
        <f t="shared" si="43"/>
        <v>1.1060064658839519E-2</v>
      </c>
      <c r="O293" s="196">
        <f t="shared" si="44"/>
        <v>6.6412893820361821E-3</v>
      </c>
      <c r="P293" s="196">
        <f t="shared" si="45"/>
        <v>4.3572984749462151E-4</v>
      </c>
      <c r="Q293" s="196">
        <f t="shared" si="46"/>
        <v>7.6853526220613992E-3</v>
      </c>
      <c r="R293" s="196">
        <f t="shared" si="47"/>
        <v>1.1350235849056544E-2</v>
      </c>
      <c r="Y293">
        <v>288</v>
      </c>
      <c r="Z293">
        <v>136.81703591321596</v>
      </c>
    </row>
    <row r="294" spans="1:26" ht="13.8">
      <c r="A294" s="209">
        <v>42066</v>
      </c>
      <c r="B294" s="193">
        <v>19.23</v>
      </c>
      <c r="C294" s="193">
        <v>37.5</v>
      </c>
      <c r="D294" s="193">
        <v>28.53</v>
      </c>
      <c r="E294" s="193">
        <v>59.66</v>
      </c>
      <c r="F294" s="193">
        <v>123.81</v>
      </c>
      <c r="G294" s="193">
        <v>22.8</v>
      </c>
      <c r="H294" s="193">
        <v>22.25</v>
      </c>
      <c r="I294" s="224">
        <v>67.819999999999993</v>
      </c>
      <c r="J294" s="193"/>
      <c r="K294" s="196">
        <f t="shared" si="40"/>
        <v>-2.5933609958506592E-3</v>
      </c>
      <c r="L294" s="196">
        <f t="shared" si="41"/>
        <v>-1.3677012098895399E-2</v>
      </c>
      <c r="M294" s="196">
        <f t="shared" si="42"/>
        <v>3.8705137227304513E-3</v>
      </c>
      <c r="N294" s="196">
        <f t="shared" si="43"/>
        <v>4.0390440928979275E-3</v>
      </c>
      <c r="O294" s="196">
        <f t="shared" si="44"/>
        <v>-3.8619357953174347E-3</v>
      </c>
      <c r="P294" s="196">
        <f t="shared" si="45"/>
        <v>-6.9686411149825845E-3</v>
      </c>
      <c r="Q294" s="196">
        <f t="shared" si="46"/>
        <v>-1.7945266935845288E-3</v>
      </c>
      <c r="R294" s="196">
        <f t="shared" si="47"/>
        <v>-1.1514356507797788E-2</v>
      </c>
      <c r="Y294">
        <v>289</v>
      </c>
      <c r="Z294">
        <v>458.79571727178552</v>
      </c>
    </row>
    <row r="295" spans="1:26" ht="13.8">
      <c r="A295" s="209">
        <v>42067</v>
      </c>
      <c r="B295" s="193">
        <v>19.14</v>
      </c>
      <c r="C295" s="193">
        <v>37.31</v>
      </c>
      <c r="D295" s="193">
        <v>28.52</v>
      </c>
      <c r="E295" s="193">
        <v>59.45</v>
      </c>
      <c r="F295" s="193">
        <v>123.65</v>
      </c>
      <c r="G295" s="193">
        <v>22.59</v>
      </c>
      <c r="H295" s="193">
        <v>22.27</v>
      </c>
      <c r="I295" s="224">
        <v>67.11</v>
      </c>
      <c r="J295" s="193"/>
      <c r="K295" s="196">
        <f t="shared" si="40"/>
        <v>-4.6801872074882919E-3</v>
      </c>
      <c r="L295" s="196">
        <f t="shared" si="41"/>
        <v>-5.0666666666666057E-3</v>
      </c>
      <c r="M295" s="196">
        <f t="shared" si="42"/>
        <v>-3.5050823694362295E-4</v>
      </c>
      <c r="N295" s="196">
        <f t="shared" si="43"/>
        <v>-3.5199463627219874E-3</v>
      </c>
      <c r="O295" s="196">
        <f t="shared" si="44"/>
        <v>-1.2923027219125804E-3</v>
      </c>
      <c r="P295" s="196">
        <f t="shared" si="45"/>
        <v>-9.210526315789511E-3</v>
      </c>
      <c r="Q295" s="196">
        <f t="shared" si="46"/>
        <v>8.9887640449436287E-4</v>
      </c>
      <c r="R295" s="196">
        <f t="shared" si="47"/>
        <v>-1.0468888233559331E-2</v>
      </c>
      <c r="Y295">
        <v>290</v>
      </c>
      <c r="Z295">
        <v>143.88893781429221</v>
      </c>
    </row>
    <row r="296" spans="1:26" ht="13.8">
      <c r="A296" s="209">
        <v>42068</v>
      </c>
      <c r="B296" s="193">
        <v>19.39</v>
      </c>
      <c r="C296" s="193">
        <v>37.36</v>
      </c>
      <c r="D296" s="193">
        <v>28.62</v>
      </c>
      <c r="E296" s="193">
        <v>59.82</v>
      </c>
      <c r="F296" s="193">
        <v>127.01</v>
      </c>
      <c r="G296" s="193">
        <v>22.86</v>
      </c>
      <c r="H296" s="193">
        <v>22.56</v>
      </c>
      <c r="I296" s="224">
        <v>66.81</v>
      </c>
      <c r="J296" s="193"/>
      <c r="K296" s="196">
        <f t="shared" si="40"/>
        <v>1.3061650992685475E-2</v>
      </c>
      <c r="L296" s="196">
        <f t="shared" si="41"/>
        <v>1.3401232913427272E-3</v>
      </c>
      <c r="M296" s="196">
        <f t="shared" si="42"/>
        <v>3.5063113604488576E-3</v>
      </c>
      <c r="N296" s="196">
        <f t="shared" si="43"/>
        <v>6.2237174095878455E-3</v>
      </c>
      <c r="O296" s="196">
        <f t="shared" si="44"/>
        <v>2.717347351395066E-2</v>
      </c>
      <c r="P296" s="196">
        <f t="shared" si="45"/>
        <v>1.1952191235059742E-2</v>
      </c>
      <c r="Q296" s="196">
        <f t="shared" si="46"/>
        <v>1.3022002694207417E-2</v>
      </c>
      <c r="R296" s="196">
        <f t="shared" si="47"/>
        <v>-4.4702726866338426E-3</v>
      </c>
      <c r="Y296">
        <v>291</v>
      </c>
      <c r="Z296">
        <v>326.23114471130413</v>
      </c>
    </row>
    <row r="297" spans="1:26" ht="13.8">
      <c r="A297" s="209">
        <v>42069</v>
      </c>
      <c r="B297" s="193">
        <v>19</v>
      </c>
      <c r="C297" s="193">
        <v>36.71</v>
      </c>
      <c r="D297" s="193">
        <v>28.24</v>
      </c>
      <c r="E297" s="193">
        <v>59.06</v>
      </c>
      <c r="F297" s="193">
        <v>125.64</v>
      </c>
      <c r="G297" s="193">
        <v>22.59</v>
      </c>
      <c r="H297" s="193">
        <v>22.86</v>
      </c>
      <c r="I297" s="224">
        <v>64.87</v>
      </c>
      <c r="J297" s="193"/>
      <c r="K297" s="196">
        <f t="shared" si="40"/>
        <v>-2.0113460546673571E-2</v>
      </c>
      <c r="L297" s="196">
        <f t="shared" si="41"/>
        <v>-1.739828693790146E-2</v>
      </c>
      <c r="M297" s="196">
        <f t="shared" si="42"/>
        <v>-1.3277428371768084E-2</v>
      </c>
      <c r="N297" s="196">
        <f t="shared" si="43"/>
        <v>-1.270478100969572E-2</v>
      </c>
      <c r="O297" s="196">
        <f t="shared" si="44"/>
        <v>-1.0786552239981139E-2</v>
      </c>
      <c r="P297" s="196">
        <f t="shared" si="45"/>
        <v>-1.1811023622047227E-2</v>
      </c>
      <c r="Q297" s="196">
        <f t="shared" si="46"/>
        <v>1.3297872340425565E-2</v>
      </c>
      <c r="R297" s="196">
        <f t="shared" si="47"/>
        <v>-2.9037569226163712E-2</v>
      </c>
      <c r="Y297">
        <v>292</v>
      </c>
      <c r="Z297">
        <v>165.67545251699971</v>
      </c>
    </row>
    <row r="298" spans="1:26" ht="13.8">
      <c r="A298" s="209">
        <v>42072</v>
      </c>
      <c r="B298" s="193">
        <v>18.93</v>
      </c>
      <c r="C298" s="193">
        <v>37.130000000000003</v>
      </c>
      <c r="D298" s="193">
        <v>28.3</v>
      </c>
      <c r="E298" s="193">
        <v>60.1</v>
      </c>
      <c r="F298" s="193">
        <v>126.6</v>
      </c>
      <c r="G298" s="193">
        <v>22.67</v>
      </c>
      <c r="H298" s="193">
        <v>23.22</v>
      </c>
      <c r="I298" s="224">
        <v>63.66</v>
      </c>
      <c r="J298" s="193"/>
      <c r="K298" s="196">
        <f t="shared" si="40"/>
        <v>-3.6842105263158046E-3</v>
      </c>
      <c r="L298" s="196">
        <f t="shared" si="41"/>
        <v>1.144102424407523E-2</v>
      </c>
      <c r="M298" s="196">
        <f t="shared" si="42"/>
        <v>2.1246458923513552E-3</v>
      </c>
      <c r="N298" s="196">
        <f t="shared" si="43"/>
        <v>1.7609210971892976E-2</v>
      </c>
      <c r="O298" s="196">
        <f t="shared" si="44"/>
        <v>7.6408787010505711E-3</v>
      </c>
      <c r="P298" s="196">
        <f t="shared" si="45"/>
        <v>3.5413899955733445E-3</v>
      </c>
      <c r="Q298" s="196">
        <f t="shared" si="46"/>
        <v>1.5748031496062968E-2</v>
      </c>
      <c r="R298" s="196">
        <f t="shared" si="47"/>
        <v>-1.8652689995375487E-2</v>
      </c>
      <c r="Y298">
        <v>293</v>
      </c>
      <c r="Z298">
        <v>149.65245471507879</v>
      </c>
    </row>
    <row r="299" spans="1:26" ht="13.8">
      <c r="A299" s="209">
        <v>42073</v>
      </c>
      <c r="B299" s="193">
        <v>18.48</v>
      </c>
      <c r="C299" s="193">
        <v>36.42</v>
      </c>
      <c r="D299" s="193">
        <v>27.61</v>
      </c>
      <c r="E299" s="193">
        <v>59.41</v>
      </c>
      <c r="F299" s="193">
        <v>124.48</v>
      </c>
      <c r="G299" s="193">
        <v>22.45</v>
      </c>
      <c r="H299" s="193">
        <v>22.61</v>
      </c>
      <c r="I299" s="224">
        <v>62.15</v>
      </c>
      <c r="J299" s="193"/>
      <c r="K299" s="196">
        <f t="shared" si="40"/>
        <v>-2.377179080824085E-2</v>
      </c>
      <c r="L299" s="196">
        <f t="shared" si="41"/>
        <v>-1.9122003770535977E-2</v>
      </c>
      <c r="M299" s="196">
        <f t="shared" si="42"/>
        <v>-2.4381625441696159E-2</v>
      </c>
      <c r="N299" s="196">
        <f t="shared" si="43"/>
        <v>-1.1480865224625703E-2</v>
      </c>
      <c r="O299" s="196">
        <f t="shared" si="44"/>
        <v>-1.6745655608214775E-2</v>
      </c>
      <c r="P299" s="196">
        <f t="shared" si="45"/>
        <v>-9.7044552271725801E-3</v>
      </c>
      <c r="Q299" s="196">
        <f t="shared" si="46"/>
        <v>-2.6270456503014621E-2</v>
      </c>
      <c r="R299" s="196">
        <f t="shared" si="47"/>
        <v>-2.3719761231542541E-2</v>
      </c>
      <c r="Y299">
        <v>294</v>
      </c>
      <c r="Z299">
        <v>175.90698048809799</v>
      </c>
    </row>
    <row r="300" spans="1:26" ht="13.8">
      <c r="A300" s="209">
        <v>42074</v>
      </c>
      <c r="B300" s="193">
        <v>18.32</v>
      </c>
      <c r="C300" s="193">
        <v>36.380000000000003</v>
      </c>
      <c r="D300" s="193">
        <v>27.42</v>
      </c>
      <c r="E300" s="193">
        <v>59.5</v>
      </c>
      <c r="F300" s="193">
        <v>123.84</v>
      </c>
      <c r="G300" s="193">
        <v>22.2</v>
      </c>
      <c r="H300" s="193">
        <v>22.79</v>
      </c>
      <c r="I300" s="224">
        <v>62.88</v>
      </c>
      <c r="J300" s="193"/>
      <c r="K300" s="196">
        <f t="shared" si="40"/>
        <v>-8.6580086580086649E-3</v>
      </c>
      <c r="L300" s="196">
        <f t="shared" si="41"/>
        <v>-1.0982976386600535E-3</v>
      </c>
      <c r="M300" s="196">
        <f t="shared" si="42"/>
        <v>-6.8815646504888708E-3</v>
      </c>
      <c r="N300" s="196">
        <f t="shared" si="43"/>
        <v>1.5148964820737825E-3</v>
      </c>
      <c r="O300" s="196">
        <f t="shared" si="44"/>
        <v>-5.1413881748072028E-3</v>
      </c>
      <c r="P300" s="196">
        <f t="shared" si="45"/>
        <v>-1.1135857461024499E-2</v>
      </c>
      <c r="Q300" s="196">
        <f t="shared" si="46"/>
        <v>7.9610791685094974E-3</v>
      </c>
      <c r="R300" s="196">
        <f t="shared" si="47"/>
        <v>1.1745776347546323E-2</v>
      </c>
      <c r="Y300">
        <v>295</v>
      </c>
      <c r="Z300">
        <v>341.84566279396671</v>
      </c>
    </row>
    <row r="301" spans="1:26" ht="13.8">
      <c r="A301" s="209">
        <v>42075</v>
      </c>
      <c r="B301" s="193">
        <v>18.71</v>
      </c>
      <c r="C301" s="193">
        <v>35.549999999999997</v>
      </c>
      <c r="D301" s="193">
        <v>27.63</v>
      </c>
      <c r="E301" s="193">
        <v>60.66</v>
      </c>
      <c r="F301" s="193">
        <v>125.55</v>
      </c>
      <c r="G301" s="193">
        <v>22.53</v>
      </c>
      <c r="H301" s="193">
        <v>22.69</v>
      </c>
      <c r="I301" s="224">
        <v>64.05</v>
      </c>
      <c r="J301" s="193"/>
      <c r="K301" s="196">
        <f t="shared" si="40"/>
        <v>2.1288209606986932E-2</v>
      </c>
      <c r="L301" s="196">
        <f t="shared" si="41"/>
        <v>-2.2814733369983655E-2</v>
      </c>
      <c r="M301" s="196">
        <f t="shared" si="42"/>
        <v>7.6586433260392882E-3</v>
      </c>
      <c r="N301" s="196">
        <f t="shared" si="43"/>
        <v>1.9495798319327674E-2</v>
      </c>
      <c r="O301" s="196">
        <f t="shared" si="44"/>
        <v>1.3808139534883671E-2</v>
      </c>
      <c r="P301" s="196">
        <f t="shared" si="45"/>
        <v>1.4864864864864949E-2</v>
      </c>
      <c r="Q301" s="196">
        <f t="shared" si="46"/>
        <v>-4.387889425186392E-3</v>
      </c>
      <c r="R301" s="196">
        <f t="shared" si="47"/>
        <v>1.8606870229007547E-2</v>
      </c>
      <c r="Y301">
        <v>296</v>
      </c>
      <c r="Z301">
        <v>145.08621475228483</v>
      </c>
    </row>
    <row r="302" spans="1:26" ht="13.8">
      <c r="A302" s="209">
        <v>42076</v>
      </c>
      <c r="B302" s="193">
        <v>18.53</v>
      </c>
      <c r="C302" s="193">
        <v>35.86</v>
      </c>
      <c r="D302" s="193">
        <v>27.22</v>
      </c>
      <c r="E302" s="193">
        <v>60.57</v>
      </c>
      <c r="F302" s="193">
        <v>125.42</v>
      </c>
      <c r="G302" s="193">
        <v>22.53</v>
      </c>
      <c r="H302" s="193">
        <v>22.56</v>
      </c>
      <c r="I302" s="224">
        <v>62.63</v>
      </c>
      <c r="J302" s="193"/>
      <c r="K302" s="196">
        <f t="shared" si="40"/>
        <v>-9.620523784072672E-3</v>
      </c>
      <c r="L302" s="196">
        <f t="shared" si="41"/>
        <v>8.7201125175809368E-3</v>
      </c>
      <c r="M302" s="196">
        <f t="shared" si="42"/>
        <v>-1.4838943177705398E-2</v>
      </c>
      <c r="N302" s="196">
        <f t="shared" si="43"/>
        <v>-1.4836795252224911E-3</v>
      </c>
      <c r="O302" s="196">
        <f t="shared" si="44"/>
        <v>-1.0354440461966981E-3</v>
      </c>
      <c r="P302" s="196">
        <f t="shared" si="45"/>
        <v>0</v>
      </c>
      <c r="Q302" s="196">
        <f t="shared" si="46"/>
        <v>-5.7293962097841582E-3</v>
      </c>
      <c r="R302" s="196">
        <f t="shared" si="47"/>
        <v>-2.2170179547228643E-2</v>
      </c>
      <c r="Y302">
        <v>297</v>
      </c>
      <c r="Z302">
        <v>233.15812604409703</v>
      </c>
    </row>
    <row r="303" spans="1:26" ht="13.8">
      <c r="A303" s="209">
        <v>42079</v>
      </c>
      <c r="B303" s="193">
        <v>18.670000000000002</v>
      </c>
      <c r="C303" s="193">
        <v>36.01</v>
      </c>
      <c r="D303" s="193">
        <v>27.58</v>
      </c>
      <c r="E303" s="193">
        <v>61.57</v>
      </c>
      <c r="F303" s="193">
        <v>126.02</v>
      </c>
      <c r="G303" s="193">
        <v>22.92</v>
      </c>
      <c r="H303" s="193">
        <v>22.75</v>
      </c>
      <c r="I303" s="224">
        <v>60.28</v>
      </c>
      <c r="J303" s="193"/>
      <c r="K303" s="196">
        <f t="shared" si="40"/>
        <v>7.5553157042633871E-3</v>
      </c>
      <c r="L303" s="196">
        <f t="shared" si="41"/>
        <v>4.1829336307863518E-3</v>
      </c>
      <c r="M303" s="196">
        <f t="shared" si="42"/>
        <v>1.322556943423951E-2</v>
      </c>
      <c r="N303" s="196">
        <f t="shared" si="43"/>
        <v>1.650982334489021E-2</v>
      </c>
      <c r="O303" s="196">
        <f t="shared" si="44"/>
        <v>4.7839260086110216E-3</v>
      </c>
      <c r="P303" s="196">
        <f t="shared" si="45"/>
        <v>1.7310252996005349E-2</v>
      </c>
      <c r="Q303" s="196">
        <f t="shared" si="46"/>
        <v>8.4219858156028941E-3</v>
      </c>
      <c r="R303" s="196">
        <f t="shared" si="47"/>
        <v>-3.7521954334983253E-2</v>
      </c>
      <c r="Y303">
        <v>298</v>
      </c>
      <c r="Z303">
        <v>187.64335474924729</v>
      </c>
    </row>
    <row r="304" spans="1:26" ht="13.8">
      <c r="A304" s="209">
        <v>42080</v>
      </c>
      <c r="B304" s="193">
        <v>18.600000000000001</v>
      </c>
      <c r="C304" s="193">
        <v>36.130000000000003</v>
      </c>
      <c r="D304" s="193">
        <v>27.4</v>
      </c>
      <c r="E304" s="193">
        <v>61.98</v>
      </c>
      <c r="F304" s="193">
        <v>126.05</v>
      </c>
      <c r="G304" s="193">
        <v>22.73</v>
      </c>
      <c r="H304" s="193">
        <v>22.72</v>
      </c>
      <c r="I304" s="224">
        <v>59.79</v>
      </c>
      <c r="J304" s="193"/>
      <c r="K304" s="196">
        <f t="shared" si="40"/>
        <v>-3.7493304767006043E-3</v>
      </c>
      <c r="L304" s="196">
        <f t="shared" si="41"/>
        <v>3.332407664537755E-3</v>
      </c>
      <c r="M304" s="196">
        <f t="shared" si="42"/>
        <v>-6.5264684554024559E-3</v>
      </c>
      <c r="N304" s="196">
        <f t="shared" si="43"/>
        <v>6.6590872178008218E-3</v>
      </c>
      <c r="O304" s="196">
        <f t="shared" si="44"/>
        <v>2.3805745119823154E-4</v>
      </c>
      <c r="P304" s="196">
        <f t="shared" si="45"/>
        <v>-8.2897033158813808E-3</v>
      </c>
      <c r="Q304" s="196">
        <f t="shared" si="46"/>
        <v>-1.3186813186813686E-3</v>
      </c>
      <c r="R304" s="196">
        <f t="shared" si="47"/>
        <v>-8.1287325812873581E-3</v>
      </c>
      <c r="Y304">
        <v>299</v>
      </c>
      <c r="Z304">
        <v>198.15434776584291</v>
      </c>
    </row>
    <row r="305" spans="1:26" ht="13.8">
      <c r="A305" s="209">
        <v>42081</v>
      </c>
      <c r="B305" s="193">
        <v>18.760000000000002</v>
      </c>
      <c r="C305" s="193">
        <v>36.83</v>
      </c>
      <c r="D305" s="193">
        <v>27.83</v>
      </c>
      <c r="E305" s="193">
        <v>62</v>
      </c>
      <c r="F305" s="193">
        <v>126.81</v>
      </c>
      <c r="G305" s="193">
        <v>22.71</v>
      </c>
      <c r="H305" s="193">
        <v>22.31</v>
      </c>
      <c r="I305" s="224">
        <v>60.45</v>
      </c>
      <c r="J305" s="193"/>
      <c r="K305" s="196">
        <f t="shared" si="40"/>
        <v>8.6021505376344155E-3</v>
      </c>
      <c r="L305" s="196">
        <f t="shared" si="41"/>
        <v>1.937448104068629E-2</v>
      </c>
      <c r="M305" s="196">
        <f t="shared" si="42"/>
        <v>1.5693430656934296E-2</v>
      </c>
      <c r="N305" s="196">
        <f t="shared" si="43"/>
        <v>3.226847370119898E-4</v>
      </c>
      <c r="O305" s="196">
        <f t="shared" si="44"/>
        <v>6.0293534311781447E-3</v>
      </c>
      <c r="P305" s="196">
        <f t="shared" si="45"/>
        <v>-8.7989441267046073E-4</v>
      </c>
      <c r="Q305" s="196">
        <f t="shared" si="46"/>
        <v>-1.8045774647887331E-2</v>
      </c>
      <c r="R305" s="196">
        <f t="shared" si="47"/>
        <v>1.1038635223281548E-2</v>
      </c>
      <c r="Y305">
        <v>300</v>
      </c>
      <c r="Z305">
        <v>233.72219035119357</v>
      </c>
    </row>
    <row r="306" spans="1:26" ht="13.8">
      <c r="A306" s="209">
        <v>42082</v>
      </c>
      <c r="B306" s="193">
        <v>18.66</v>
      </c>
      <c r="C306" s="193">
        <v>36.65</v>
      </c>
      <c r="D306" s="193">
        <v>27.75</v>
      </c>
      <c r="E306" s="193">
        <v>61.65</v>
      </c>
      <c r="F306" s="193">
        <v>127.12</v>
      </c>
      <c r="G306" s="193">
        <v>22.43</v>
      </c>
      <c r="H306" s="193">
        <v>22.1</v>
      </c>
      <c r="I306" s="224">
        <v>60.74</v>
      </c>
      <c r="J306" s="193"/>
      <c r="K306" s="196">
        <f t="shared" si="40"/>
        <v>-5.3304904051173461E-3</v>
      </c>
      <c r="L306" s="196">
        <f t="shared" si="41"/>
        <v>-4.8873201194678173E-3</v>
      </c>
      <c r="M306" s="196">
        <f t="shared" si="42"/>
        <v>-2.8745957599711929E-3</v>
      </c>
      <c r="N306" s="196">
        <f t="shared" si="43"/>
        <v>-5.6451612903226037E-3</v>
      </c>
      <c r="O306" s="196">
        <f t="shared" si="44"/>
        <v>2.4446021607128954E-3</v>
      </c>
      <c r="P306" s="196">
        <f t="shared" si="45"/>
        <v>-1.2329370321444348E-2</v>
      </c>
      <c r="Q306" s="196">
        <f t="shared" si="46"/>
        <v>-9.4128193635139995E-3</v>
      </c>
      <c r="R306" s="196">
        <f t="shared" si="47"/>
        <v>4.7973531844499439E-3</v>
      </c>
      <c r="Y306">
        <v>301</v>
      </c>
      <c r="Z306">
        <v>153.49271689082073</v>
      </c>
    </row>
    <row r="307" spans="1:26" ht="13.8">
      <c r="A307" s="209">
        <v>42083</v>
      </c>
      <c r="B307" s="193">
        <v>18.920000000000002</v>
      </c>
      <c r="C307" s="193">
        <v>37.159999999999997</v>
      </c>
      <c r="D307" s="193">
        <v>27.87</v>
      </c>
      <c r="E307" s="193">
        <v>62.2</v>
      </c>
      <c r="F307" s="193">
        <v>128.19999999999999</v>
      </c>
      <c r="G307" s="193">
        <v>22.9</v>
      </c>
      <c r="H307" s="193">
        <v>22.12</v>
      </c>
      <c r="I307" s="224">
        <v>61.19</v>
      </c>
      <c r="J307" s="193"/>
      <c r="K307" s="196">
        <f t="shared" si="40"/>
        <v>1.3933547695605657E-2</v>
      </c>
      <c r="L307" s="196">
        <f t="shared" si="41"/>
        <v>1.3915416098226413E-2</v>
      </c>
      <c r="M307" s="196">
        <f t="shared" si="42"/>
        <v>4.32432432432436E-3</v>
      </c>
      <c r="N307" s="196">
        <f t="shared" si="43"/>
        <v>8.921330089213371E-3</v>
      </c>
      <c r="O307" s="196">
        <f t="shared" si="44"/>
        <v>8.4959093769665199E-3</v>
      </c>
      <c r="P307" s="196">
        <f t="shared" si="45"/>
        <v>2.0954079358002625E-2</v>
      </c>
      <c r="Q307" s="196">
        <f t="shared" si="46"/>
        <v>9.0497737556559149E-4</v>
      </c>
      <c r="R307" s="196">
        <f t="shared" si="47"/>
        <v>7.4086269344747404E-3</v>
      </c>
      <c r="Y307">
        <v>302</v>
      </c>
      <c r="Z307">
        <v>290.69720797402186</v>
      </c>
    </row>
    <row r="308" spans="1:26" ht="13.8">
      <c r="A308" s="209">
        <v>42086</v>
      </c>
      <c r="B308" s="193">
        <v>18.760000000000002</v>
      </c>
      <c r="C308" s="193">
        <v>37.14</v>
      </c>
      <c r="D308" s="193">
        <v>27.8</v>
      </c>
      <c r="E308" s="193">
        <v>62.13</v>
      </c>
      <c r="F308" s="193">
        <v>128.49</v>
      </c>
      <c r="G308" s="193">
        <v>22.92</v>
      </c>
      <c r="H308" s="193">
        <v>22.39</v>
      </c>
      <c r="I308" s="224">
        <v>60.71</v>
      </c>
      <c r="J308" s="193"/>
      <c r="K308" s="196">
        <f t="shared" si="40"/>
        <v>-8.4566596194503244E-3</v>
      </c>
      <c r="L308" s="196">
        <f t="shared" si="41"/>
        <v>-5.3821313240032351E-4</v>
      </c>
      <c r="M308" s="196">
        <f t="shared" si="42"/>
        <v>-2.5116612845353528E-3</v>
      </c>
      <c r="N308" s="196">
        <f t="shared" si="43"/>
        <v>-1.1254019292604547E-3</v>
      </c>
      <c r="O308" s="196">
        <f t="shared" si="44"/>
        <v>2.2620904836195047E-3</v>
      </c>
      <c r="P308" s="196">
        <f t="shared" si="45"/>
        <v>8.7336244541498379E-4</v>
      </c>
      <c r="Q308" s="196">
        <f t="shared" si="46"/>
        <v>1.220614828209763E-2</v>
      </c>
      <c r="R308" s="196">
        <f t="shared" si="47"/>
        <v>-7.8444190227160791E-3</v>
      </c>
      <c r="Y308">
        <v>303</v>
      </c>
      <c r="Z308">
        <v>274.37900536882887</v>
      </c>
    </row>
    <row r="309" spans="1:26" ht="13.8">
      <c r="A309" s="209">
        <v>42087</v>
      </c>
      <c r="B309" s="193">
        <v>18.7</v>
      </c>
      <c r="C309" s="193">
        <v>37.17</v>
      </c>
      <c r="D309" s="193">
        <v>28.36</v>
      </c>
      <c r="E309" s="193">
        <v>62.72</v>
      </c>
      <c r="F309" s="193">
        <v>128.66</v>
      </c>
      <c r="G309" s="193">
        <v>22.85</v>
      </c>
      <c r="H309" s="193">
        <v>22.73</v>
      </c>
      <c r="I309" s="224">
        <v>62.61</v>
      </c>
      <c r="J309" s="193"/>
      <c r="K309" s="196">
        <f t="shared" si="40"/>
        <v>-3.1982942430704834E-3</v>
      </c>
      <c r="L309" s="196">
        <f t="shared" si="41"/>
        <v>8.077544426494652E-4</v>
      </c>
      <c r="M309" s="196">
        <f t="shared" si="42"/>
        <v>2.0143884892086284E-2</v>
      </c>
      <c r="N309" s="196">
        <f t="shared" si="43"/>
        <v>9.4962176082407264E-3</v>
      </c>
      <c r="O309" s="196">
        <f t="shared" si="44"/>
        <v>1.3230601603236632E-3</v>
      </c>
      <c r="P309" s="196">
        <f t="shared" si="45"/>
        <v>-3.0541012216405007E-3</v>
      </c>
      <c r="Q309" s="196">
        <f t="shared" si="46"/>
        <v>1.5185350602947737E-2</v>
      </c>
      <c r="R309" s="196">
        <f t="shared" si="47"/>
        <v>3.1296326799538768E-2</v>
      </c>
      <c r="Y309">
        <v>304</v>
      </c>
      <c r="Z309">
        <v>112.10077837455685</v>
      </c>
    </row>
    <row r="310" spans="1:26" ht="13.8">
      <c r="A310" s="209">
        <v>42088</v>
      </c>
      <c r="B310" s="193">
        <v>18.55</v>
      </c>
      <c r="C310" s="193">
        <v>35.93</v>
      </c>
      <c r="D310" s="193">
        <v>27.79</v>
      </c>
      <c r="E310" s="193">
        <v>62.43</v>
      </c>
      <c r="F310" s="193">
        <v>126.94</v>
      </c>
      <c r="G310" s="193">
        <v>22.37</v>
      </c>
      <c r="H310" s="193">
        <v>22.17</v>
      </c>
      <c r="I310" s="224">
        <v>60.25</v>
      </c>
      <c r="J310" s="193"/>
      <c r="K310" s="196">
        <f t="shared" si="40"/>
        <v>-8.0213903743314753E-3</v>
      </c>
      <c r="L310" s="196">
        <f t="shared" si="41"/>
        <v>-3.3360236750067308E-2</v>
      </c>
      <c r="M310" s="196">
        <f t="shared" si="42"/>
        <v>-2.0098730606488022E-2</v>
      </c>
      <c r="N310" s="196">
        <f t="shared" si="43"/>
        <v>-4.6237244897959053E-3</v>
      </c>
      <c r="O310" s="196">
        <f t="shared" si="44"/>
        <v>-1.3368568319602044E-2</v>
      </c>
      <c r="P310" s="196">
        <f t="shared" si="45"/>
        <v>-2.1006564551422337E-2</v>
      </c>
      <c r="Q310" s="196">
        <f t="shared" si="46"/>
        <v>-2.463704355477337E-2</v>
      </c>
      <c r="R310" s="196">
        <f t="shared" si="47"/>
        <v>-3.7693659159878608E-2</v>
      </c>
      <c r="Y310">
        <v>305</v>
      </c>
      <c r="Z310">
        <v>194.97890438214336</v>
      </c>
    </row>
    <row r="311" spans="1:26" ht="13.8">
      <c r="A311" s="209">
        <v>42089</v>
      </c>
      <c r="B311" s="193">
        <v>18.37</v>
      </c>
      <c r="C311" s="193">
        <v>35.71</v>
      </c>
      <c r="D311" s="193">
        <v>27.61</v>
      </c>
      <c r="E311" s="193">
        <v>61.53</v>
      </c>
      <c r="F311" s="193">
        <v>126.07</v>
      </c>
      <c r="G311" s="193">
        <v>22.53</v>
      </c>
      <c r="H311" s="193">
        <v>21.97</v>
      </c>
      <c r="I311" s="224">
        <v>59.75</v>
      </c>
      <c r="J311" s="193"/>
      <c r="K311" s="196">
        <f t="shared" si="40"/>
        <v>-9.7035040431266689E-3</v>
      </c>
      <c r="L311" s="196">
        <f t="shared" si="41"/>
        <v>-6.1230169774561327E-3</v>
      </c>
      <c r="M311" s="196">
        <f t="shared" si="42"/>
        <v>-6.4771500539762402E-3</v>
      </c>
      <c r="N311" s="196">
        <f t="shared" si="43"/>
        <v>-1.4416146083613624E-2</v>
      </c>
      <c r="O311" s="196">
        <f t="shared" si="44"/>
        <v>-6.8536316369938914E-3</v>
      </c>
      <c r="P311" s="196">
        <f t="shared" si="45"/>
        <v>7.1524362986142218E-3</v>
      </c>
      <c r="Q311" s="196">
        <f t="shared" si="46"/>
        <v>-9.0211998195761315E-3</v>
      </c>
      <c r="R311" s="196">
        <f t="shared" si="47"/>
        <v>-8.2987551867219917E-3</v>
      </c>
      <c r="Y311">
        <v>306</v>
      </c>
      <c r="Z311">
        <v>345.76633624678385</v>
      </c>
    </row>
    <row r="312" spans="1:26" ht="13.8">
      <c r="A312" s="209">
        <v>42090</v>
      </c>
      <c r="B312" s="193">
        <v>18.53</v>
      </c>
      <c r="C312" s="193">
        <v>35.5</v>
      </c>
      <c r="D312" s="193">
        <v>27.27</v>
      </c>
      <c r="E312" s="193">
        <v>62.39</v>
      </c>
      <c r="F312" s="193">
        <v>126.42</v>
      </c>
      <c r="G312" s="193">
        <v>22.38</v>
      </c>
      <c r="H312" s="193">
        <v>22.01</v>
      </c>
      <c r="I312" s="224">
        <v>59.25</v>
      </c>
      <c r="J312" s="193"/>
      <c r="K312" s="196">
        <f t="shared" si="40"/>
        <v>8.7098530212302745E-3</v>
      </c>
      <c r="L312" s="196">
        <f t="shared" si="41"/>
        <v>-5.8807056846821859E-3</v>
      </c>
      <c r="M312" s="196">
        <f t="shared" si="42"/>
        <v>-1.2314378848243384E-2</v>
      </c>
      <c r="N312" s="196">
        <f t="shared" si="43"/>
        <v>1.3976921826751169E-2</v>
      </c>
      <c r="O312" s="196">
        <f t="shared" si="44"/>
        <v>2.7762354247640878E-3</v>
      </c>
      <c r="P312" s="196">
        <f t="shared" si="45"/>
        <v>-6.6577896138482967E-3</v>
      </c>
      <c r="Q312" s="196">
        <f t="shared" si="46"/>
        <v>1.8206645425581567E-3</v>
      </c>
      <c r="R312" s="196">
        <f t="shared" si="47"/>
        <v>-8.368200836820083E-3</v>
      </c>
      <c r="Y312">
        <v>307</v>
      </c>
      <c r="Z312">
        <v>256.37595219204491</v>
      </c>
    </row>
    <row r="313" spans="1:26" ht="13.8">
      <c r="A313" s="209">
        <v>42093</v>
      </c>
      <c r="B313" s="193">
        <v>18.73</v>
      </c>
      <c r="C313" s="193">
        <v>35.49</v>
      </c>
      <c r="D313" s="193">
        <v>27.46</v>
      </c>
      <c r="E313" s="193">
        <v>62.83</v>
      </c>
      <c r="F313" s="193">
        <v>128.02000000000001</v>
      </c>
      <c r="G313" s="193">
        <v>22.71</v>
      </c>
      <c r="H313" s="193">
        <v>22.12</v>
      </c>
      <c r="I313" s="224">
        <v>60.37</v>
      </c>
      <c r="J313" s="193"/>
      <c r="K313" s="196">
        <f t="shared" si="40"/>
        <v>1.0793308148947613E-2</v>
      </c>
      <c r="L313" s="196">
        <f t="shared" si="41"/>
        <v>-2.8169014084501438E-4</v>
      </c>
      <c r="M313" s="196">
        <f t="shared" si="42"/>
        <v>6.9673634030070148E-3</v>
      </c>
      <c r="N313" s="196">
        <f t="shared" si="43"/>
        <v>7.0524122455521351E-3</v>
      </c>
      <c r="O313" s="196">
        <f t="shared" si="44"/>
        <v>1.2656225280810066E-2</v>
      </c>
      <c r="P313" s="196">
        <f t="shared" si="45"/>
        <v>1.474530831099204E-2</v>
      </c>
      <c r="Q313" s="196">
        <f t="shared" si="46"/>
        <v>4.9977283053157396E-3</v>
      </c>
      <c r="R313" s="196">
        <f t="shared" si="47"/>
        <v>1.8902953586497847E-2</v>
      </c>
      <c r="Y313">
        <v>308</v>
      </c>
      <c r="Z313">
        <v>203.52715081498638</v>
      </c>
    </row>
    <row r="314" spans="1:26" ht="13.8">
      <c r="A314" s="209">
        <v>42094</v>
      </c>
      <c r="B314" s="193">
        <v>18.600000000000001</v>
      </c>
      <c r="C314" s="193">
        <v>35.229999999999997</v>
      </c>
      <c r="D314" s="193">
        <v>27.26</v>
      </c>
      <c r="E314" s="193">
        <v>62.78</v>
      </c>
      <c r="F314" s="193">
        <v>127.28</v>
      </c>
      <c r="G314" s="193">
        <v>22.63</v>
      </c>
      <c r="H314" s="193">
        <v>22.03</v>
      </c>
      <c r="I314" s="224">
        <v>59.53</v>
      </c>
      <c r="J314" s="193"/>
      <c r="K314" s="196">
        <f t="shared" si="40"/>
        <v>-6.9407367859049118E-3</v>
      </c>
      <c r="L314" s="196">
        <f t="shared" si="41"/>
        <v>-7.32600732600747E-3</v>
      </c>
      <c r="M314" s="196">
        <f t="shared" si="42"/>
        <v>-7.2833211944646498E-3</v>
      </c>
      <c r="N314" s="196">
        <f t="shared" si="43"/>
        <v>-7.9579818558009167E-4</v>
      </c>
      <c r="O314" s="196">
        <f t="shared" si="44"/>
        <v>-5.7803468208093194E-3</v>
      </c>
      <c r="P314" s="196">
        <f t="shared" si="45"/>
        <v>-3.5226772346984522E-3</v>
      </c>
      <c r="Q314" s="196">
        <f t="shared" si="46"/>
        <v>-4.068716094032543E-3</v>
      </c>
      <c r="R314" s="196">
        <f t="shared" si="47"/>
        <v>-1.3914195792612164E-2</v>
      </c>
      <c r="Y314">
        <v>309</v>
      </c>
      <c r="Z314">
        <v>279.10890301979902</v>
      </c>
    </row>
    <row r="315" spans="1:26" ht="13.8">
      <c r="A315" s="209">
        <v>42095</v>
      </c>
      <c r="B315" s="193">
        <v>18.510000000000002</v>
      </c>
      <c r="C315" s="193">
        <v>35.29</v>
      </c>
      <c r="D315" s="193">
        <v>26.99</v>
      </c>
      <c r="E315" s="193">
        <v>62.79</v>
      </c>
      <c r="F315" s="193">
        <v>126.23</v>
      </c>
      <c r="G315" s="193">
        <v>22.21</v>
      </c>
      <c r="H315" s="193">
        <v>21.82</v>
      </c>
      <c r="I315" s="224">
        <v>59.02</v>
      </c>
      <c r="J315" s="195"/>
      <c r="K315" s="196">
        <f t="shared" si="40"/>
        <v>-4.8387096774193472E-3</v>
      </c>
      <c r="L315" s="196">
        <f t="shared" si="41"/>
        <v>1.703093954016528E-3</v>
      </c>
      <c r="M315" s="196">
        <f t="shared" si="42"/>
        <v>-9.9046221570067167E-3</v>
      </c>
      <c r="N315" s="196">
        <f t="shared" si="43"/>
        <v>1.5928639694166949E-4</v>
      </c>
      <c r="O315" s="196">
        <f t="shared" si="44"/>
        <v>-8.2495285983657848E-3</v>
      </c>
      <c r="P315" s="196">
        <f t="shared" si="45"/>
        <v>-1.8559434379142651E-2</v>
      </c>
      <c r="Q315" s="196">
        <f t="shared" si="46"/>
        <v>-9.532455742169807E-3</v>
      </c>
      <c r="R315" s="196">
        <f t="shared" si="47"/>
        <v>-8.5671090206618176E-3</v>
      </c>
      <c r="Y315">
        <v>310</v>
      </c>
      <c r="Z315">
        <v>280.78254687032802</v>
      </c>
    </row>
    <row r="316" spans="1:26" ht="13.8">
      <c r="A316" s="209">
        <v>42096</v>
      </c>
      <c r="B316" s="193">
        <v>18.61</v>
      </c>
      <c r="C316" s="193">
        <v>34.909999999999997</v>
      </c>
      <c r="D316" s="193">
        <v>26.64</v>
      </c>
      <c r="E316" s="193">
        <v>63.24</v>
      </c>
      <c r="F316" s="193">
        <v>127.39</v>
      </c>
      <c r="G316" s="193">
        <v>22.21</v>
      </c>
      <c r="H316" s="193">
        <v>21.73</v>
      </c>
      <c r="I316" s="224">
        <v>59.15</v>
      </c>
      <c r="J316" s="193"/>
      <c r="K316" s="196">
        <f t="shared" si="40"/>
        <v>5.4024851431657408E-3</v>
      </c>
      <c r="L316" s="196">
        <f t="shared" si="41"/>
        <v>-1.0767922924341245E-2</v>
      </c>
      <c r="M316" s="196">
        <f t="shared" si="42"/>
        <v>-1.2967765839199626E-2</v>
      </c>
      <c r="N316" s="196">
        <f t="shared" si="43"/>
        <v>7.1667462971811251E-3</v>
      </c>
      <c r="O316" s="196">
        <f t="shared" si="44"/>
        <v>9.1895745860730137E-3</v>
      </c>
      <c r="P316" s="196">
        <f t="shared" si="45"/>
        <v>0</v>
      </c>
      <c r="Q316" s="196">
        <f t="shared" si="46"/>
        <v>-4.1246562786434399E-3</v>
      </c>
      <c r="R316" s="196">
        <f t="shared" si="47"/>
        <v>2.2026431718060904E-3</v>
      </c>
      <c r="Y316">
        <v>311</v>
      </c>
      <c r="Z316">
        <v>141.17160973051054</v>
      </c>
    </row>
    <row r="317" spans="1:26" ht="13.8">
      <c r="A317" s="209">
        <v>42100</v>
      </c>
      <c r="B317" s="193">
        <v>18.850000000000001</v>
      </c>
      <c r="C317" s="193">
        <v>36</v>
      </c>
      <c r="D317" s="193">
        <v>26.7</v>
      </c>
      <c r="E317" s="193">
        <v>63.75</v>
      </c>
      <c r="F317" s="193">
        <v>128.12</v>
      </c>
      <c r="G317" s="193">
        <v>22.28</v>
      </c>
      <c r="H317" s="193">
        <v>21.7</v>
      </c>
      <c r="I317" s="224">
        <v>60.33</v>
      </c>
      <c r="J317" s="193"/>
      <c r="K317" s="196">
        <f t="shared" si="40"/>
        <v>1.2896292315959269E-2</v>
      </c>
      <c r="L317" s="196">
        <f t="shared" si="41"/>
        <v>3.1223145230593052E-2</v>
      </c>
      <c r="M317" s="196">
        <f t="shared" si="42"/>
        <v>2.2522522522522041E-3</v>
      </c>
      <c r="N317" s="196">
        <f t="shared" si="43"/>
        <v>8.0645161290322266E-3</v>
      </c>
      <c r="O317" s="196">
        <f t="shared" si="44"/>
        <v>5.7304341000078808E-3</v>
      </c>
      <c r="P317" s="196">
        <f t="shared" si="45"/>
        <v>3.1517334533993822E-3</v>
      </c>
      <c r="Q317" s="196">
        <f t="shared" si="46"/>
        <v>-1.3805798435343366E-3</v>
      </c>
      <c r="R317" s="196">
        <f t="shared" si="47"/>
        <v>1.9949281487743022E-2</v>
      </c>
      <c r="Y317">
        <v>312</v>
      </c>
      <c r="Z317">
        <v>270.50481464655047</v>
      </c>
    </row>
    <row r="318" spans="1:26" ht="13.8">
      <c r="A318" s="209">
        <v>42101</v>
      </c>
      <c r="B318" s="193">
        <v>18.72</v>
      </c>
      <c r="C318" s="193">
        <v>35.99</v>
      </c>
      <c r="D318" s="193">
        <v>26.71</v>
      </c>
      <c r="E318" s="193">
        <v>63.19</v>
      </c>
      <c r="F318" s="193">
        <v>127.52</v>
      </c>
      <c r="G318" s="193">
        <v>22.15</v>
      </c>
      <c r="H318" s="193">
        <v>21.8</v>
      </c>
      <c r="I318" s="224">
        <v>60.49</v>
      </c>
      <c r="J318" s="193"/>
      <c r="K318" s="196">
        <f t="shared" si="40"/>
        <v>-6.8965517241380662E-3</v>
      </c>
      <c r="L318" s="196">
        <f t="shared" si="41"/>
        <v>-2.7777777777772254E-4</v>
      </c>
      <c r="M318" s="196">
        <f t="shared" si="42"/>
        <v>3.7453183520605107E-4</v>
      </c>
      <c r="N318" s="196">
        <f t="shared" si="43"/>
        <v>-8.7843137254902323E-3</v>
      </c>
      <c r="O318" s="196">
        <f t="shared" si="44"/>
        <v>-4.6831095847643502E-3</v>
      </c>
      <c r="P318" s="196">
        <f t="shared" si="45"/>
        <v>-5.834829443447152E-3</v>
      </c>
      <c r="Q318" s="196">
        <f t="shared" si="46"/>
        <v>4.608294930875642E-3</v>
      </c>
      <c r="R318" s="196">
        <f t="shared" si="47"/>
        <v>2.6520802254268805E-3</v>
      </c>
      <c r="Y318">
        <v>313</v>
      </c>
      <c r="Z318">
        <v>151.41788769410502</v>
      </c>
    </row>
    <row r="319" spans="1:26" ht="13.8">
      <c r="A319" s="209">
        <v>42102</v>
      </c>
      <c r="B319" s="193">
        <v>19.059999999999999</v>
      </c>
      <c r="C319" s="193">
        <v>35.89</v>
      </c>
      <c r="D319" s="193">
        <v>26.94</v>
      </c>
      <c r="E319" s="193">
        <v>63.6</v>
      </c>
      <c r="F319" s="193">
        <v>127.7</v>
      </c>
      <c r="G319" s="193">
        <v>22.29</v>
      </c>
      <c r="H319" s="193">
        <v>21.81</v>
      </c>
      <c r="I319" s="224">
        <v>63.05</v>
      </c>
      <c r="J319" s="193"/>
      <c r="K319" s="196">
        <f t="shared" si="40"/>
        <v>1.8162393162393157E-2</v>
      </c>
      <c r="L319" s="196">
        <f t="shared" si="41"/>
        <v>-2.7785495971103477E-3</v>
      </c>
      <c r="M319" s="196">
        <f t="shared" si="42"/>
        <v>8.6110071134406739E-3</v>
      </c>
      <c r="N319" s="196">
        <f t="shared" si="43"/>
        <v>6.488368412723591E-3</v>
      </c>
      <c r="O319" s="196">
        <f t="shared" si="44"/>
        <v>1.4115432873275315E-3</v>
      </c>
      <c r="P319" s="196">
        <f t="shared" si="45"/>
        <v>6.3205417607223738E-3</v>
      </c>
      <c r="Q319" s="196">
        <f t="shared" si="46"/>
        <v>4.5871559633018396E-4</v>
      </c>
      <c r="R319" s="196">
        <f t="shared" si="47"/>
        <v>4.2321044800793441E-2</v>
      </c>
      <c r="Y319">
        <v>314</v>
      </c>
      <c r="Z319">
        <v>264.39229061749</v>
      </c>
    </row>
    <row r="320" spans="1:26" ht="13.8">
      <c r="A320" s="209">
        <v>42103</v>
      </c>
      <c r="B320" s="193">
        <v>19.18</v>
      </c>
      <c r="C320" s="193">
        <v>35.94</v>
      </c>
      <c r="D320" s="193">
        <v>26.9</v>
      </c>
      <c r="E320" s="193">
        <v>63.71</v>
      </c>
      <c r="F320" s="193">
        <v>125.02</v>
      </c>
      <c r="G320" s="193">
        <v>22.24</v>
      </c>
      <c r="H320" s="193">
        <v>21.77</v>
      </c>
      <c r="I320" s="224">
        <v>62.79</v>
      </c>
      <c r="J320" s="193"/>
      <c r="K320" s="196">
        <f t="shared" si="40"/>
        <v>6.2959076600210386E-3</v>
      </c>
      <c r="L320" s="196">
        <f t="shared" si="41"/>
        <v>1.3931457230425511E-3</v>
      </c>
      <c r="M320" s="196">
        <f t="shared" si="42"/>
        <v>-1.4847809948033666E-3</v>
      </c>
      <c r="N320" s="196">
        <f t="shared" si="43"/>
        <v>1.7295597484276639E-3</v>
      </c>
      <c r="O320" s="196">
        <f t="shared" si="44"/>
        <v>-2.0986687548942888E-2</v>
      </c>
      <c r="P320" s="196">
        <f t="shared" si="45"/>
        <v>-2.2431583669807408E-3</v>
      </c>
      <c r="Q320" s="196">
        <f t="shared" si="46"/>
        <v>-1.8340210912425102E-3</v>
      </c>
      <c r="R320" s="196">
        <f t="shared" si="47"/>
        <v>-4.1237113402061544E-3</v>
      </c>
      <c r="Y320">
        <v>315</v>
      </c>
      <c r="Z320">
        <v>144.39818538676161</v>
      </c>
    </row>
    <row r="321" spans="1:26" ht="13.8">
      <c r="A321" s="209">
        <v>42104</v>
      </c>
      <c r="B321" s="193">
        <v>19.13</v>
      </c>
      <c r="C321" s="193">
        <v>36.15</v>
      </c>
      <c r="D321" s="193">
        <v>26.86</v>
      </c>
      <c r="E321" s="193">
        <v>63.92</v>
      </c>
      <c r="F321" s="193">
        <v>125.72</v>
      </c>
      <c r="G321" s="193">
        <v>22.19</v>
      </c>
      <c r="H321" s="193">
        <v>21.9</v>
      </c>
      <c r="I321" s="224">
        <v>64.94</v>
      </c>
      <c r="J321" s="193"/>
      <c r="K321" s="196">
        <f t="shared" si="40"/>
        <v>-2.6068821689260017E-3</v>
      </c>
      <c r="L321" s="196">
        <f t="shared" si="41"/>
        <v>5.8430717863105419E-3</v>
      </c>
      <c r="M321" s="196">
        <f t="shared" si="42"/>
        <v>-1.4869888475836114E-3</v>
      </c>
      <c r="N321" s="196">
        <f t="shared" si="43"/>
        <v>3.2961858420970155E-3</v>
      </c>
      <c r="O321" s="196">
        <f t="shared" si="44"/>
        <v>5.5991041433370893E-3</v>
      </c>
      <c r="P321" s="196">
        <f t="shared" si="45"/>
        <v>-2.2482014388487933E-3</v>
      </c>
      <c r="Q321" s="196">
        <f t="shared" si="46"/>
        <v>5.9715204409737715E-3</v>
      </c>
      <c r="R321" s="196">
        <f t="shared" si="47"/>
        <v>3.4241121197642915E-2</v>
      </c>
      <c r="Y321">
        <v>316</v>
      </c>
      <c r="Z321">
        <v>214.85420437625322</v>
      </c>
    </row>
    <row r="322" spans="1:26" ht="13.8">
      <c r="A322" s="209">
        <v>42107</v>
      </c>
      <c r="B322" s="193">
        <v>19.12</v>
      </c>
      <c r="C322" s="193">
        <v>36.19</v>
      </c>
      <c r="D322" s="193">
        <v>26.82</v>
      </c>
      <c r="E322" s="193">
        <v>63.46</v>
      </c>
      <c r="F322" s="193">
        <v>125.2</v>
      </c>
      <c r="G322" s="193">
        <v>22.09</v>
      </c>
      <c r="H322" s="193">
        <v>21.74</v>
      </c>
      <c r="I322" s="224">
        <v>67.81</v>
      </c>
      <c r="J322" s="193"/>
      <c r="K322" s="196">
        <f t="shared" si="40"/>
        <v>-5.2273915316246788E-4</v>
      </c>
      <c r="L322" s="196">
        <f t="shared" si="41"/>
        <v>1.1065006915629088E-3</v>
      </c>
      <c r="M322" s="196">
        <f t="shared" si="42"/>
        <v>-1.4892032762471761E-3</v>
      </c>
      <c r="N322" s="196">
        <f t="shared" si="43"/>
        <v>-7.1964956195244185E-3</v>
      </c>
      <c r="O322" s="196">
        <f t="shared" si="44"/>
        <v>-4.1361756283804967E-3</v>
      </c>
      <c r="P322" s="196">
        <f t="shared" si="45"/>
        <v>-4.5065344749887978E-3</v>
      </c>
      <c r="Q322" s="196">
        <f t="shared" si="46"/>
        <v>-7.3059360730593674E-3</v>
      </c>
      <c r="R322" s="196">
        <f t="shared" si="47"/>
        <v>4.419464120726832E-2</v>
      </c>
      <c r="Y322">
        <v>317</v>
      </c>
      <c r="Z322">
        <v>199.22565308448475</v>
      </c>
    </row>
    <row r="323" spans="1:26" ht="13.8">
      <c r="A323" s="209">
        <v>42108</v>
      </c>
      <c r="B323" s="193">
        <v>19.260000000000002</v>
      </c>
      <c r="C323" s="193">
        <v>36.090000000000003</v>
      </c>
      <c r="D323" s="193">
        <v>26.38</v>
      </c>
      <c r="E323" s="193">
        <v>63.53</v>
      </c>
      <c r="F323" s="193">
        <v>125.62</v>
      </c>
      <c r="G323" s="193">
        <v>22.05</v>
      </c>
      <c r="H323" s="193">
        <v>21.75</v>
      </c>
      <c r="I323" s="224">
        <v>68.39</v>
      </c>
      <c r="J323" s="193"/>
      <c r="K323" s="196">
        <f t="shared" ref="K323:K386" si="48">(B323-B322)/B322</f>
        <v>7.3221757322176027E-3</v>
      </c>
      <c r="L323" s="196">
        <f t="shared" ref="L323:L386" si="49">(C323-C322)/C322</f>
        <v>-2.763194252555798E-3</v>
      </c>
      <c r="M323" s="196">
        <f t="shared" ref="M323:M386" si="50">(D323-D322)/D322</f>
        <v>-1.6405667412378869E-2</v>
      </c>
      <c r="N323" s="196">
        <f t="shared" ref="N323:N386" si="51">(E323-E322)/E322</f>
        <v>1.1030570438071271E-3</v>
      </c>
      <c r="O323" s="196">
        <f t="shared" ref="O323:O386" si="52">(F323-F322)/F322</f>
        <v>3.3546325878594384E-3</v>
      </c>
      <c r="P323" s="196">
        <f t="shared" ref="P323:P386" si="53">(G323-G322)/G322</f>
        <v>-1.8107741059302466E-3</v>
      </c>
      <c r="Q323" s="196">
        <f t="shared" ref="Q323:Q386" si="54">(H323-H322)/H322</f>
        <v>4.5998160073604249E-4</v>
      </c>
      <c r="R323" s="196">
        <f t="shared" ref="R323:R386" si="55">(I323-I322)/I322</f>
        <v>8.553310721132551E-3</v>
      </c>
      <c r="Y323">
        <v>318</v>
      </c>
      <c r="Z323">
        <v>148.95496521088688</v>
      </c>
    </row>
    <row r="324" spans="1:26" ht="13.8">
      <c r="A324" s="209">
        <v>42109</v>
      </c>
      <c r="B324" s="193">
        <v>19.170000000000002</v>
      </c>
      <c r="C324" s="193">
        <v>36.619999999999997</v>
      </c>
      <c r="D324" s="193">
        <v>26.49</v>
      </c>
      <c r="E324" s="193">
        <v>62.69</v>
      </c>
      <c r="F324" s="193">
        <v>125.24</v>
      </c>
      <c r="G324" s="193">
        <v>21.94</v>
      </c>
      <c r="H324" s="193">
        <v>21.78</v>
      </c>
      <c r="I324" s="224">
        <v>67.92</v>
      </c>
      <c r="J324" s="193"/>
      <c r="K324" s="196">
        <f t="shared" si="48"/>
        <v>-4.6728971962616741E-3</v>
      </c>
      <c r="L324" s="196">
        <f t="shared" si="49"/>
        <v>1.468550845109432E-2</v>
      </c>
      <c r="M324" s="196">
        <f t="shared" si="50"/>
        <v>4.1698256254738223E-3</v>
      </c>
      <c r="N324" s="196">
        <f t="shared" si="51"/>
        <v>-1.3222099795372318E-2</v>
      </c>
      <c r="O324" s="196">
        <f t="shared" si="52"/>
        <v>-3.0249960197421561E-3</v>
      </c>
      <c r="P324" s="196">
        <f t="shared" si="53"/>
        <v>-4.9886621315192482E-3</v>
      </c>
      <c r="Q324" s="196">
        <f t="shared" si="54"/>
        <v>1.3793103448276386E-3</v>
      </c>
      <c r="R324" s="196">
        <f t="shared" si="55"/>
        <v>-6.872349758736641E-3</v>
      </c>
      <c r="Y324">
        <v>319</v>
      </c>
      <c r="Z324">
        <v>171.37323352002531</v>
      </c>
    </row>
    <row r="325" spans="1:26" ht="13.8">
      <c r="A325" s="209">
        <v>42110</v>
      </c>
      <c r="B325" s="193">
        <v>19.3</v>
      </c>
      <c r="C325" s="193">
        <v>36.53</v>
      </c>
      <c r="D325" s="193">
        <v>26.55</v>
      </c>
      <c r="E325" s="193">
        <v>62.66</v>
      </c>
      <c r="F325" s="193">
        <v>123.6</v>
      </c>
      <c r="G325" s="193">
        <v>21.8</v>
      </c>
      <c r="H325" s="193">
        <v>21.78</v>
      </c>
      <c r="I325" s="224">
        <v>80.290000000000006</v>
      </c>
      <c r="J325" s="193"/>
      <c r="K325" s="196">
        <f t="shared" si="48"/>
        <v>6.7814293166405318E-3</v>
      </c>
      <c r="L325" s="196">
        <f t="shared" si="49"/>
        <v>-2.4576734025121877E-3</v>
      </c>
      <c r="M325" s="196">
        <f t="shared" si="50"/>
        <v>2.2650056625142423E-3</v>
      </c>
      <c r="N325" s="196">
        <f t="shared" si="51"/>
        <v>-4.7854522252354661E-4</v>
      </c>
      <c r="O325" s="196">
        <f t="shared" si="52"/>
        <v>-1.3094857872884069E-2</v>
      </c>
      <c r="P325" s="196">
        <f t="shared" si="53"/>
        <v>-6.3810391978122404E-3</v>
      </c>
      <c r="Q325" s="196">
        <f t="shared" si="54"/>
        <v>0</v>
      </c>
      <c r="R325" s="196">
        <f t="shared" si="55"/>
        <v>0.18212603062426391</v>
      </c>
      <c r="Y325">
        <v>320</v>
      </c>
      <c r="Z325">
        <v>133.54415305613216</v>
      </c>
    </row>
    <row r="326" spans="1:26" ht="13.8">
      <c r="A326" s="209">
        <v>42111</v>
      </c>
      <c r="B326" s="193">
        <v>18.78</v>
      </c>
      <c r="C326" s="193">
        <v>36.07</v>
      </c>
      <c r="D326" s="193">
        <v>26.07</v>
      </c>
      <c r="E326" s="193">
        <v>61.21</v>
      </c>
      <c r="F326" s="193">
        <v>121.46</v>
      </c>
      <c r="G326" s="193">
        <v>21.43</v>
      </c>
      <c r="H326" s="193">
        <v>21.31</v>
      </c>
      <c r="I326" s="224">
        <v>81.650000000000006</v>
      </c>
      <c r="J326" s="193"/>
      <c r="K326" s="196">
        <f t="shared" si="48"/>
        <v>-2.6943005181347127E-2</v>
      </c>
      <c r="L326" s="196">
        <f t="shared" si="49"/>
        <v>-1.2592389816589129E-2</v>
      </c>
      <c r="M326" s="196">
        <f t="shared" si="50"/>
        <v>-1.8079096045197755E-2</v>
      </c>
      <c r="N326" s="196">
        <f t="shared" si="51"/>
        <v>-2.3140759655282409E-2</v>
      </c>
      <c r="O326" s="196">
        <f t="shared" si="52"/>
        <v>-1.7313915857605184E-2</v>
      </c>
      <c r="P326" s="196">
        <f t="shared" si="53"/>
        <v>-1.697247706422023E-2</v>
      </c>
      <c r="Q326" s="196">
        <f t="shared" si="54"/>
        <v>-2.1579430670339871E-2</v>
      </c>
      <c r="R326" s="196">
        <f t="shared" si="55"/>
        <v>1.6938597583758867E-2</v>
      </c>
      <c r="Y326">
        <v>321</v>
      </c>
      <c r="Z326">
        <v>150.43057263782052</v>
      </c>
    </row>
    <row r="327" spans="1:26" ht="13.8">
      <c r="A327" s="209">
        <v>42114</v>
      </c>
      <c r="B327" s="193">
        <v>19.48</v>
      </c>
      <c r="C327" s="193">
        <v>37.18</v>
      </c>
      <c r="D327" s="193">
        <v>26.63</v>
      </c>
      <c r="E327" s="193">
        <v>61.9</v>
      </c>
      <c r="F327" s="193">
        <v>122.92</v>
      </c>
      <c r="G327" s="193">
        <v>21.5</v>
      </c>
      <c r="H327" s="193">
        <v>21.41</v>
      </c>
      <c r="I327" s="224">
        <v>81.06</v>
      </c>
      <c r="J327" s="193"/>
      <c r="K327" s="196">
        <f t="shared" si="48"/>
        <v>3.7273695420660238E-2</v>
      </c>
      <c r="L327" s="196">
        <f t="shared" si="49"/>
        <v>3.0773495980038798E-2</v>
      </c>
      <c r="M327" s="196">
        <f t="shared" si="50"/>
        <v>2.1480629075565735E-2</v>
      </c>
      <c r="N327" s="196">
        <f t="shared" si="51"/>
        <v>1.1272667864727949E-2</v>
      </c>
      <c r="O327" s="196">
        <f t="shared" si="52"/>
        <v>1.2020418244689676E-2</v>
      </c>
      <c r="P327" s="196">
        <f t="shared" si="53"/>
        <v>3.2664489034064529E-3</v>
      </c>
      <c r="Q327" s="196">
        <f t="shared" si="54"/>
        <v>4.6926325668700808E-3</v>
      </c>
      <c r="R327" s="196">
        <f t="shared" si="55"/>
        <v>-7.2259644825474999E-3</v>
      </c>
      <c r="Y327">
        <v>322</v>
      </c>
      <c r="Z327">
        <v>236.86440590935496</v>
      </c>
    </row>
    <row r="328" spans="1:26" ht="13.8">
      <c r="A328" s="209">
        <v>42115</v>
      </c>
      <c r="B328" s="193">
        <v>19.559999999999999</v>
      </c>
      <c r="C328" s="193">
        <v>36.950000000000003</v>
      </c>
      <c r="D328" s="193">
        <v>26.56</v>
      </c>
      <c r="E328" s="193">
        <v>62.15</v>
      </c>
      <c r="F328" s="193">
        <v>123.79</v>
      </c>
      <c r="G328" s="193">
        <v>21.47</v>
      </c>
      <c r="H328" s="193">
        <v>21.55</v>
      </c>
      <c r="I328" s="224">
        <v>80.06</v>
      </c>
      <c r="J328" s="193"/>
      <c r="K328" s="196">
        <f t="shared" si="48"/>
        <v>4.1067761806980645E-3</v>
      </c>
      <c r="L328" s="196">
        <f t="shared" si="49"/>
        <v>-6.1861215707368711E-3</v>
      </c>
      <c r="M328" s="196">
        <f t="shared" si="50"/>
        <v>-2.6286143447240063E-3</v>
      </c>
      <c r="N328" s="196">
        <f t="shared" si="51"/>
        <v>4.0387722132471729E-3</v>
      </c>
      <c r="O328" s="196">
        <f t="shared" si="52"/>
        <v>7.0777741620566591E-3</v>
      </c>
      <c r="P328" s="196">
        <f t="shared" si="53"/>
        <v>-1.3953488372093553E-3</v>
      </c>
      <c r="Q328" s="196">
        <f t="shared" si="54"/>
        <v>6.5390004670714888E-3</v>
      </c>
      <c r="R328" s="196">
        <f t="shared" si="55"/>
        <v>-1.2336540833950161E-2</v>
      </c>
      <c r="Y328">
        <v>323</v>
      </c>
      <c r="Z328">
        <v>112.72699868041479</v>
      </c>
    </row>
    <row r="329" spans="1:26" ht="13.8">
      <c r="A329" s="209">
        <v>42116</v>
      </c>
      <c r="B329" s="193">
        <v>19.489999999999998</v>
      </c>
      <c r="C329" s="193">
        <v>37.25</v>
      </c>
      <c r="D329" s="193">
        <v>26.83</v>
      </c>
      <c r="E329" s="193">
        <v>62.22</v>
      </c>
      <c r="F329" s="193">
        <v>123.49</v>
      </c>
      <c r="G329" s="193">
        <v>21.58</v>
      </c>
      <c r="H329" s="193">
        <v>21.67</v>
      </c>
      <c r="I329" s="224">
        <v>79.67</v>
      </c>
      <c r="J329" s="193"/>
      <c r="K329" s="196">
        <f t="shared" si="48"/>
        <v>-3.5787321063394831E-3</v>
      </c>
      <c r="L329" s="196">
        <f t="shared" si="49"/>
        <v>8.1190798376183249E-3</v>
      </c>
      <c r="M329" s="196">
        <f t="shared" si="50"/>
        <v>1.0165662650602394E-2</v>
      </c>
      <c r="N329" s="196">
        <f t="shared" si="51"/>
        <v>1.1263073209975911E-3</v>
      </c>
      <c r="O329" s="196">
        <f t="shared" si="52"/>
        <v>-2.4234590839325582E-3</v>
      </c>
      <c r="P329" s="196">
        <f t="shared" si="53"/>
        <v>5.1234280391243333E-3</v>
      </c>
      <c r="Q329" s="196">
        <f t="shared" si="54"/>
        <v>5.5684454756380966E-3</v>
      </c>
      <c r="R329" s="196">
        <f t="shared" si="55"/>
        <v>-4.8713464901324072E-3</v>
      </c>
      <c r="Y329">
        <v>324</v>
      </c>
      <c r="Z329">
        <v>118.07416033980623</v>
      </c>
    </row>
    <row r="330" spans="1:26" ht="13.8">
      <c r="A330" s="209">
        <v>42117</v>
      </c>
      <c r="B330" s="193">
        <v>19.5</v>
      </c>
      <c r="C330" s="193">
        <v>37.56</v>
      </c>
      <c r="D330" s="193">
        <v>27.21</v>
      </c>
      <c r="E330" s="193">
        <v>62.67</v>
      </c>
      <c r="F330" s="193">
        <v>123.76</v>
      </c>
      <c r="G330" s="193">
        <v>21.79</v>
      </c>
      <c r="H330" s="193">
        <v>22.49</v>
      </c>
      <c r="I330" s="224">
        <v>79.87</v>
      </c>
      <c r="J330" s="193"/>
      <c r="K330" s="196">
        <f t="shared" si="48"/>
        <v>5.1308363263219924E-4</v>
      </c>
      <c r="L330" s="196">
        <f t="shared" si="49"/>
        <v>8.322147651006773E-3</v>
      </c>
      <c r="M330" s="196">
        <f t="shared" si="50"/>
        <v>1.4163250093179373E-2</v>
      </c>
      <c r="N330" s="196">
        <f t="shared" si="51"/>
        <v>7.2324011571842312E-3</v>
      </c>
      <c r="O330" s="196">
        <f t="shared" si="52"/>
        <v>2.1864118552110314E-3</v>
      </c>
      <c r="P330" s="196">
        <f t="shared" si="53"/>
        <v>9.7312326227989281E-3</v>
      </c>
      <c r="Q330" s="196">
        <f t="shared" si="54"/>
        <v>3.7840332256575758E-2</v>
      </c>
      <c r="R330" s="196">
        <f t="shared" si="55"/>
        <v>2.5103552152629955E-3</v>
      </c>
      <c r="Y330">
        <v>325</v>
      </c>
      <c r="Z330">
        <v>142.46984014309925</v>
      </c>
    </row>
    <row r="331" spans="1:26" ht="13.8">
      <c r="A331" s="209">
        <v>42118</v>
      </c>
      <c r="B331" s="193">
        <v>22.25</v>
      </c>
      <c r="C331" s="193">
        <v>41.48</v>
      </c>
      <c r="D331" s="193">
        <v>28.11</v>
      </c>
      <c r="E331" s="193">
        <v>63.26</v>
      </c>
      <c r="F331" s="193">
        <v>124.44</v>
      </c>
      <c r="G331" s="193">
        <v>21.97</v>
      </c>
      <c r="H331" s="193">
        <v>22.61</v>
      </c>
      <c r="I331" s="224">
        <v>79.77</v>
      </c>
      <c r="J331" s="193"/>
      <c r="K331" s="196">
        <f t="shared" si="48"/>
        <v>0.14102564102564102</v>
      </c>
      <c r="L331" s="196">
        <f t="shared" si="49"/>
        <v>0.10436634717784862</v>
      </c>
      <c r="M331" s="196">
        <f t="shared" si="50"/>
        <v>3.3076074972436552E-2</v>
      </c>
      <c r="N331" s="196">
        <f t="shared" si="51"/>
        <v>9.4143928514440131E-3</v>
      </c>
      <c r="O331" s="196">
        <f t="shared" si="52"/>
        <v>5.4945054945054342E-3</v>
      </c>
      <c r="P331" s="196">
        <f t="shared" si="53"/>
        <v>8.2606700321248144E-3</v>
      </c>
      <c r="Q331" s="196">
        <f t="shared" si="54"/>
        <v>5.3357047576701204E-3</v>
      </c>
      <c r="R331" s="196">
        <f t="shared" si="55"/>
        <v>-1.2520345561538564E-3</v>
      </c>
      <c r="Y331">
        <v>326</v>
      </c>
      <c r="Z331">
        <v>249.32186949465651</v>
      </c>
    </row>
    <row r="332" spans="1:26" ht="13.8">
      <c r="A332" s="209">
        <v>42121</v>
      </c>
      <c r="B332" s="193">
        <v>21.93</v>
      </c>
      <c r="C332" s="193">
        <v>41.62</v>
      </c>
      <c r="D332" s="193">
        <v>27.7</v>
      </c>
      <c r="E332" s="193">
        <v>62.25</v>
      </c>
      <c r="F332" s="193">
        <v>123.47</v>
      </c>
      <c r="G332" s="193">
        <v>21.84</v>
      </c>
      <c r="H332" s="193">
        <v>22.57</v>
      </c>
      <c r="I332" s="224">
        <v>80.87</v>
      </c>
      <c r="J332" s="193"/>
      <c r="K332" s="196">
        <f t="shared" si="48"/>
        <v>-1.4382022471910125E-2</v>
      </c>
      <c r="L332" s="196">
        <f t="shared" si="49"/>
        <v>3.3751205400193002E-3</v>
      </c>
      <c r="M332" s="196">
        <f t="shared" si="50"/>
        <v>-1.4585556741373183E-2</v>
      </c>
      <c r="N332" s="196">
        <f t="shared" si="51"/>
        <v>-1.5965855200758744E-2</v>
      </c>
      <c r="O332" s="196">
        <f t="shared" si="52"/>
        <v>-7.7949212471873901E-3</v>
      </c>
      <c r="P332" s="196">
        <f t="shared" si="53"/>
        <v>-5.9171597633135642E-3</v>
      </c>
      <c r="Q332" s="196">
        <f t="shared" si="54"/>
        <v>-1.7691287041131866E-3</v>
      </c>
      <c r="R332" s="196">
        <f t="shared" si="55"/>
        <v>1.3789645230036462E-2</v>
      </c>
      <c r="Y332">
        <v>327</v>
      </c>
      <c r="Z332">
        <v>190.4168254436683</v>
      </c>
    </row>
    <row r="333" spans="1:26" ht="13.8">
      <c r="A333" s="209">
        <v>42122</v>
      </c>
      <c r="B333" s="193">
        <v>21.47</v>
      </c>
      <c r="C333" s="193">
        <v>42.6</v>
      </c>
      <c r="D333" s="193">
        <v>27.62</v>
      </c>
      <c r="E333" s="193">
        <v>62.35</v>
      </c>
      <c r="F333" s="193">
        <v>123.18</v>
      </c>
      <c r="G333" s="193">
        <v>21.76</v>
      </c>
      <c r="H333" s="193">
        <v>22.71</v>
      </c>
      <c r="I333" s="224">
        <v>80.44</v>
      </c>
      <c r="J333" s="193"/>
      <c r="K333" s="196">
        <f t="shared" si="48"/>
        <v>-2.0975832193342491E-2</v>
      </c>
      <c r="L333" s="196">
        <f t="shared" si="49"/>
        <v>2.3546371936569055E-2</v>
      </c>
      <c r="M333" s="196">
        <f t="shared" si="50"/>
        <v>-2.8880866425992167E-3</v>
      </c>
      <c r="N333" s="196">
        <f t="shared" si="51"/>
        <v>1.6064257028112678E-3</v>
      </c>
      <c r="O333" s="196">
        <f t="shared" si="52"/>
        <v>-2.3487486838907595E-3</v>
      </c>
      <c r="P333" s="196">
        <f t="shared" si="53"/>
        <v>-3.6630036630035849E-3</v>
      </c>
      <c r="Q333" s="196">
        <f t="shared" si="54"/>
        <v>6.2029242357111462E-3</v>
      </c>
      <c r="R333" s="196">
        <f t="shared" si="55"/>
        <v>-5.3171757141091481E-3</v>
      </c>
      <c r="Y333">
        <v>328</v>
      </c>
      <c r="Z333">
        <v>268.08445815114442</v>
      </c>
    </row>
    <row r="334" spans="1:26" ht="13.8">
      <c r="A334" s="209">
        <v>42123</v>
      </c>
      <c r="B334" s="193">
        <v>21.47</v>
      </c>
      <c r="C334" s="193">
        <v>42.51</v>
      </c>
      <c r="D334" s="193">
        <v>27.39</v>
      </c>
      <c r="E334" s="193">
        <v>60.33</v>
      </c>
      <c r="F334" s="193">
        <v>121.7</v>
      </c>
      <c r="G334" s="193">
        <v>21.43</v>
      </c>
      <c r="H334" s="193">
        <v>22.49</v>
      </c>
      <c r="I334" s="224">
        <v>80.41</v>
      </c>
      <c r="J334" s="193"/>
      <c r="K334" s="196">
        <f t="shared" si="48"/>
        <v>0</v>
      </c>
      <c r="L334" s="196">
        <f t="shared" si="49"/>
        <v>-2.1126760563381082E-3</v>
      </c>
      <c r="M334" s="196">
        <f t="shared" si="50"/>
        <v>-8.3272990586531655E-3</v>
      </c>
      <c r="N334" s="196">
        <f t="shared" si="51"/>
        <v>-3.2397754611066608E-2</v>
      </c>
      <c r="O334" s="196">
        <f t="shared" si="52"/>
        <v>-1.201493748985228E-2</v>
      </c>
      <c r="P334" s="196">
        <f t="shared" si="53"/>
        <v>-1.5165441176470671E-2</v>
      </c>
      <c r="Q334" s="196">
        <f t="shared" si="54"/>
        <v>-9.6873623954206248E-3</v>
      </c>
      <c r="R334" s="196">
        <f t="shared" si="55"/>
        <v>-3.7294878170066059E-4</v>
      </c>
      <c r="Y334">
        <v>329</v>
      </c>
      <c r="Z334">
        <v>182.35237752989121</v>
      </c>
    </row>
    <row r="335" spans="1:26" ht="13.8">
      <c r="A335" s="209">
        <v>42124</v>
      </c>
      <c r="B335" s="193">
        <v>21.09</v>
      </c>
      <c r="C335" s="193">
        <v>42.15</v>
      </c>
      <c r="D335" s="193">
        <v>26.8</v>
      </c>
      <c r="E335" s="193">
        <v>60.3</v>
      </c>
      <c r="F335" s="193">
        <v>120.51</v>
      </c>
      <c r="G335" s="193">
        <v>21.47</v>
      </c>
      <c r="H335" s="193">
        <v>22.25</v>
      </c>
      <c r="I335" s="224">
        <v>79.5</v>
      </c>
      <c r="J335" s="193"/>
      <c r="K335" s="196">
        <f t="shared" si="48"/>
        <v>-1.7699115044247742E-2</v>
      </c>
      <c r="L335" s="196">
        <f t="shared" si="49"/>
        <v>-8.4685956245589139E-3</v>
      </c>
      <c r="M335" s="196">
        <f t="shared" si="50"/>
        <v>-2.1540708287696234E-2</v>
      </c>
      <c r="N335" s="196">
        <f t="shared" si="51"/>
        <v>-4.9726504226754742E-4</v>
      </c>
      <c r="O335" s="196">
        <f t="shared" si="52"/>
        <v>-9.7781429745275074E-3</v>
      </c>
      <c r="P335" s="196">
        <f t="shared" si="53"/>
        <v>1.8665422305179256E-3</v>
      </c>
      <c r="Q335" s="196">
        <f t="shared" si="54"/>
        <v>-1.0671409515340083E-2</v>
      </c>
      <c r="R335" s="196">
        <f t="shared" si="55"/>
        <v>-1.1317000373087882E-2</v>
      </c>
      <c r="Y335">
        <v>330</v>
      </c>
      <c r="Z335">
        <v>268.1612282836507</v>
      </c>
    </row>
    <row r="336" spans="1:26" ht="13.8">
      <c r="A336" s="209">
        <v>42125</v>
      </c>
      <c r="B336" s="193">
        <v>21.14</v>
      </c>
      <c r="C336" s="193">
        <v>42.17</v>
      </c>
      <c r="D336" s="193">
        <v>26.83</v>
      </c>
      <c r="E336" s="193">
        <v>60.93</v>
      </c>
      <c r="F336" s="193">
        <v>122.49</v>
      </c>
      <c r="G336" s="193">
        <v>21.63</v>
      </c>
      <c r="H336" s="193">
        <v>22.65</v>
      </c>
      <c r="I336" s="224">
        <v>79.58</v>
      </c>
      <c r="J336" s="193"/>
      <c r="K336" s="196">
        <f t="shared" si="48"/>
        <v>2.3707918444760886E-3</v>
      </c>
      <c r="L336" s="196">
        <f t="shared" si="49"/>
        <v>4.7449584816140278E-4</v>
      </c>
      <c r="M336" s="196">
        <f t="shared" si="50"/>
        <v>1.1194029850745367E-3</v>
      </c>
      <c r="N336" s="196">
        <f t="shared" si="51"/>
        <v>1.0447761194029894E-2</v>
      </c>
      <c r="O336" s="196">
        <f t="shared" si="52"/>
        <v>1.6430171769977509E-2</v>
      </c>
      <c r="P336" s="196">
        <f t="shared" si="53"/>
        <v>7.4522589659990757E-3</v>
      </c>
      <c r="Q336" s="196">
        <f t="shared" si="54"/>
        <v>1.7977528089887576E-2</v>
      </c>
      <c r="R336" s="196">
        <f t="shared" si="55"/>
        <v>1.0062893081760791E-3</v>
      </c>
      <c r="Y336">
        <v>331</v>
      </c>
      <c r="Z336">
        <v>104.13214518020884</v>
      </c>
    </row>
    <row r="337" spans="1:26" ht="13.8">
      <c r="A337" s="209">
        <v>42128</v>
      </c>
      <c r="B337" s="193">
        <v>21.15</v>
      </c>
      <c r="C337" s="193">
        <v>41.8</v>
      </c>
      <c r="D337" s="193">
        <v>26.97</v>
      </c>
      <c r="E337" s="193">
        <v>61.33</v>
      </c>
      <c r="F337" s="193">
        <v>122.79</v>
      </c>
      <c r="G337" s="193">
        <v>21.79</v>
      </c>
      <c r="H337" s="193">
        <v>22.57</v>
      </c>
      <c r="I337" s="224">
        <v>79.27</v>
      </c>
      <c r="J337" s="193"/>
      <c r="K337" s="196">
        <f t="shared" si="48"/>
        <v>4.7303689687786237E-4</v>
      </c>
      <c r="L337" s="196">
        <f t="shared" si="49"/>
        <v>-8.7740099596870895E-3</v>
      </c>
      <c r="M337" s="196">
        <f t="shared" si="50"/>
        <v>5.2180395080134393E-3</v>
      </c>
      <c r="N337" s="196">
        <f t="shared" si="51"/>
        <v>6.5649105530936908E-3</v>
      </c>
      <c r="O337" s="196">
        <f t="shared" si="52"/>
        <v>2.4491795248592651E-3</v>
      </c>
      <c r="P337" s="196">
        <f t="shared" si="53"/>
        <v>7.3971336107258503E-3</v>
      </c>
      <c r="Q337" s="196">
        <f t="shared" si="54"/>
        <v>-3.532008830022E-3</v>
      </c>
      <c r="R337" s="196">
        <f t="shared" si="55"/>
        <v>-3.8954511183714787E-3</v>
      </c>
      <c r="Y337">
        <v>332</v>
      </c>
      <c r="Z337">
        <v>165.02517971684287</v>
      </c>
    </row>
    <row r="338" spans="1:26" ht="13.8">
      <c r="A338" s="209">
        <v>42129</v>
      </c>
      <c r="B338" s="193">
        <v>21.06</v>
      </c>
      <c r="C338" s="193">
        <v>41.25</v>
      </c>
      <c r="D338" s="193">
        <v>26.47</v>
      </c>
      <c r="E338" s="193">
        <v>60.41</v>
      </c>
      <c r="F338" s="193">
        <v>121.74</v>
      </c>
      <c r="G338" s="193">
        <v>21.5</v>
      </c>
      <c r="H338" s="193">
        <v>22.13</v>
      </c>
      <c r="I338" s="224">
        <v>80.790000000000006</v>
      </c>
      <c r="J338" s="193"/>
      <c r="K338" s="196">
        <f t="shared" si="48"/>
        <v>-4.2553191489361642E-3</v>
      </c>
      <c r="L338" s="196">
        <f t="shared" si="49"/>
        <v>-1.3157894736842039E-2</v>
      </c>
      <c r="M338" s="196">
        <f t="shared" si="50"/>
        <v>-1.8539117538005193E-2</v>
      </c>
      <c r="N338" s="196">
        <f t="shared" si="51"/>
        <v>-1.5000815261699033E-2</v>
      </c>
      <c r="O338" s="196">
        <f t="shared" si="52"/>
        <v>-8.5511849499145809E-3</v>
      </c>
      <c r="P338" s="196">
        <f t="shared" si="53"/>
        <v>-1.330885727397885E-2</v>
      </c>
      <c r="Q338" s="196">
        <f t="shared" si="54"/>
        <v>-1.9494904740806437E-2</v>
      </c>
      <c r="R338" s="196">
        <f t="shared" si="55"/>
        <v>1.9174971615996093E-2</v>
      </c>
      <c r="Y338">
        <v>333</v>
      </c>
      <c r="Z338">
        <v>232.84203549269057</v>
      </c>
    </row>
    <row r="339" spans="1:26" ht="13.8">
      <c r="A339" s="209">
        <v>42130</v>
      </c>
      <c r="B339" s="193">
        <v>20.95</v>
      </c>
      <c r="C339" s="193">
        <v>40.1</v>
      </c>
      <c r="D339" s="193">
        <v>26.15</v>
      </c>
      <c r="E339" s="193">
        <v>60.52</v>
      </c>
      <c r="F339" s="193">
        <v>121.96</v>
      </c>
      <c r="G339" s="193">
        <v>21.5</v>
      </c>
      <c r="H339" s="193">
        <v>21.95</v>
      </c>
      <c r="I339" s="224">
        <v>80.08</v>
      </c>
      <c r="J339" s="193"/>
      <c r="K339" s="196">
        <f t="shared" si="48"/>
        <v>-5.2231718898385297E-3</v>
      </c>
      <c r="L339" s="196">
        <f t="shared" si="49"/>
        <v>-2.7878787878787843E-2</v>
      </c>
      <c r="M339" s="196">
        <f t="shared" si="50"/>
        <v>-1.2089157536834164E-2</v>
      </c>
      <c r="N339" s="196">
        <f t="shared" si="51"/>
        <v>1.8208905810297392E-3</v>
      </c>
      <c r="O339" s="196">
        <f t="shared" si="52"/>
        <v>1.8071299490717832E-3</v>
      </c>
      <c r="P339" s="196">
        <f t="shared" si="53"/>
        <v>0</v>
      </c>
      <c r="Q339" s="196">
        <f t="shared" si="54"/>
        <v>-8.1337550835969153E-3</v>
      </c>
      <c r="R339" s="196">
        <f t="shared" si="55"/>
        <v>-8.7882163634114118E-3</v>
      </c>
      <c r="Y339">
        <v>334</v>
      </c>
      <c r="Z339">
        <v>208.2613337317166</v>
      </c>
    </row>
    <row r="340" spans="1:26" ht="13.8">
      <c r="A340" s="209">
        <v>42131</v>
      </c>
      <c r="B340" s="193">
        <v>21.34</v>
      </c>
      <c r="C340" s="193">
        <v>40.47</v>
      </c>
      <c r="D340" s="193">
        <v>26.47</v>
      </c>
      <c r="E340" s="193">
        <v>61.28</v>
      </c>
      <c r="F340" s="193">
        <v>121.79</v>
      </c>
      <c r="G340" s="193">
        <v>21.6</v>
      </c>
      <c r="H340" s="193">
        <v>22.13</v>
      </c>
      <c r="I340" s="224">
        <v>80.75</v>
      </c>
      <c r="J340" s="193"/>
      <c r="K340" s="196">
        <f t="shared" si="48"/>
        <v>1.8615751789976161E-2</v>
      </c>
      <c r="L340" s="196">
        <f t="shared" si="49"/>
        <v>9.2269326683291127E-3</v>
      </c>
      <c r="M340" s="196">
        <f t="shared" si="50"/>
        <v>1.2237093690248578E-2</v>
      </c>
      <c r="N340" s="196">
        <f t="shared" si="51"/>
        <v>1.2557832121612657E-2</v>
      </c>
      <c r="O340" s="196">
        <f t="shared" si="52"/>
        <v>-1.3938996392258733E-3</v>
      </c>
      <c r="P340" s="196">
        <f t="shared" si="53"/>
        <v>4.6511627906977403E-3</v>
      </c>
      <c r="Q340" s="196">
        <f t="shared" si="54"/>
        <v>8.2004555808655906E-3</v>
      </c>
      <c r="R340" s="196">
        <f t="shared" si="55"/>
        <v>8.3666333666333886E-3</v>
      </c>
      <c r="Y340">
        <v>335</v>
      </c>
      <c r="Z340">
        <v>220.68764676336994</v>
      </c>
    </row>
    <row r="341" spans="1:26" ht="13.8">
      <c r="A341" s="209">
        <v>42132</v>
      </c>
      <c r="B341" s="193">
        <v>21.68</v>
      </c>
      <c r="C341" s="193">
        <v>41.38</v>
      </c>
      <c r="D341" s="193">
        <v>26.85</v>
      </c>
      <c r="E341" s="193">
        <v>61.76</v>
      </c>
      <c r="F341" s="193">
        <v>122.9</v>
      </c>
      <c r="G341" s="193">
        <v>21.74</v>
      </c>
      <c r="H341" s="193">
        <v>22.46</v>
      </c>
      <c r="I341" s="224">
        <v>82.09</v>
      </c>
      <c r="J341" s="193"/>
      <c r="K341" s="196">
        <f t="shared" si="48"/>
        <v>1.5932521087160256E-2</v>
      </c>
      <c r="L341" s="196">
        <f t="shared" si="49"/>
        <v>2.248579194465045E-2</v>
      </c>
      <c r="M341" s="196">
        <f t="shared" si="50"/>
        <v>1.4355874574990653E-2</v>
      </c>
      <c r="N341" s="196">
        <f t="shared" si="51"/>
        <v>7.8328981723237087E-3</v>
      </c>
      <c r="O341" s="196">
        <f t="shared" si="52"/>
        <v>9.1140487724772103E-3</v>
      </c>
      <c r="P341" s="196">
        <f t="shared" si="53"/>
        <v>6.4814814814813425E-3</v>
      </c>
      <c r="Q341" s="196">
        <f t="shared" si="54"/>
        <v>1.4911884319927784E-2</v>
      </c>
      <c r="R341" s="196">
        <f t="shared" si="55"/>
        <v>1.6594427244582086E-2</v>
      </c>
      <c r="Y341">
        <v>336</v>
      </c>
      <c r="Z341">
        <v>191.15552922827501</v>
      </c>
    </row>
    <row r="342" spans="1:26" ht="13.8">
      <c r="A342" s="209">
        <v>42135</v>
      </c>
      <c r="B342" s="193">
        <v>21.64</v>
      </c>
      <c r="C342" s="193">
        <v>41.05</v>
      </c>
      <c r="D342" s="193">
        <v>26.72</v>
      </c>
      <c r="E342" s="193">
        <v>61.66</v>
      </c>
      <c r="F342" s="193">
        <v>121.54</v>
      </c>
      <c r="G342" s="193">
        <v>21.62</v>
      </c>
      <c r="H342" s="193">
        <v>22.28</v>
      </c>
      <c r="I342" s="224">
        <v>84.28</v>
      </c>
      <c r="J342" s="193"/>
      <c r="K342" s="196">
        <f t="shared" si="48"/>
        <v>-1.8450184501844625E-3</v>
      </c>
      <c r="L342" s="196">
        <f t="shared" si="49"/>
        <v>-7.9748670855487036E-3</v>
      </c>
      <c r="M342" s="196">
        <f t="shared" si="50"/>
        <v>-4.8417132216015844E-3</v>
      </c>
      <c r="N342" s="196">
        <f t="shared" si="51"/>
        <v>-1.6191709844559816E-3</v>
      </c>
      <c r="O342" s="196">
        <f t="shared" si="52"/>
        <v>-1.1065907241659881E-2</v>
      </c>
      <c r="P342" s="196">
        <f t="shared" si="53"/>
        <v>-5.5197792088315292E-3</v>
      </c>
      <c r="Q342" s="196">
        <f t="shared" si="54"/>
        <v>-8.0142475512021243E-3</v>
      </c>
      <c r="R342" s="196">
        <f t="shared" si="55"/>
        <v>2.6678036301620144E-2</v>
      </c>
      <c r="Y342">
        <v>337</v>
      </c>
      <c r="Z342">
        <v>251.32476155275467</v>
      </c>
    </row>
    <row r="343" spans="1:26" ht="13.8">
      <c r="A343" s="209">
        <v>42136</v>
      </c>
      <c r="B343" s="193">
        <v>21.55</v>
      </c>
      <c r="C343" s="193">
        <v>41.03</v>
      </c>
      <c r="D343" s="193">
        <v>26.39</v>
      </c>
      <c r="E343" s="193">
        <v>61.81</v>
      </c>
      <c r="F343" s="193">
        <v>121.37</v>
      </c>
      <c r="G343" s="193">
        <v>21.86</v>
      </c>
      <c r="H343" s="193">
        <v>22.26</v>
      </c>
      <c r="I343" s="224">
        <v>83.38</v>
      </c>
      <c r="J343" s="193"/>
      <c r="K343" s="196">
        <f t="shared" si="48"/>
        <v>-4.1589648798521194E-3</v>
      </c>
      <c r="L343" s="196">
        <f t="shared" si="49"/>
        <v>-4.8721071863571308E-4</v>
      </c>
      <c r="M343" s="196">
        <f t="shared" si="50"/>
        <v>-1.2350299401197541E-2</v>
      </c>
      <c r="N343" s="196">
        <f t="shared" si="51"/>
        <v>2.4326954265326906E-3</v>
      </c>
      <c r="O343" s="196">
        <f t="shared" si="52"/>
        <v>-1.398716471943407E-3</v>
      </c>
      <c r="P343" s="196">
        <f t="shared" si="53"/>
        <v>1.110083256244211E-2</v>
      </c>
      <c r="Q343" s="196">
        <f t="shared" si="54"/>
        <v>-8.9766606822260203E-4</v>
      </c>
      <c r="R343" s="196">
        <f t="shared" si="55"/>
        <v>-1.0678690080683503E-2</v>
      </c>
      <c r="Y343">
        <v>338</v>
      </c>
      <c r="Z343">
        <v>130.54757814197035</v>
      </c>
    </row>
    <row r="344" spans="1:26" ht="13.8">
      <c r="A344" s="209">
        <v>42137</v>
      </c>
      <c r="B344" s="193">
        <v>21.34</v>
      </c>
      <c r="C344" s="193">
        <v>41.27</v>
      </c>
      <c r="D344" s="193">
        <v>26.42</v>
      </c>
      <c r="E344" s="193">
        <v>61.05</v>
      </c>
      <c r="F344" s="193">
        <v>120.67</v>
      </c>
      <c r="G344" s="193">
        <v>21.64</v>
      </c>
      <c r="H344" s="193">
        <v>22.46</v>
      </c>
      <c r="I344" s="224">
        <v>82.87</v>
      </c>
      <c r="J344" s="193"/>
      <c r="K344" s="196">
        <f t="shared" si="48"/>
        <v>-9.7447795823666292E-3</v>
      </c>
      <c r="L344" s="196">
        <f t="shared" si="49"/>
        <v>5.8493785035340475E-3</v>
      </c>
      <c r="M344" s="196">
        <f t="shared" si="50"/>
        <v>1.1367942402425591E-3</v>
      </c>
      <c r="N344" s="196">
        <f t="shared" si="51"/>
        <v>-1.229574502507693E-2</v>
      </c>
      <c r="O344" s="196">
        <f t="shared" si="52"/>
        <v>-5.7674878470792027E-3</v>
      </c>
      <c r="P344" s="196">
        <f t="shared" si="53"/>
        <v>-1.0064043915827945E-2</v>
      </c>
      <c r="Q344" s="196">
        <f t="shared" si="54"/>
        <v>8.9847259658580089E-3</v>
      </c>
      <c r="R344" s="196">
        <f t="shared" si="55"/>
        <v>-6.116574718157723E-3</v>
      </c>
      <c r="Y344">
        <v>339</v>
      </c>
      <c r="Z344">
        <v>131.15541561310837</v>
      </c>
    </row>
    <row r="345" spans="1:26" ht="13.8">
      <c r="A345" s="209">
        <v>42138</v>
      </c>
      <c r="B345" s="193">
        <v>21.61</v>
      </c>
      <c r="C345" s="193">
        <v>42.22</v>
      </c>
      <c r="D345" s="193">
        <v>26.85</v>
      </c>
      <c r="E345" s="193">
        <v>59.1</v>
      </c>
      <c r="F345" s="193">
        <v>120.13</v>
      </c>
      <c r="G345" s="193">
        <v>21.8</v>
      </c>
      <c r="H345" s="193">
        <v>22.95</v>
      </c>
      <c r="I345" s="224">
        <v>83.84</v>
      </c>
      <c r="J345" s="193"/>
      <c r="K345" s="196">
        <f t="shared" si="48"/>
        <v>1.2652296157450777E-2</v>
      </c>
      <c r="L345" s="196">
        <f t="shared" si="49"/>
        <v>2.3019142234068226E-2</v>
      </c>
      <c r="M345" s="196">
        <f t="shared" si="50"/>
        <v>1.6275548826646467E-2</v>
      </c>
      <c r="N345" s="196">
        <f t="shared" si="51"/>
        <v>-3.1941031941031872E-2</v>
      </c>
      <c r="O345" s="196">
        <f t="shared" si="52"/>
        <v>-4.475014502361865E-3</v>
      </c>
      <c r="P345" s="196">
        <f t="shared" si="53"/>
        <v>7.3937153419593405E-3</v>
      </c>
      <c r="Q345" s="196">
        <f t="shared" si="54"/>
        <v>2.1816562778272413E-2</v>
      </c>
      <c r="R345" s="196">
        <f t="shared" si="55"/>
        <v>1.1705080246168684E-2</v>
      </c>
      <c r="Y345">
        <v>340</v>
      </c>
      <c r="Z345">
        <v>132.27710879118828</v>
      </c>
    </row>
    <row r="346" spans="1:26" ht="13.8">
      <c r="A346" s="209">
        <v>42139</v>
      </c>
      <c r="B346" s="193">
        <v>21.3</v>
      </c>
      <c r="C346" s="193">
        <v>41.85</v>
      </c>
      <c r="D346" s="193">
        <v>26.63</v>
      </c>
      <c r="E346" s="193">
        <v>60.07</v>
      </c>
      <c r="F346" s="193">
        <v>122.01</v>
      </c>
      <c r="G346" s="193">
        <v>21.94</v>
      </c>
      <c r="H346" s="193">
        <v>22.69</v>
      </c>
      <c r="I346" s="224">
        <v>87.61</v>
      </c>
      <c r="J346" s="193"/>
      <c r="K346" s="196">
        <f t="shared" si="48"/>
        <v>-1.4345210550670926E-2</v>
      </c>
      <c r="L346" s="196">
        <f t="shared" si="49"/>
        <v>-8.7636191378493E-3</v>
      </c>
      <c r="M346" s="196">
        <f t="shared" si="50"/>
        <v>-8.1936685288641498E-3</v>
      </c>
      <c r="N346" s="196">
        <f t="shared" si="51"/>
        <v>1.6412859560067661E-2</v>
      </c>
      <c r="O346" s="196">
        <f t="shared" si="52"/>
        <v>1.5649712811121368E-2</v>
      </c>
      <c r="P346" s="196">
        <f t="shared" si="53"/>
        <v>6.4220183486238787E-3</v>
      </c>
      <c r="Q346" s="196">
        <f t="shared" si="54"/>
        <v>-1.1328976034858301E-2</v>
      </c>
      <c r="R346" s="196">
        <f t="shared" si="55"/>
        <v>4.4966603053435063E-2</v>
      </c>
      <c r="Y346">
        <v>341</v>
      </c>
      <c r="Z346">
        <v>240.6848500940425</v>
      </c>
    </row>
    <row r="347" spans="1:26" ht="13.8">
      <c r="A347" s="209">
        <v>42142</v>
      </c>
      <c r="B347" s="193">
        <v>21.26</v>
      </c>
      <c r="C347" s="193">
        <v>41.6</v>
      </c>
      <c r="D347" s="193">
        <v>26.55</v>
      </c>
      <c r="E347" s="193">
        <v>60.34</v>
      </c>
      <c r="F347" s="193">
        <v>122.21</v>
      </c>
      <c r="G347" s="193">
        <v>22.13</v>
      </c>
      <c r="H347" s="193">
        <v>22.71</v>
      </c>
      <c r="I347" s="224">
        <v>88.27</v>
      </c>
      <c r="J347" s="193"/>
      <c r="K347" s="196">
        <f t="shared" si="48"/>
        <v>-1.8779342723004293E-3</v>
      </c>
      <c r="L347" s="196">
        <f t="shared" si="49"/>
        <v>-5.9737156511350054E-3</v>
      </c>
      <c r="M347" s="196">
        <f t="shared" si="50"/>
        <v>-3.0041306796845025E-3</v>
      </c>
      <c r="N347" s="196">
        <f t="shared" si="51"/>
        <v>4.494756117862546E-3</v>
      </c>
      <c r="O347" s="196">
        <f t="shared" si="52"/>
        <v>1.6392099008277078E-3</v>
      </c>
      <c r="P347" s="196">
        <f t="shared" si="53"/>
        <v>8.6599817684593315E-3</v>
      </c>
      <c r="Q347" s="196">
        <f t="shared" si="54"/>
        <v>8.8144557073598822E-4</v>
      </c>
      <c r="R347" s="196">
        <f t="shared" si="55"/>
        <v>7.5333865997031912E-3</v>
      </c>
      <c r="Y347">
        <v>342</v>
      </c>
      <c r="Z347">
        <v>82.946113736570283</v>
      </c>
    </row>
    <row r="348" spans="1:26" ht="13.8">
      <c r="A348" s="209">
        <v>42143</v>
      </c>
      <c r="B348" s="193">
        <v>21.09</v>
      </c>
      <c r="C348" s="193">
        <v>41.5</v>
      </c>
      <c r="D348" s="193">
        <v>26.8</v>
      </c>
      <c r="E348" s="193">
        <v>60</v>
      </c>
      <c r="F348" s="193">
        <v>121.94</v>
      </c>
      <c r="G348" s="193">
        <v>21.16</v>
      </c>
      <c r="H348" s="193">
        <v>22.63</v>
      </c>
      <c r="I348" s="224">
        <v>88.07</v>
      </c>
      <c r="J348" s="193"/>
      <c r="K348" s="196">
        <f t="shared" si="48"/>
        <v>-7.9962370649107103E-3</v>
      </c>
      <c r="L348" s="196">
        <f t="shared" si="49"/>
        <v>-2.4038461538461878E-3</v>
      </c>
      <c r="M348" s="196">
        <f t="shared" si="50"/>
        <v>9.4161958568738224E-3</v>
      </c>
      <c r="N348" s="196">
        <f t="shared" si="51"/>
        <v>-5.6347364932052271E-3</v>
      </c>
      <c r="O348" s="196">
        <f t="shared" si="52"/>
        <v>-2.2093118402749042E-3</v>
      </c>
      <c r="P348" s="196">
        <f t="shared" si="53"/>
        <v>-4.3831902394938949E-2</v>
      </c>
      <c r="Q348" s="196">
        <f t="shared" si="54"/>
        <v>-3.5226772346984522E-3</v>
      </c>
      <c r="R348" s="196">
        <f t="shared" si="55"/>
        <v>-2.2657754616517826E-3</v>
      </c>
      <c r="Y348">
        <v>343</v>
      </c>
      <c r="Z348">
        <v>399.26177723510074</v>
      </c>
    </row>
    <row r="349" spans="1:26" ht="13.8">
      <c r="A349" s="209">
        <v>42144</v>
      </c>
      <c r="B349" s="193">
        <v>21.19</v>
      </c>
      <c r="C349" s="193">
        <v>41.5</v>
      </c>
      <c r="D349" s="193">
        <v>26.9</v>
      </c>
      <c r="E349" s="193">
        <v>60.2</v>
      </c>
      <c r="F349" s="193">
        <v>120.88</v>
      </c>
      <c r="G349" s="193">
        <v>21.01</v>
      </c>
      <c r="H349" s="193">
        <v>22.59</v>
      </c>
      <c r="I349" s="224">
        <v>88.79</v>
      </c>
      <c r="J349" s="193"/>
      <c r="K349" s="196">
        <f t="shared" si="48"/>
        <v>4.7415836889521772E-3</v>
      </c>
      <c r="L349" s="196">
        <f t="shared" si="49"/>
        <v>0</v>
      </c>
      <c r="M349" s="196">
        <f t="shared" si="50"/>
        <v>3.7313432835820101E-3</v>
      </c>
      <c r="N349" s="196">
        <f t="shared" si="51"/>
        <v>3.3333333333333808E-3</v>
      </c>
      <c r="O349" s="196">
        <f t="shared" si="52"/>
        <v>-8.6927997375758764E-3</v>
      </c>
      <c r="P349" s="196">
        <f t="shared" si="53"/>
        <v>-7.0888468809073048E-3</v>
      </c>
      <c r="Q349" s="196">
        <f t="shared" si="54"/>
        <v>-1.7675651789659367E-3</v>
      </c>
      <c r="R349" s="196">
        <f t="shared" si="55"/>
        <v>8.1753150902692528E-3</v>
      </c>
      <c r="Y349">
        <v>344</v>
      </c>
      <c r="Z349">
        <v>316.43654951331928</v>
      </c>
    </row>
    <row r="350" spans="1:26" ht="13.8">
      <c r="A350" s="209">
        <v>42145</v>
      </c>
      <c r="B350" s="193">
        <v>21.58</v>
      </c>
      <c r="C350" s="193">
        <v>41.36</v>
      </c>
      <c r="D350" s="193">
        <v>27.06</v>
      </c>
      <c r="E350" s="193">
        <v>61.13</v>
      </c>
      <c r="F350" s="193">
        <v>121.26</v>
      </c>
      <c r="G350" s="193">
        <v>21.07</v>
      </c>
      <c r="H350" s="193">
        <v>22.81</v>
      </c>
      <c r="I350" s="224">
        <v>89</v>
      </c>
      <c r="J350" s="193"/>
      <c r="K350" s="196">
        <f t="shared" si="48"/>
        <v>1.8404907975459982E-2</v>
      </c>
      <c r="L350" s="196">
        <f t="shared" si="49"/>
        <v>-3.3734939759036283E-3</v>
      </c>
      <c r="M350" s="196">
        <f t="shared" si="50"/>
        <v>5.9479553903345785E-3</v>
      </c>
      <c r="N350" s="196">
        <f t="shared" si="51"/>
        <v>1.5448504983388699E-2</v>
      </c>
      <c r="O350" s="196">
        <f t="shared" si="52"/>
        <v>3.1436135009928002E-3</v>
      </c>
      <c r="P350" s="196">
        <f t="shared" si="53"/>
        <v>2.8557829604949412E-3</v>
      </c>
      <c r="Q350" s="196">
        <f t="shared" si="54"/>
        <v>9.738822487826421E-3</v>
      </c>
      <c r="R350" s="196">
        <f t="shared" si="55"/>
        <v>2.3651312084693515E-3</v>
      </c>
      <c r="Y350">
        <v>345</v>
      </c>
      <c r="Z350">
        <v>133.86777711088558</v>
      </c>
    </row>
    <row r="351" spans="1:26" ht="13.8">
      <c r="A351" s="209">
        <v>42146</v>
      </c>
      <c r="B351" s="193">
        <v>21.38</v>
      </c>
      <c r="C351" s="193">
        <v>40.9</v>
      </c>
      <c r="D351" s="193">
        <v>26.94</v>
      </c>
      <c r="E351" s="193">
        <v>61.05</v>
      </c>
      <c r="F351" s="193">
        <v>121.04</v>
      </c>
      <c r="G351" s="193">
        <v>21</v>
      </c>
      <c r="H351" s="193">
        <v>22.81</v>
      </c>
      <c r="I351" s="224">
        <v>88.84</v>
      </c>
      <c r="J351" s="193"/>
      <c r="K351" s="196">
        <f t="shared" si="48"/>
        <v>-9.267840593141766E-3</v>
      </c>
      <c r="L351" s="196">
        <f t="shared" si="49"/>
        <v>-1.1121856866537739E-2</v>
      </c>
      <c r="M351" s="196">
        <f t="shared" si="50"/>
        <v>-4.4345898004433644E-3</v>
      </c>
      <c r="N351" s="196">
        <f t="shared" si="51"/>
        <v>-1.3086864060200458E-3</v>
      </c>
      <c r="O351" s="196">
        <f t="shared" si="52"/>
        <v>-1.8142833580735516E-3</v>
      </c>
      <c r="P351" s="196">
        <f t="shared" si="53"/>
        <v>-3.3222591362126381E-3</v>
      </c>
      <c r="Q351" s="196">
        <f t="shared" si="54"/>
        <v>0</v>
      </c>
      <c r="R351" s="196">
        <f t="shared" si="55"/>
        <v>-1.7977528089887257E-3</v>
      </c>
      <c r="Y351">
        <v>346</v>
      </c>
      <c r="Z351">
        <v>155.1223855545918</v>
      </c>
    </row>
    <row r="352" spans="1:26" ht="13.8">
      <c r="A352" s="209">
        <v>42150</v>
      </c>
      <c r="B352" s="193">
        <v>21.27</v>
      </c>
      <c r="C352" s="193">
        <v>40.630000000000003</v>
      </c>
      <c r="D352" s="193">
        <v>26.55</v>
      </c>
      <c r="E352" s="193">
        <v>60.89</v>
      </c>
      <c r="F352" s="193">
        <v>120.68</v>
      </c>
      <c r="G352" s="193">
        <v>20.74</v>
      </c>
      <c r="H352" s="193">
        <v>22.43</v>
      </c>
      <c r="I352" s="224">
        <v>87.99</v>
      </c>
      <c r="J352" s="193"/>
      <c r="K352" s="196">
        <f t="shared" si="48"/>
        <v>-5.1449953227314981E-3</v>
      </c>
      <c r="L352" s="196">
        <f t="shared" si="49"/>
        <v>-6.6014669926649392E-3</v>
      </c>
      <c r="M352" s="196">
        <f t="shared" si="50"/>
        <v>-1.4476614699331869E-2</v>
      </c>
      <c r="N352" s="196">
        <f t="shared" si="51"/>
        <v>-2.6208026208025649E-3</v>
      </c>
      <c r="O352" s="196">
        <f t="shared" si="52"/>
        <v>-2.9742233972240534E-3</v>
      </c>
      <c r="P352" s="196">
        <f t="shared" si="53"/>
        <v>-1.2380952380952456E-2</v>
      </c>
      <c r="Q352" s="196">
        <f t="shared" si="54"/>
        <v>-1.6659359929855285E-2</v>
      </c>
      <c r="R352" s="196">
        <f t="shared" si="55"/>
        <v>-9.5677622692481815E-3</v>
      </c>
      <c r="Y352">
        <v>347</v>
      </c>
      <c r="Z352">
        <v>148.86726326335216</v>
      </c>
    </row>
    <row r="353" spans="1:26" ht="13.8">
      <c r="A353" s="209">
        <v>42151</v>
      </c>
      <c r="B353" s="193">
        <v>21.57</v>
      </c>
      <c r="C353" s="193">
        <v>41.52</v>
      </c>
      <c r="D353" s="193">
        <v>26.92</v>
      </c>
      <c r="E353" s="193">
        <v>61.83</v>
      </c>
      <c r="F353" s="193">
        <v>122.51</v>
      </c>
      <c r="G353" s="193">
        <v>20.82</v>
      </c>
      <c r="H353" s="193">
        <v>22.68</v>
      </c>
      <c r="I353" s="224">
        <v>89.86</v>
      </c>
      <c r="J353" s="193"/>
      <c r="K353" s="196">
        <f t="shared" si="48"/>
        <v>1.4104372355430217E-2</v>
      </c>
      <c r="L353" s="196">
        <f t="shared" si="49"/>
        <v>2.1904996308146702E-2</v>
      </c>
      <c r="M353" s="196">
        <f t="shared" si="50"/>
        <v>1.3935969868173295E-2</v>
      </c>
      <c r="N353" s="196">
        <f t="shared" si="51"/>
        <v>1.543767449499093E-2</v>
      </c>
      <c r="O353" s="196">
        <f t="shared" si="52"/>
        <v>1.5164070268478606E-2</v>
      </c>
      <c r="P353" s="196">
        <f t="shared" si="53"/>
        <v>3.8572806171649882E-3</v>
      </c>
      <c r="Q353" s="196">
        <f t="shared" si="54"/>
        <v>1.1145786892554615E-2</v>
      </c>
      <c r="R353" s="196">
        <f t="shared" si="55"/>
        <v>2.1252415047164505E-2</v>
      </c>
      <c r="Y353">
        <v>348</v>
      </c>
      <c r="Z353">
        <v>194.07743050203536</v>
      </c>
    </row>
    <row r="354" spans="1:26" ht="13.8">
      <c r="A354" s="209">
        <v>42152</v>
      </c>
      <c r="B354" s="193">
        <v>21.33</v>
      </c>
      <c r="C354" s="193">
        <v>41.38</v>
      </c>
      <c r="D354" s="193">
        <v>26.92</v>
      </c>
      <c r="E354" s="193">
        <v>61.64</v>
      </c>
      <c r="F354" s="193">
        <v>121.53</v>
      </c>
      <c r="G354" s="193">
        <v>20.72</v>
      </c>
      <c r="H354" s="193">
        <v>23.13</v>
      </c>
      <c r="I354" s="224">
        <v>89.51</v>
      </c>
      <c r="J354" s="193"/>
      <c r="K354" s="196">
        <f t="shared" si="48"/>
        <v>-1.1126564673157254E-2</v>
      </c>
      <c r="L354" s="196">
        <f t="shared" si="49"/>
        <v>-3.3718689788054083E-3</v>
      </c>
      <c r="M354" s="196">
        <f t="shared" si="50"/>
        <v>0</v>
      </c>
      <c r="N354" s="196">
        <f t="shared" si="51"/>
        <v>-3.0729419375707221E-3</v>
      </c>
      <c r="O354" s="196">
        <f t="shared" si="52"/>
        <v>-7.9993469920823113E-3</v>
      </c>
      <c r="P354" s="196">
        <f t="shared" si="53"/>
        <v>-4.8030739673391651E-3</v>
      </c>
      <c r="Q354" s="196">
        <f t="shared" si="54"/>
        <v>1.9841269841269809E-2</v>
      </c>
      <c r="R354" s="196">
        <f t="shared" si="55"/>
        <v>-3.8949476964165847E-3</v>
      </c>
      <c r="Y354">
        <v>349</v>
      </c>
      <c r="Z354">
        <v>218.00363030952477</v>
      </c>
    </row>
    <row r="355" spans="1:26" ht="13.8">
      <c r="A355" s="209">
        <v>42153</v>
      </c>
      <c r="B355" s="193">
        <v>21.46</v>
      </c>
      <c r="C355" s="193">
        <v>40.869999999999997</v>
      </c>
      <c r="D355" s="193">
        <v>26.54</v>
      </c>
      <c r="E355" s="193">
        <v>61.08</v>
      </c>
      <c r="F355" s="193">
        <v>120.13</v>
      </c>
      <c r="G355" s="193">
        <v>20.56</v>
      </c>
      <c r="H355" s="193">
        <v>23.43</v>
      </c>
      <c r="I355" s="224">
        <v>89.15</v>
      </c>
      <c r="J355" s="193"/>
      <c r="K355" s="196">
        <f t="shared" si="48"/>
        <v>6.0947022972340633E-3</v>
      </c>
      <c r="L355" s="196">
        <f t="shared" si="49"/>
        <v>-1.2324794586757011E-2</v>
      </c>
      <c r="M355" s="196">
        <f t="shared" si="50"/>
        <v>-1.4115898959881223E-2</v>
      </c>
      <c r="N355" s="196">
        <f t="shared" si="51"/>
        <v>-9.0850097339390378E-3</v>
      </c>
      <c r="O355" s="196">
        <f t="shared" si="52"/>
        <v>-1.1519789352423317E-2</v>
      </c>
      <c r="P355" s="196">
        <f t="shared" si="53"/>
        <v>-7.7220077220077291E-3</v>
      </c>
      <c r="Q355" s="196">
        <f t="shared" si="54"/>
        <v>1.297016861219199E-2</v>
      </c>
      <c r="R355" s="196">
        <f t="shared" si="55"/>
        <v>-4.0218969947491837E-3</v>
      </c>
      <c r="Y355">
        <v>350</v>
      </c>
      <c r="Z355">
        <v>217.99698779631649</v>
      </c>
    </row>
    <row r="356" spans="1:26" ht="13.8">
      <c r="A356" s="209">
        <v>42156</v>
      </c>
      <c r="B356" s="193">
        <v>21.55</v>
      </c>
      <c r="C356" s="193">
        <v>41.19</v>
      </c>
      <c r="D356" s="193">
        <v>26.63</v>
      </c>
      <c r="E356" s="193">
        <v>61.22</v>
      </c>
      <c r="F356" s="193">
        <v>119.96</v>
      </c>
      <c r="G356" s="193">
        <v>20.69</v>
      </c>
      <c r="H356" s="193">
        <v>23.89</v>
      </c>
      <c r="I356" s="224">
        <v>89</v>
      </c>
      <c r="J356" s="193"/>
      <c r="K356" s="196">
        <f t="shared" si="48"/>
        <v>4.1938490214352211E-3</v>
      </c>
      <c r="L356" s="196">
        <f t="shared" si="49"/>
        <v>7.8297039393198011E-3</v>
      </c>
      <c r="M356" s="196">
        <f t="shared" si="50"/>
        <v>3.3911077618688718E-3</v>
      </c>
      <c r="N356" s="196">
        <f t="shared" si="51"/>
        <v>2.2920759659463092E-3</v>
      </c>
      <c r="O356" s="196">
        <f t="shared" si="52"/>
        <v>-1.4151336052609816E-3</v>
      </c>
      <c r="P356" s="196">
        <f t="shared" si="53"/>
        <v>6.3229571984437048E-3</v>
      </c>
      <c r="Q356" s="196">
        <f t="shared" si="54"/>
        <v>1.9632949210414037E-2</v>
      </c>
      <c r="R356" s="196">
        <f t="shared" si="55"/>
        <v>-1.6825574873808825E-3</v>
      </c>
      <c r="Y356">
        <v>351</v>
      </c>
      <c r="Z356">
        <v>128.43538237650631</v>
      </c>
    </row>
    <row r="357" spans="1:26" ht="13.8">
      <c r="A357" s="209">
        <v>42157</v>
      </c>
      <c r="B357" s="193">
        <v>21.55</v>
      </c>
      <c r="C357" s="193">
        <v>40.92</v>
      </c>
      <c r="D357" s="193">
        <v>26.89</v>
      </c>
      <c r="E357" s="193">
        <v>61.6</v>
      </c>
      <c r="F357" s="193">
        <v>119.12</v>
      </c>
      <c r="G357" s="193">
        <v>20.64</v>
      </c>
      <c r="H357" s="193">
        <v>23.68</v>
      </c>
      <c r="I357" s="224">
        <v>89.13</v>
      </c>
      <c r="J357" s="193"/>
      <c r="K357" s="196">
        <f t="shared" si="48"/>
        <v>0</v>
      </c>
      <c r="L357" s="196">
        <f t="shared" si="49"/>
        <v>-6.5549890750181122E-3</v>
      </c>
      <c r="M357" s="196">
        <f t="shared" si="50"/>
        <v>9.7634247089748993E-3</v>
      </c>
      <c r="N357" s="196">
        <f t="shared" si="51"/>
        <v>6.207121855602786E-3</v>
      </c>
      <c r="O357" s="196">
        <f t="shared" si="52"/>
        <v>-7.0023341113703667E-3</v>
      </c>
      <c r="P357" s="196">
        <f t="shared" si="53"/>
        <v>-2.4166263895602082E-3</v>
      </c>
      <c r="Q357" s="196">
        <f t="shared" si="54"/>
        <v>-8.7902888237756747E-3</v>
      </c>
      <c r="R357" s="196">
        <f t="shared" si="55"/>
        <v>1.4606741573033196E-3</v>
      </c>
      <c r="Y357">
        <v>352</v>
      </c>
      <c r="Z357">
        <v>202.44847578539469</v>
      </c>
    </row>
    <row r="358" spans="1:26" ht="13.8">
      <c r="A358" s="209">
        <v>42158</v>
      </c>
      <c r="B358" s="193">
        <v>21.83</v>
      </c>
      <c r="C358" s="193">
        <v>40.86</v>
      </c>
      <c r="D358" s="193">
        <v>26.95</v>
      </c>
      <c r="E358" s="193">
        <v>61.86</v>
      </c>
      <c r="F358" s="193">
        <v>119.74</v>
      </c>
      <c r="G358" s="193">
        <v>20.74</v>
      </c>
      <c r="H358" s="193">
        <v>23.68</v>
      </c>
      <c r="I358" s="224">
        <v>88.81</v>
      </c>
      <c r="J358" s="193"/>
      <c r="K358" s="196">
        <f t="shared" si="48"/>
        <v>1.299303944315534E-2</v>
      </c>
      <c r="L358" s="196">
        <f t="shared" si="49"/>
        <v>-1.4662756598241024E-3</v>
      </c>
      <c r="M358" s="196">
        <f t="shared" si="50"/>
        <v>2.2313127556712058E-3</v>
      </c>
      <c r="N358" s="196">
        <f t="shared" si="51"/>
        <v>4.2207792207791884E-3</v>
      </c>
      <c r="O358" s="196">
        <f t="shared" si="52"/>
        <v>5.2048354600402139E-3</v>
      </c>
      <c r="P358" s="196">
        <f t="shared" si="53"/>
        <v>4.8449612403099742E-3</v>
      </c>
      <c r="Q358" s="196">
        <f t="shared" si="54"/>
        <v>0</v>
      </c>
      <c r="R358" s="196">
        <f t="shared" si="55"/>
        <v>-3.5902614159092697E-3</v>
      </c>
      <c r="Y358">
        <v>353</v>
      </c>
      <c r="Z358">
        <v>180.63105283097786</v>
      </c>
    </row>
    <row r="359" spans="1:26" ht="13.8">
      <c r="A359" s="209">
        <v>42159</v>
      </c>
      <c r="B359" s="193">
        <v>21.54</v>
      </c>
      <c r="C359" s="193">
        <v>40.43</v>
      </c>
      <c r="D359" s="193">
        <v>26.77</v>
      </c>
      <c r="E359" s="193">
        <v>61.57</v>
      </c>
      <c r="F359" s="193">
        <v>118.49</v>
      </c>
      <c r="G359" s="193">
        <v>20.53</v>
      </c>
      <c r="H359" s="193">
        <v>23.86</v>
      </c>
      <c r="I359" s="224">
        <v>89.35</v>
      </c>
      <c r="J359" s="193"/>
      <c r="K359" s="196">
        <f t="shared" si="48"/>
        <v>-1.3284470911589517E-2</v>
      </c>
      <c r="L359" s="196">
        <f t="shared" si="49"/>
        <v>-1.0523739598629459E-2</v>
      </c>
      <c r="M359" s="196">
        <f t="shared" si="50"/>
        <v>-6.6790352504638118E-3</v>
      </c>
      <c r="N359" s="196">
        <f t="shared" si="51"/>
        <v>-4.6880051729712114E-3</v>
      </c>
      <c r="O359" s="196">
        <f t="shared" si="52"/>
        <v>-1.0439285117755137E-2</v>
      </c>
      <c r="P359" s="196">
        <f t="shared" si="53"/>
        <v>-1.012536162005773E-2</v>
      </c>
      <c r="Q359" s="196">
        <f t="shared" si="54"/>
        <v>7.6013513513513396E-3</v>
      </c>
      <c r="R359" s="196">
        <f t="shared" si="55"/>
        <v>6.0803963517620995E-3</v>
      </c>
      <c r="Y359">
        <v>354</v>
      </c>
      <c r="Z359">
        <v>196.23142046196773</v>
      </c>
    </row>
    <row r="360" spans="1:26" ht="13.8">
      <c r="A360" s="209">
        <v>42160</v>
      </c>
      <c r="B360" s="193">
        <v>21.35</v>
      </c>
      <c r="C360" s="193">
        <v>40.24</v>
      </c>
      <c r="D360" s="193">
        <v>26.6</v>
      </c>
      <c r="E360" s="193">
        <v>60.99</v>
      </c>
      <c r="F360" s="193">
        <v>116.92</v>
      </c>
      <c r="G360" s="193">
        <v>20.23</v>
      </c>
      <c r="H360" s="193">
        <v>24.15</v>
      </c>
      <c r="I360" s="224">
        <v>90.46</v>
      </c>
      <c r="J360" s="193"/>
      <c r="K360" s="196">
        <f t="shared" si="48"/>
        <v>-8.8207985143917231E-3</v>
      </c>
      <c r="L360" s="196">
        <f t="shared" si="49"/>
        <v>-4.6994805837249007E-3</v>
      </c>
      <c r="M360" s="196">
        <f t="shared" si="50"/>
        <v>-6.3503922301082613E-3</v>
      </c>
      <c r="N360" s="196">
        <f t="shared" si="51"/>
        <v>-9.420172161767066E-3</v>
      </c>
      <c r="O360" s="196">
        <f t="shared" si="52"/>
        <v>-1.3250063296480659E-2</v>
      </c>
      <c r="P360" s="196">
        <f t="shared" si="53"/>
        <v>-1.4612761811982499E-2</v>
      </c>
      <c r="Q360" s="196">
        <f t="shared" si="54"/>
        <v>1.2154233025984876E-2</v>
      </c>
      <c r="R360" s="196">
        <f t="shared" si="55"/>
        <v>1.2423055400111915E-2</v>
      </c>
      <c r="Y360">
        <v>355</v>
      </c>
      <c r="Z360">
        <v>283.72297781972219</v>
      </c>
    </row>
    <row r="361" spans="1:26" ht="13.8">
      <c r="A361" s="209">
        <v>42163</v>
      </c>
      <c r="B361" s="193">
        <v>21.17</v>
      </c>
      <c r="C361" s="193">
        <v>39.880000000000003</v>
      </c>
      <c r="D361" s="193">
        <v>26.28</v>
      </c>
      <c r="E361" s="193">
        <v>60.75</v>
      </c>
      <c r="F361" s="193">
        <v>116.3</v>
      </c>
      <c r="G361" s="193">
        <v>20.100000000000001</v>
      </c>
      <c r="H361" s="193">
        <v>23.24</v>
      </c>
      <c r="I361" s="224">
        <v>89.6</v>
      </c>
      <c r="J361" s="193"/>
      <c r="K361" s="196">
        <f t="shared" si="48"/>
        <v>-8.4309133489461219E-3</v>
      </c>
      <c r="L361" s="196">
        <f t="shared" si="49"/>
        <v>-8.9463220675944193E-3</v>
      </c>
      <c r="M361" s="196">
        <f t="shared" si="50"/>
        <v>-1.2030075187969934E-2</v>
      </c>
      <c r="N361" s="196">
        <f t="shared" si="51"/>
        <v>-3.9350713231677652E-3</v>
      </c>
      <c r="O361" s="196">
        <f t="shared" si="52"/>
        <v>-5.3027711255559749E-3</v>
      </c>
      <c r="P361" s="196">
        <f t="shared" si="53"/>
        <v>-6.4260998517053384E-3</v>
      </c>
      <c r="Q361" s="196">
        <f t="shared" si="54"/>
        <v>-3.7681159420289864E-2</v>
      </c>
      <c r="R361" s="196">
        <f t="shared" si="55"/>
        <v>-9.5069644041565274E-3</v>
      </c>
      <c r="Y361">
        <v>356</v>
      </c>
      <c r="Z361">
        <v>114.92855323945564</v>
      </c>
    </row>
    <row r="362" spans="1:26" ht="13.8">
      <c r="A362" s="209">
        <v>42164</v>
      </c>
      <c r="B362" s="193">
        <v>21.27</v>
      </c>
      <c r="C362" s="193">
        <v>39.81</v>
      </c>
      <c r="D362" s="193">
        <v>26.27</v>
      </c>
      <c r="E362" s="193">
        <v>60.75</v>
      </c>
      <c r="F362" s="193">
        <v>116.29</v>
      </c>
      <c r="G362" s="193">
        <v>20.07</v>
      </c>
      <c r="H362" s="193">
        <v>23.07</v>
      </c>
      <c r="I362" s="224">
        <v>92.45</v>
      </c>
      <c r="J362" s="193"/>
      <c r="K362" s="196">
        <f t="shared" si="48"/>
        <v>4.7236655644779342E-3</v>
      </c>
      <c r="L362" s="196">
        <f t="shared" si="49"/>
        <v>-1.7552657973921835E-3</v>
      </c>
      <c r="M362" s="196">
        <f t="shared" si="50"/>
        <v>-3.8051750380523449E-4</v>
      </c>
      <c r="N362" s="196">
        <f t="shared" si="51"/>
        <v>0</v>
      </c>
      <c r="O362" s="196">
        <f t="shared" si="52"/>
        <v>-8.5984522785820339E-5</v>
      </c>
      <c r="P362" s="196">
        <f t="shared" si="53"/>
        <v>-1.4925373134328922E-3</v>
      </c>
      <c r="Q362" s="196">
        <f t="shared" si="54"/>
        <v>-7.3149741824439828E-3</v>
      </c>
      <c r="R362" s="196">
        <f t="shared" si="55"/>
        <v>3.1808035714285809E-2</v>
      </c>
      <c r="Y362">
        <v>357</v>
      </c>
      <c r="Z362">
        <v>141.41767411727724</v>
      </c>
    </row>
    <row r="363" spans="1:26" ht="13.8">
      <c r="A363" s="209">
        <v>42165</v>
      </c>
      <c r="B363" s="193">
        <v>21.54</v>
      </c>
      <c r="C363" s="193">
        <v>40.65</v>
      </c>
      <c r="D363" s="193">
        <v>26.77</v>
      </c>
      <c r="E363" s="193">
        <v>61.35</v>
      </c>
      <c r="F363" s="193">
        <v>117.46</v>
      </c>
      <c r="G363" s="193">
        <v>20.190000000000001</v>
      </c>
      <c r="H363" s="193">
        <v>23.09</v>
      </c>
      <c r="I363" s="224">
        <v>95.87</v>
      </c>
      <c r="J363" s="193"/>
      <c r="K363" s="196">
        <f t="shared" si="48"/>
        <v>1.2693935119887145E-2</v>
      </c>
      <c r="L363" s="196">
        <f t="shared" si="49"/>
        <v>2.1100226073850696E-2</v>
      </c>
      <c r="M363" s="196">
        <f t="shared" si="50"/>
        <v>1.9033117624666921E-2</v>
      </c>
      <c r="N363" s="196">
        <f t="shared" si="51"/>
        <v>9.8765432098765673E-3</v>
      </c>
      <c r="O363" s="196">
        <f t="shared" si="52"/>
        <v>1.0061054260899368E-2</v>
      </c>
      <c r="P363" s="196">
        <f t="shared" si="53"/>
        <v>5.9790732436472843E-3</v>
      </c>
      <c r="Q363" s="196">
        <f t="shared" si="54"/>
        <v>8.6692674469005524E-4</v>
      </c>
      <c r="R363" s="196">
        <f t="shared" si="55"/>
        <v>3.699296917252571E-2</v>
      </c>
      <c r="Y363">
        <v>358</v>
      </c>
      <c r="Z363">
        <v>299.63537247313394</v>
      </c>
    </row>
    <row r="364" spans="1:26" ht="13.8">
      <c r="A364" s="209">
        <v>42166</v>
      </c>
      <c r="B364" s="193">
        <v>21.65</v>
      </c>
      <c r="C364" s="193">
        <v>40.5</v>
      </c>
      <c r="D364" s="193">
        <v>26.67</v>
      </c>
      <c r="E364" s="193">
        <v>61.66</v>
      </c>
      <c r="F364" s="193">
        <v>117.37</v>
      </c>
      <c r="G364" s="193">
        <v>20.2</v>
      </c>
      <c r="H364" s="193">
        <v>23.09</v>
      </c>
      <c r="I364" s="224">
        <v>95.09</v>
      </c>
      <c r="J364" s="193"/>
      <c r="K364" s="196">
        <f t="shared" si="48"/>
        <v>5.1067780872794538E-3</v>
      </c>
      <c r="L364" s="196">
        <f t="shared" si="49"/>
        <v>-3.6900369003689689E-3</v>
      </c>
      <c r="M364" s="196">
        <f t="shared" si="50"/>
        <v>-3.7355248412401145E-3</v>
      </c>
      <c r="N364" s="196">
        <f t="shared" si="51"/>
        <v>5.0529747351262455E-3</v>
      </c>
      <c r="O364" s="196">
        <f t="shared" si="52"/>
        <v>-7.6621828707635969E-4</v>
      </c>
      <c r="P364" s="196">
        <f t="shared" si="53"/>
        <v>4.9529470034660771E-4</v>
      </c>
      <c r="Q364" s="196">
        <f t="shared" si="54"/>
        <v>0</v>
      </c>
      <c r="R364" s="196">
        <f t="shared" si="55"/>
        <v>-8.1360175237300634E-3</v>
      </c>
      <c r="Y364">
        <v>359</v>
      </c>
      <c r="Z364">
        <v>291.71651318530905</v>
      </c>
    </row>
    <row r="365" spans="1:26" ht="13.8">
      <c r="A365" s="209">
        <v>42167</v>
      </c>
      <c r="B365" s="193">
        <v>21.5</v>
      </c>
      <c r="C365" s="193">
        <v>40.090000000000003</v>
      </c>
      <c r="D365" s="193">
        <v>26.55</v>
      </c>
      <c r="E365" s="193">
        <v>61.19</v>
      </c>
      <c r="F365" s="193">
        <v>116.92</v>
      </c>
      <c r="G365" s="193">
        <v>20.05</v>
      </c>
      <c r="H365" s="193">
        <v>22.92</v>
      </c>
      <c r="I365" s="224">
        <v>94.42</v>
      </c>
      <c r="J365" s="193"/>
      <c r="K365" s="196">
        <f t="shared" si="48"/>
        <v>-6.9284064665126365E-3</v>
      </c>
      <c r="L365" s="196">
        <f t="shared" si="49"/>
        <v>-1.0123456790123372E-2</v>
      </c>
      <c r="M365" s="196">
        <f t="shared" si="50"/>
        <v>-4.4994375703037489E-3</v>
      </c>
      <c r="N365" s="196">
        <f t="shared" si="51"/>
        <v>-7.6224456698021229E-3</v>
      </c>
      <c r="O365" s="196">
        <f t="shared" si="52"/>
        <v>-3.8340291386214777E-3</v>
      </c>
      <c r="P365" s="196">
        <f t="shared" si="53"/>
        <v>-7.425742574257356E-3</v>
      </c>
      <c r="Q365" s="196">
        <f t="shared" si="54"/>
        <v>-7.3624945864009597E-3</v>
      </c>
      <c r="R365" s="196">
        <f t="shared" si="55"/>
        <v>-7.0459564622988927E-3</v>
      </c>
      <c r="Y365">
        <v>360</v>
      </c>
      <c r="Z365">
        <v>197.32495471542771</v>
      </c>
    </row>
    <row r="366" spans="1:26" ht="13.8">
      <c r="A366" s="209">
        <v>42170</v>
      </c>
      <c r="B366" s="193">
        <v>21.18</v>
      </c>
      <c r="C366" s="193">
        <v>39.67</v>
      </c>
      <c r="D366" s="193">
        <v>26.3</v>
      </c>
      <c r="E366" s="193">
        <v>61.95</v>
      </c>
      <c r="F366" s="193">
        <v>115.61</v>
      </c>
      <c r="G366" s="193">
        <v>19.920000000000002</v>
      </c>
      <c r="H366" s="193">
        <v>22.91</v>
      </c>
      <c r="I366" s="224">
        <v>93.43</v>
      </c>
      <c r="J366" s="193"/>
      <c r="K366" s="196">
        <f t="shared" si="48"/>
        <v>-1.4883720930232571E-2</v>
      </c>
      <c r="L366" s="196">
        <f t="shared" si="49"/>
        <v>-1.0476428036916979E-2</v>
      </c>
      <c r="M366" s="196">
        <f t="shared" si="50"/>
        <v>-9.4161958568738224E-3</v>
      </c>
      <c r="N366" s="196">
        <f t="shared" si="51"/>
        <v>1.2420330119300623E-2</v>
      </c>
      <c r="O366" s="196">
        <f t="shared" si="52"/>
        <v>-1.1204242216900464E-2</v>
      </c>
      <c r="P366" s="196">
        <f t="shared" si="53"/>
        <v>-6.4837905236907233E-3</v>
      </c>
      <c r="Q366" s="196">
        <f t="shared" si="54"/>
        <v>-4.3630017452013796E-4</v>
      </c>
      <c r="R366" s="196">
        <f t="shared" si="55"/>
        <v>-1.0485066723151821E-2</v>
      </c>
      <c r="Y366">
        <v>361</v>
      </c>
      <c r="Z366">
        <v>177.17611767035865</v>
      </c>
    </row>
    <row r="367" spans="1:26" ht="13.8">
      <c r="A367" s="209">
        <v>42171</v>
      </c>
      <c r="B367" s="193">
        <v>21.36</v>
      </c>
      <c r="C367" s="193">
        <v>39.97</v>
      </c>
      <c r="D367" s="193">
        <v>26.34</v>
      </c>
      <c r="E367" s="193">
        <v>62.35</v>
      </c>
      <c r="F367" s="193">
        <v>116.24</v>
      </c>
      <c r="G367" s="193">
        <v>20.03</v>
      </c>
      <c r="H367" s="193">
        <v>23.11</v>
      </c>
      <c r="I367" s="224">
        <v>95.27</v>
      </c>
      <c r="J367" s="193"/>
      <c r="K367" s="196">
        <f t="shared" si="48"/>
        <v>8.4985835694050861E-3</v>
      </c>
      <c r="L367" s="196">
        <f t="shared" si="49"/>
        <v>7.5623897151499151E-3</v>
      </c>
      <c r="M367" s="196">
        <f t="shared" si="50"/>
        <v>1.5209125475284847E-3</v>
      </c>
      <c r="N367" s="196">
        <f t="shared" si="51"/>
        <v>6.4568200161420272E-3</v>
      </c>
      <c r="O367" s="196">
        <f t="shared" si="52"/>
        <v>5.4493555920767708E-3</v>
      </c>
      <c r="P367" s="196">
        <f t="shared" si="53"/>
        <v>5.5220883534136253E-3</v>
      </c>
      <c r="Q367" s="196">
        <f t="shared" si="54"/>
        <v>8.7298123090353251E-3</v>
      </c>
      <c r="R367" s="196">
        <f t="shared" si="55"/>
        <v>1.9693888472653208E-2</v>
      </c>
      <c r="Y367">
        <v>362</v>
      </c>
      <c r="Z367">
        <v>234.84620083978643</v>
      </c>
    </row>
    <row r="368" spans="1:26" ht="13.8">
      <c r="A368" s="209">
        <v>42172</v>
      </c>
      <c r="B368" s="193">
        <v>21.39</v>
      </c>
      <c r="C368" s="193">
        <v>40.090000000000003</v>
      </c>
      <c r="D368" s="193">
        <v>26.4</v>
      </c>
      <c r="E368" s="193">
        <v>63.22</v>
      </c>
      <c r="F368" s="193">
        <v>117</v>
      </c>
      <c r="G368" s="193">
        <v>20.14</v>
      </c>
      <c r="H368" s="193">
        <v>23.12</v>
      </c>
      <c r="I368" s="224">
        <v>94.27</v>
      </c>
      <c r="J368" s="193"/>
      <c r="K368" s="196">
        <f t="shared" si="48"/>
        <v>1.4044943820225252E-3</v>
      </c>
      <c r="L368" s="196">
        <f t="shared" si="49"/>
        <v>3.0022516887666887E-3</v>
      </c>
      <c r="M368" s="196">
        <f t="shared" si="50"/>
        <v>2.2779043280181746E-3</v>
      </c>
      <c r="N368" s="196">
        <f t="shared" si="51"/>
        <v>1.3953488372092981E-2</v>
      </c>
      <c r="O368" s="196">
        <f t="shared" si="52"/>
        <v>6.5381968341363143E-3</v>
      </c>
      <c r="P368" s="196">
        <f t="shared" si="53"/>
        <v>5.491762356465273E-3</v>
      </c>
      <c r="Q368" s="196">
        <f t="shared" si="54"/>
        <v>4.3271311120733722E-4</v>
      </c>
      <c r="R368" s="196">
        <f t="shared" si="55"/>
        <v>-1.0496483677967881E-2</v>
      </c>
      <c r="Y368">
        <v>363</v>
      </c>
      <c r="Z368">
        <v>208.42722912099146</v>
      </c>
    </row>
    <row r="369" spans="1:26" ht="13.8">
      <c r="A369" s="209">
        <v>42173</v>
      </c>
      <c r="B369" s="193">
        <v>21.97</v>
      </c>
      <c r="C369" s="193">
        <v>40.75</v>
      </c>
      <c r="D369" s="193">
        <v>26.77</v>
      </c>
      <c r="E369" s="193">
        <v>64.06</v>
      </c>
      <c r="F369" s="193">
        <v>118.37</v>
      </c>
      <c r="G369" s="193">
        <v>20.21</v>
      </c>
      <c r="H369" s="193">
        <v>23.18</v>
      </c>
      <c r="I369" s="224">
        <v>94.74</v>
      </c>
      <c r="J369" s="193"/>
      <c r="K369" s="196">
        <f t="shared" si="48"/>
        <v>2.7115474520804032E-2</v>
      </c>
      <c r="L369" s="196">
        <f t="shared" si="49"/>
        <v>1.646295834372653E-2</v>
      </c>
      <c r="M369" s="196">
        <f t="shared" si="50"/>
        <v>1.4015151515151553E-2</v>
      </c>
      <c r="N369" s="196">
        <f t="shared" si="51"/>
        <v>1.3286934514394234E-2</v>
      </c>
      <c r="O369" s="196">
        <f t="shared" si="52"/>
        <v>1.1709401709401749E-2</v>
      </c>
      <c r="P369" s="196">
        <f t="shared" si="53"/>
        <v>3.4756703078450985E-3</v>
      </c>
      <c r="Q369" s="196">
        <f t="shared" si="54"/>
        <v>2.5951557093425053E-3</v>
      </c>
      <c r="R369" s="196">
        <f t="shared" si="55"/>
        <v>4.9856794314203767E-3</v>
      </c>
      <c r="Y369">
        <v>364</v>
      </c>
      <c r="Z369">
        <v>176.33273872146492</v>
      </c>
    </row>
    <row r="370" spans="1:26" ht="13.8">
      <c r="A370" s="209">
        <v>42174</v>
      </c>
      <c r="B370" s="193">
        <v>21.75</v>
      </c>
      <c r="C370" s="193">
        <v>40.21</v>
      </c>
      <c r="D370" s="193">
        <v>26.77</v>
      </c>
      <c r="E370" s="193">
        <v>64.180000000000007</v>
      </c>
      <c r="F370" s="193">
        <v>118.2</v>
      </c>
      <c r="G370" s="193">
        <v>20.14</v>
      </c>
      <c r="H370" s="193">
        <v>23.36</v>
      </c>
      <c r="I370" s="224">
        <v>93.87</v>
      </c>
      <c r="J370" s="193"/>
      <c r="K370" s="196">
        <f t="shared" si="48"/>
        <v>-1.0013654984069134E-2</v>
      </c>
      <c r="L370" s="196">
        <f t="shared" si="49"/>
        <v>-1.3251533742331267E-2</v>
      </c>
      <c r="M370" s="196">
        <f t="shared" si="50"/>
        <v>0</v>
      </c>
      <c r="N370" s="196">
        <f t="shared" si="51"/>
        <v>1.8732438339057844E-3</v>
      </c>
      <c r="O370" s="196">
        <f t="shared" si="52"/>
        <v>-1.4361747064290081E-3</v>
      </c>
      <c r="P370" s="196">
        <f t="shared" si="53"/>
        <v>-3.4636318654131756E-3</v>
      </c>
      <c r="Q370" s="196">
        <f t="shared" si="54"/>
        <v>7.7653149266609022E-3</v>
      </c>
      <c r="R370" s="196">
        <f t="shared" si="55"/>
        <v>-9.183027232425485E-3</v>
      </c>
      <c r="Y370">
        <v>365</v>
      </c>
      <c r="Z370">
        <v>210.70469852830212</v>
      </c>
    </row>
    <row r="371" spans="1:26" ht="13.8">
      <c r="A371" s="209">
        <v>42177</v>
      </c>
      <c r="B371" s="193">
        <v>21.81</v>
      </c>
      <c r="C371" s="193">
        <v>40.32</v>
      </c>
      <c r="D371" s="193">
        <v>26.84</v>
      </c>
      <c r="E371" s="193">
        <v>64.86</v>
      </c>
      <c r="F371" s="193">
        <v>118.1</v>
      </c>
      <c r="G371" s="193">
        <v>20.149999999999999</v>
      </c>
      <c r="H371" s="193">
        <v>23.58</v>
      </c>
      <c r="I371" s="224">
        <v>96.41</v>
      </c>
      <c r="J371" s="193"/>
      <c r="K371" s="196">
        <f t="shared" si="48"/>
        <v>2.7586206896551137E-3</v>
      </c>
      <c r="L371" s="196">
        <f t="shared" si="49"/>
        <v>2.7356379010196326E-3</v>
      </c>
      <c r="M371" s="196">
        <f t="shared" si="50"/>
        <v>2.6148673888681468E-3</v>
      </c>
      <c r="N371" s="196">
        <f t="shared" si="51"/>
        <v>1.0595200997195272E-2</v>
      </c>
      <c r="O371" s="196">
        <f t="shared" si="52"/>
        <v>-8.4602368866335464E-4</v>
      </c>
      <c r="P371" s="196">
        <f t="shared" si="53"/>
        <v>4.9652432969205613E-4</v>
      </c>
      <c r="Q371" s="196">
        <f t="shared" si="54"/>
        <v>9.4178082191780331E-3</v>
      </c>
      <c r="R371" s="196">
        <f t="shared" si="55"/>
        <v>2.7058698199637712E-2</v>
      </c>
      <c r="Y371">
        <v>366</v>
      </c>
      <c r="Z371">
        <v>170.44673294699081</v>
      </c>
    </row>
    <row r="372" spans="1:26" ht="13.8">
      <c r="A372" s="209">
        <v>42178</v>
      </c>
      <c r="B372" s="193">
        <v>22.3</v>
      </c>
      <c r="C372" s="193">
        <v>40.04</v>
      </c>
      <c r="D372" s="193">
        <v>26.96</v>
      </c>
      <c r="E372" s="193">
        <v>65.27</v>
      </c>
      <c r="F372" s="193">
        <v>117.65</v>
      </c>
      <c r="G372" s="193">
        <v>20.09</v>
      </c>
      <c r="H372" s="193">
        <v>23.65</v>
      </c>
      <c r="I372" s="224">
        <v>97.31</v>
      </c>
      <c r="J372" s="193"/>
      <c r="K372" s="196">
        <f t="shared" si="48"/>
        <v>2.2466758367721322E-2</v>
      </c>
      <c r="L372" s="196">
        <f t="shared" si="49"/>
        <v>-6.9444444444444727E-3</v>
      </c>
      <c r="M372" s="196">
        <f t="shared" si="50"/>
        <v>4.4709388971684427E-3</v>
      </c>
      <c r="N372" s="196">
        <f t="shared" si="51"/>
        <v>6.321307431390635E-3</v>
      </c>
      <c r="O372" s="196">
        <f t="shared" si="52"/>
        <v>-3.8103302286197176E-3</v>
      </c>
      <c r="P372" s="196">
        <f t="shared" si="53"/>
        <v>-2.9776674937964627E-3</v>
      </c>
      <c r="Q372" s="196">
        <f t="shared" si="54"/>
        <v>2.9686174724342785E-3</v>
      </c>
      <c r="R372" s="196">
        <f t="shared" si="55"/>
        <v>9.3351312104554066E-3</v>
      </c>
      <c r="Y372">
        <v>367</v>
      </c>
      <c r="Z372">
        <v>193.32978330273446</v>
      </c>
    </row>
    <row r="373" spans="1:26" ht="13.8">
      <c r="A373" s="209">
        <v>42179</v>
      </c>
      <c r="B373" s="193">
        <v>22.04</v>
      </c>
      <c r="C373" s="193">
        <v>39.81</v>
      </c>
      <c r="D373" s="193">
        <v>26.83</v>
      </c>
      <c r="E373" s="193">
        <v>64.94</v>
      </c>
      <c r="F373" s="193">
        <v>116.55</v>
      </c>
      <c r="G373" s="193">
        <v>20.04</v>
      </c>
      <c r="H373" s="193">
        <v>23.53</v>
      </c>
      <c r="I373" s="224">
        <v>96.94</v>
      </c>
      <c r="J373" s="193"/>
      <c r="K373" s="196">
        <f t="shared" si="48"/>
        <v>-1.1659192825112177E-2</v>
      </c>
      <c r="L373" s="196">
        <f t="shared" si="49"/>
        <v>-5.744255744255666E-3</v>
      </c>
      <c r="M373" s="196">
        <f t="shared" si="50"/>
        <v>-4.8219584569733883E-3</v>
      </c>
      <c r="N373" s="196">
        <f t="shared" si="51"/>
        <v>-5.0559215566109749E-3</v>
      </c>
      <c r="O373" s="196">
        <f t="shared" si="52"/>
        <v>-9.3497662558436768E-3</v>
      </c>
      <c r="P373" s="196">
        <f t="shared" si="53"/>
        <v>-2.4888003982080991E-3</v>
      </c>
      <c r="Q373" s="196">
        <f t="shared" si="54"/>
        <v>-5.0739957716700824E-3</v>
      </c>
      <c r="R373" s="196">
        <f t="shared" si="55"/>
        <v>-3.8022813688213396E-3</v>
      </c>
      <c r="Y373">
        <v>368</v>
      </c>
      <c r="Z373">
        <v>125.52118865470203</v>
      </c>
    </row>
    <row r="374" spans="1:26" ht="13.8">
      <c r="A374" s="209">
        <v>42180</v>
      </c>
      <c r="B374" s="193">
        <v>22</v>
      </c>
      <c r="C374" s="193">
        <v>39.81</v>
      </c>
      <c r="D374" s="193">
        <v>26.7</v>
      </c>
      <c r="E374" s="193">
        <v>65.069999999999993</v>
      </c>
      <c r="F374" s="193">
        <v>115.8</v>
      </c>
      <c r="G374" s="193">
        <v>19.899999999999999</v>
      </c>
      <c r="H374" s="193">
        <v>23.52</v>
      </c>
      <c r="I374" s="224">
        <v>94.89</v>
      </c>
      <c r="J374" s="193"/>
      <c r="K374" s="196">
        <f t="shared" si="48"/>
        <v>-1.8148820326678379E-3</v>
      </c>
      <c r="L374" s="196">
        <f t="shared" si="49"/>
        <v>0</v>
      </c>
      <c r="M374" s="196">
        <f t="shared" si="50"/>
        <v>-4.8453224002981366E-3</v>
      </c>
      <c r="N374" s="196">
        <f t="shared" si="51"/>
        <v>2.0018478595626031E-3</v>
      </c>
      <c r="O374" s="196">
        <f t="shared" si="52"/>
        <v>-6.4350064350064354E-3</v>
      </c>
      <c r="P374" s="196">
        <f t="shared" si="53"/>
        <v>-6.9860279441118049E-3</v>
      </c>
      <c r="Q374" s="196">
        <f t="shared" si="54"/>
        <v>-4.2498937526568476E-4</v>
      </c>
      <c r="R374" s="196">
        <f t="shared" si="55"/>
        <v>-2.1147101299773027E-2</v>
      </c>
      <c r="Y374">
        <v>369</v>
      </c>
      <c r="Z374">
        <v>118.44250118500376</v>
      </c>
    </row>
    <row r="375" spans="1:26" ht="13.8">
      <c r="A375" s="209">
        <v>42181</v>
      </c>
      <c r="B375" s="193">
        <v>21.91</v>
      </c>
      <c r="C375" s="193">
        <v>39.47</v>
      </c>
      <c r="D375" s="193">
        <v>26.52</v>
      </c>
      <c r="E375" s="193">
        <v>64.739999999999995</v>
      </c>
      <c r="F375" s="193">
        <v>116.31</v>
      </c>
      <c r="G375" s="193">
        <v>19.97</v>
      </c>
      <c r="H375" s="193">
        <v>23.31</v>
      </c>
      <c r="I375" s="224">
        <v>93.09</v>
      </c>
      <c r="J375" s="193"/>
      <c r="K375" s="196">
        <f t="shared" si="48"/>
        <v>-4.0909090909090843E-3</v>
      </c>
      <c r="L375" s="196">
        <f t="shared" si="49"/>
        <v>-8.5405676965587384E-3</v>
      </c>
      <c r="M375" s="196">
        <f t="shared" si="50"/>
        <v>-6.7415730337078549E-3</v>
      </c>
      <c r="N375" s="196">
        <f t="shared" si="51"/>
        <v>-5.0714615029967469E-3</v>
      </c>
      <c r="O375" s="196">
        <f t="shared" si="52"/>
        <v>4.4041450777202512E-3</v>
      </c>
      <c r="P375" s="196">
        <f t="shared" si="53"/>
        <v>3.5175879396985069E-3</v>
      </c>
      <c r="Q375" s="196">
        <f t="shared" si="54"/>
        <v>-8.9285714285714645E-3</v>
      </c>
      <c r="R375" s="196">
        <f t="shared" si="55"/>
        <v>-1.896933291179257E-2</v>
      </c>
      <c r="Y375">
        <v>370</v>
      </c>
      <c r="Z375">
        <v>166.39721202877666</v>
      </c>
    </row>
    <row r="376" spans="1:26" ht="13.8">
      <c r="A376" s="209">
        <v>42184</v>
      </c>
      <c r="B376" s="193">
        <v>21.49</v>
      </c>
      <c r="C376" s="193">
        <v>38.700000000000003</v>
      </c>
      <c r="D376" s="193">
        <v>26.01</v>
      </c>
      <c r="E376" s="193">
        <v>63.21</v>
      </c>
      <c r="F376" s="193">
        <v>114.31</v>
      </c>
      <c r="G376" s="193">
        <v>19.77</v>
      </c>
      <c r="H376" s="193">
        <v>22.67</v>
      </c>
      <c r="I376" s="224">
        <v>92.23</v>
      </c>
      <c r="J376" s="193"/>
      <c r="K376" s="196">
        <f t="shared" si="48"/>
        <v>-1.9169329073482507E-2</v>
      </c>
      <c r="L376" s="196">
        <f t="shared" si="49"/>
        <v>-1.9508487458829389E-2</v>
      </c>
      <c r="M376" s="196">
        <f t="shared" si="50"/>
        <v>-1.9230769230769156E-2</v>
      </c>
      <c r="N376" s="196">
        <f t="shared" si="51"/>
        <v>-2.3632993512511493E-2</v>
      </c>
      <c r="O376" s="196">
        <f t="shared" si="52"/>
        <v>-1.7195426016679564E-2</v>
      </c>
      <c r="P376" s="196">
        <f t="shared" si="53"/>
        <v>-1.0015022533800665E-2</v>
      </c>
      <c r="Q376" s="196">
        <f t="shared" si="54"/>
        <v>-2.7456027456027328E-2</v>
      </c>
      <c r="R376" s="196">
        <f t="shared" si="55"/>
        <v>-9.2383714684713646E-3</v>
      </c>
      <c r="Y376">
        <v>371</v>
      </c>
      <c r="Z376">
        <v>317.02699015603781</v>
      </c>
    </row>
    <row r="377" spans="1:26" ht="13.8">
      <c r="A377" s="209">
        <v>42185</v>
      </c>
      <c r="B377" s="193">
        <v>21.7</v>
      </c>
      <c r="C377" s="193">
        <v>38.51</v>
      </c>
      <c r="D377" s="193">
        <v>25.96</v>
      </c>
      <c r="E377" s="193">
        <v>62.86</v>
      </c>
      <c r="F377" s="193">
        <v>113.78</v>
      </c>
      <c r="G377" s="193">
        <v>19.64</v>
      </c>
      <c r="H377" s="193">
        <v>23.01</v>
      </c>
      <c r="I377" s="224">
        <v>93.85</v>
      </c>
      <c r="J377" s="193"/>
      <c r="K377" s="196">
        <f t="shared" si="48"/>
        <v>9.7719869706840799E-3</v>
      </c>
      <c r="L377" s="196">
        <f t="shared" si="49"/>
        <v>-4.9095607235143364E-3</v>
      </c>
      <c r="M377" s="196">
        <f t="shared" si="50"/>
        <v>-1.9223375624759979E-3</v>
      </c>
      <c r="N377" s="196">
        <f t="shared" si="51"/>
        <v>-5.5370985603543964E-3</v>
      </c>
      <c r="O377" s="196">
        <f t="shared" si="52"/>
        <v>-4.6365147406176284E-3</v>
      </c>
      <c r="P377" s="196">
        <f t="shared" si="53"/>
        <v>-6.5756196256954481E-3</v>
      </c>
      <c r="Q377" s="196">
        <f t="shared" si="54"/>
        <v>1.4997794441993817E-2</v>
      </c>
      <c r="R377" s="196">
        <f t="shared" si="55"/>
        <v>1.7564783692941455E-2</v>
      </c>
      <c r="Y377">
        <v>372</v>
      </c>
      <c r="Z377">
        <v>174.32529743449408</v>
      </c>
    </row>
    <row r="378" spans="1:26" ht="13.8">
      <c r="A378" s="209">
        <v>42186</v>
      </c>
      <c r="B378" s="193">
        <v>21.87</v>
      </c>
      <c r="C378" s="193">
        <v>38.770000000000003</v>
      </c>
      <c r="D378" s="193">
        <v>26.03</v>
      </c>
      <c r="E378" s="193">
        <v>63.9</v>
      </c>
      <c r="F378" s="193">
        <v>114.99</v>
      </c>
      <c r="G378" s="193">
        <v>19.899999999999999</v>
      </c>
      <c r="H378" s="193">
        <v>23.08</v>
      </c>
      <c r="I378" s="224">
        <v>93.64</v>
      </c>
      <c r="J378" s="193"/>
      <c r="K378" s="196">
        <f t="shared" si="48"/>
        <v>7.8341013824885578E-3</v>
      </c>
      <c r="L378" s="196">
        <f t="shared" si="49"/>
        <v>6.751493118670608E-3</v>
      </c>
      <c r="M378" s="196">
        <f t="shared" si="50"/>
        <v>2.6964560862866058E-3</v>
      </c>
      <c r="N378" s="196">
        <f t="shared" si="51"/>
        <v>1.6544702513522098E-2</v>
      </c>
      <c r="O378" s="196">
        <f t="shared" si="52"/>
        <v>1.0634557918790593E-2</v>
      </c>
      <c r="P378" s="196">
        <f t="shared" si="53"/>
        <v>1.3238289205702546E-2</v>
      </c>
      <c r="Q378" s="196">
        <f t="shared" si="54"/>
        <v>3.0421555845283237E-3</v>
      </c>
      <c r="R378" s="196">
        <f t="shared" si="55"/>
        <v>-2.2376132125731885E-3</v>
      </c>
      <c r="Y378">
        <v>373</v>
      </c>
      <c r="Z378">
        <v>243.76461284043421</v>
      </c>
    </row>
    <row r="379" spans="1:26" ht="13.8">
      <c r="A379" s="209">
        <v>42187</v>
      </c>
      <c r="B379" s="193">
        <v>21.89</v>
      </c>
      <c r="C379" s="193">
        <v>38.72</v>
      </c>
      <c r="D379" s="193">
        <v>26.11</v>
      </c>
      <c r="E379" s="193">
        <v>63.35</v>
      </c>
      <c r="F379" s="193">
        <v>114.9</v>
      </c>
      <c r="G379" s="193">
        <v>19.899999999999999</v>
      </c>
      <c r="H379" s="193">
        <v>23.62</v>
      </c>
      <c r="I379" s="224">
        <v>94.04</v>
      </c>
      <c r="J379" s="195"/>
      <c r="K379" s="196">
        <f t="shared" si="48"/>
        <v>9.1449474165521594E-4</v>
      </c>
      <c r="L379" s="196">
        <f t="shared" si="49"/>
        <v>-1.2896569512510772E-3</v>
      </c>
      <c r="M379" s="196">
        <f t="shared" si="50"/>
        <v>3.0733768728389661E-3</v>
      </c>
      <c r="N379" s="196">
        <f t="shared" si="51"/>
        <v>-8.6071987480437744E-3</v>
      </c>
      <c r="O379" s="196">
        <f t="shared" si="52"/>
        <v>-7.8267675450029747E-4</v>
      </c>
      <c r="P379" s="196">
        <f t="shared" si="53"/>
        <v>0</v>
      </c>
      <c r="Q379" s="196">
        <f t="shared" si="54"/>
        <v>2.3396880415944659E-2</v>
      </c>
      <c r="R379" s="196">
        <f t="shared" si="55"/>
        <v>4.2716787697565746E-3</v>
      </c>
      <c r="Y379">
        <v>374</v>
      </c>
      <c r="Z379">
        <v>168.33064374109236</v>
      </c>
    </row>
    <row r="380" spans="1:26" ht="13.8">
      <c r="A380" s="209">
        <v>42191</v>
      </c>
      <c r="B380" s="193">
        <v>21.8</v>
      </c>
      <c r="C380" s="193">
        <v>38.72</v>
      </c>
      <c r="D380" s="193">
        <v>26.08</v>
      </c>
      <c r="E380" s="193">
        <v>63.86</v>
      </c>
      <c r="F380" s="193">
        <v>114.47</v>
      </c>
      <c r="G380" s="193">
        <v>20.079999999999998</v>
      </c>
      <c r="H380" s="193">
        <v>23.59</v>
      </c>
      <c r="I380" s="224">
        <v>94.57</v>
      </c>
      <c r="J380" s="193"/>
      <c r="K380" s="196">
        <f t="shared" si="48"/>
        <v>-4.1114664230242053E-3</v>
      </c>
      <c r="L380" s="196">
        <f t="shared" si="49"/>
        <v>0</v>
      </c>
      <c r="M380" s="196">
        <f t="shared" si="50"/>
        <v>-1.1489850631942221E-3</v>
      </c>
      <c r="N380" s="196">
        <f t="shared" si="51"/>
        <v>8.0505130228886827E-3</v>
      </c>
      <c r="O380" s="196">
        <f t="shared" si="52"/>
        <v>-3.7423846823325222E-3</v>
      </c>
      <c r="P380" s="196">
        <f t="shared" si="53"/>
        <v>9.0452261306532521E-3</v>
      </c>
      <c r="Q380" s="196">
        <f t="shared" si="54"/>
        <v>-1.2701100762066526E-3</v>
      </c>
      <c r="R380" s="196">
        <f t="shared" si="55"/>
        <v>5.6358996171840372E-3</v>
      </c>
      <c r="Y380">
        <v>375</v>
      </c>
      <c r="Z380">
        <v>163.43462420895233</v>
      </c>
    </row>
    <row r="381" spans="1:26" ht="13.8">
      <c r="A381" s="209">
        <v>42192</v>
      </c>
      <c r="B381" s="193">
        <v>21.84</v>
      </c>
      <c r="C381" s="193">
        <v>38.64</v>
      </c>
      <c r="D381" s="193">
        <v>26.19</v>
      </c>
      <c r="E381" s="193">
        <v>65.03</v>
      </c>
      <c r="F381" s="193">
        <v>118.37</v>
      </c>
      <c r="G381" s="193">
        <v>20.43</v>
      </c>
      <c r="H381" s="193">
        <v>23.67</v>
      </c>
      <c r="I381" s="224">
        <v>94.09</v>
      </c>
      <c r="J381" s="193"/>
      <c r="K381" s="196">
        <f t="shared" si="48"/>
        <v>1.8348623853210618E-3</v>
      </c>
      <c r="L381" s="196">
        <f t="shared" si="49"/>
        <v>-2.0661157024792947E-3</v>
      </c>
      <c r="M381" s="196">
        <f t="shared" si="50"/>
        <v>4.2177914110430592E-3</v>
      </c>
      <c r="N381" s="196">
        <f t="shared" si="51"/>
        <v>1.8321327904791757E-2</v>
      </c>
      <c r="O381" s="196">
        <f t="shared" si="52"/>
        <v>3.4070062024984762E-2</v>
      </c>
      <c r="P381" s="196">
        <f t="shared" si="53"/>
        <v>1.7430278884462223E-2</v>
      </c>
      <c r="Q381" s="196">
        <f t="shared" si="54"/>
        <v>3.3912674862230543E-3</v>
      </c>
      <c r="R381" s="196">
        <f t="shared" si="55"/>
        <v>-5.0756053716822435E-3</v>
      </c>
      <c r="Y381">
        <v>376</v>
      </c>
      <c r="Z381">
        <v>121.84660758466916</v>
      </c>
    </row>
    <row r="382" spans="1:26" ht="13.8">
      <c r="A382" s="209">
        <v>42193</v>
      </c>
      <c r="B382" s="193">
        <v>21.49</v>
      </c>
      <c r="C382" s="193">
        <v>38.58</v>
      </c>
      <c r="D382" s="193">
        <v>25.78</v>
      </c>
      <c r="E382" s="193">
        <v>64.28</v>
      </c>
      <c r="F382" s="193">
        <v>117.86</v>
      </c>
      <c r="G382" s="193">
        <v>20.23</v>
      </c>
      <c r="H382" s="193">
        <v>23.29</v>
      </c>
      <c r="I382" s="224">
        <v>93.51</v>
      </c>
      <c r="J382" s="193"/>
      <c r="K382" s="196">
        <f t="shared" si="48"/>
        <v>-1.602564102564109E-2</v>
      </c>
      <c r="L382" s="196">
        <f t="shared" si="49"/>
        <v>-1.5527950310559595E-3</v>
      </c>
      <c r="M382" s="196">
        <f t="shared" si="50"/>
        <v>-1.5654830087819784E-2</v>
      </c>
      <c r="N382" s="196">
        <f t="shared" si="51"/>
        <v>-1.1533138551437798E-2</v>
      </c>
      <c r="O382" s="196">
        <f t="shared" si="52"/>
        <v>-4.3085241192870249E-3</v>
      </c>
      <c r="P382" s="196">
        <f t="shared" si="53"/>
        <v>-9.7895252080273769E-3</v>
      </c>
      <c r="Q382" s="196">
        <f t="shared" si="54"/>
        <v>-1.6054076890578899E-2</v>
      </c>
      <c r="R382" s="196">
        <f t="shared" si="55"/>
        <v>-6.1643107662875786E-3</v>
      </c>
      <c r="Y382">
        <v>377</v>
      </c>
      <c r="Z382">
        <v>213.58411929560643</v>
      </c>
    </row>
    <row r="383" spans="1:26" ht="13.8">
      <c r="A383" s="209">
        <v>42194</v>
      </c>
      <c r="B383" s="193">
        <v>21.72</v>
      </c>
      <c r="C383" s="193">
        <v>38.83</v>
      </c>
      <c r="D383" s="193">
        <v>25.97</v>
      </c>
      <c r="E383" s="193">
        <v>63.94</v>
      </c>
      <c r="F383" s="193">
        <v>117.48</v>
      </c>
      <c r="G383" s="193">
        <v>20.149999999999999</v>
      </c>
      <c r="H383" s="193">
        <v>23.59</v>
      </c>
      <c r="I383" s="224">
        <v>95.73</v>
      </c>
      <c r="J383" s="193"/>
      <c r="K383" s="196">
        <f t="shared" si="48"/>
        <v>1.0702652396463492E-2</v>
      </c>
      <c r="L383" s="196">
        <f t="shared" si="49"/>
        <v>6.4800414722654227E-3</v>
      </c>
      <c r="M383" s="196">
        <f t="shared" si="50"/>
        <v>7.3700543056632161E-3</v>
      </c>
      <c r="N383" s="196">
        <f t="shared" si="51"/>
        <v>-5.2893590541381987E-3</v>
      </c>
      <c r="O383" s="196">
        <f t="shared" si="52"/>
        <v>-3.2241642626845025E-3</v>
      </c>
      <c r="P383" s="196">
        <f t="shared" si="53"/>
        <v>-3.9545229856649457E-3</v>
      </c>
      <c r="Q383" s="196">
        <f t="shared" si="54"/>
        <v>1.2881064834693033E-2</v>
      </c>
      <c r="R383" s="196">
        <f t="shared" si="55"/>
        <v>2.374077638755212E-2</v>
      </c>
      <c r="Y383">
        <v>378</v>
      </c>
      <c r="Z383">
        <v>189.37267258017152</v>
      </c>
    </row>
    <row r="384" spans="1:26" ht="13.8">
      <c r="A384" s="209">
        <v>42195</v>
      </c>
      <c r="B384" s="193">
        <v>22.18</v>
      </c>
      <c r="C384" s="193">
        <v>38.909999999999997</v>
      </c>
      <c r="D384" s="193">
        <v>26.44</v>
      </c>
      <c r="E384" s="193">
        <v>64.61</v>
      </c>
      <c r="F384" s="193">
        <v>120.24</v>
      </c>
      <c r="G384" s="193">
        <v>20.25</v>
      </c>
      <c r="H384" s="193">
        <v>23.82</v>
      </c>
      <c r="I384" s="224">
        <v>97.23</v>
      </c>
      <c r="J384" s="193"/>
      <c r="K384" s="196">
        <f t="shared" si="48"/>
        <v>2.1178637200736688E-2</v>
      </c>
      <c r="L384" s="196">
        <f t="shared" si="49"/>
        <v>2.0602626834921012E-3</v>
      </c>
      <c r="M384" s="196">
        <f t="shared" si="50"/>
        <v>1.8097805159799862E-2</v>
      </c>
      <c r="N384" s="196">
        <f t="shared" si="51"/>
        <v>1.047857366280891E-2</v>
      </c>
      <c r="O384" s="196">
        <f t="shared" si="52"/>
        <v>2.3493360572012179E-2</v>
      </c>
      <c r="P384" s="196">
        <f t="shared" si="53"/>
        <v>4.9627791563276145E-3</v>
      </c>
      <c r="Q384" s="196">
        <f t="shared" si="54"/>
        <v>9.749894022891073E-3</v>
      </c>
      <c r="R384" s="196">
        <f t="shared" si="55"/>
        <v>1.5669069257286117E-2</v>
      </c>
      <c r="Y384">
        <v>379</v>
      </c>
      <c r="Z384">
        <v>198.5225323922167</v>
      </c>
    </row>
    <row r="385" spans="1:26" ht="13.8">
      <c r="A385" s="209">
        <v>42198</v>
      </c>
      <c r="B385" s="193">
        <v>22.78</v>
      </c>
      <c r="C385" s="193">
        <v>39.72</v>
      </c>
      <c r="D385" s="193">
        <v>27.26</v>
      </c>
      <c r="E385" s="193">
        <v>64.760000000000005</v>
      </c>
      <c r="F385" s="193">
        <v>121.36</v>
      </c>
      <c r="G385" s="193">
        <v>20.46</v>
      </c>
      <c r="H385" s="193">
        <v>24.24</v>
      </c>
      <c r="I385" s="224">
        <v>101.09</v>
      </c>
      <c r="J385" s="193"/>
      <c r="K385" s="196">
        <f t="shared" si="48"/>
        <v>2.7051397655545602E-2</v>
      </c>
      <c r="L385" s="196">
        <f t="shared" si="49"/>
        <v>2.0817270624518179E-2</v>
      </c>
      <c r="M385" s="196">
        <f t="shared" si="50"/>
        <v>3.1013615733736771E-2</v>
      </c>
      <c r="N385" s="196">
        <f t="shared" si="51"/>
        <v>2.3216220399319872E-3</v>
      </c>
      <c r="O385" s="196">
        <f t="shared" si="52"/>
        <v>9.3147039254824066E-3</v>
      </c>
      <c r="P385" s="196">
        <f t="shared" si="53"/>
        <v>1.0370370370370412E-2</v>
      </c>
      <c r="Q385" s="196">
        <f t="shared" si="54"/>
        <v>1.7632241813601936E-2</v>
      </c>
      <c r="R385" s="196">
        <f t="shared" si="55"/>
        <v>3.9699681168363664E-2</v>
      </c>
      <c r="Y385">
        <v>380</v>
      </c>
      <c r="Z385">
        <v>82.101605512265024</v>
      </c>
    </row>
    <row r="386" spans="1:26" ht="13.8">
      <c r="A386" s="209">
        <v>42199</v>
      </c>
      <c r="B386" s="193">
        <v>23.28</v>
      </c>
      <c r="C386" s="193">
        <v>39.79</v>
      </c>
      <c r="D386" s="193">
        <v>27.99</v>
      </c>
      <c r="E386" s="193">
        <v>64.760000000000005</v>
      </c>
      <c r="F386" s="193">
        <v>121.26</v>
      </c>
      <c r="G386" s="193">
        <v>20.43</v>
      </c>
      <c r="H386" s="193">
        <v>24.28</v>
      </c>
      <c r="I386" s="224">
        <v>100.37</v>
      </c>
      <c r="J386" s="193"/>
      <c r="K386" s="196">
        <f t="shared" si="48"/>
        <v>2.1949078138718173E-2</v>
      </c>
      <c r="L386" s="196">
        <f t="shared" si="49"/>
        <v>1.7623363544813767E-3</v>
      </c>
      <c r="M386" s="196">
        <f t="shared" si="50"/>
        <v>2.6779163609684402E-2</v>
      </c>
      <c r="N386" s="196">
        <f t="shared" si="51"/>
        <v>0</v>
      </c>
      <c r="O386" s="196">
        <f t="shared" si="52"/>
        <v>-8.2399472643370397E-4</v>
      </c>
      <c r="P386" s="196">
        <f t="shared" si="53"/>
        <v>-1.4662756598241024E-3</v>
      </c>
      <c r="Q386" s="196">
        <f t="shared" si="54"/>
        <v>1.6501650165017616E-3</v>
      </c>
      <c r="R386" s="196">
        <f t="shared" si="55"/>
        <v>-7.1223662083292E-3</v>
      </c>
      <c r="Y386">
        <v>381</v>
      </c>
      <c r="Z386">
        <v>135.05164304830799</v>
      </c>
    </row>
    <row r="387" spans="1:26" ht="13.8">
      <c r="A387" s="209">
        <v>42200</v>
      </c>
      <c r="B387" s="193">
        <v>23.06</v>
      </c>
      <c r="C387" s="193">
        <v>39.909999999999997</v>
      </c>
      <c r="D387" s="193">
        <v>27.94</v>
      </c>
      <c r="E387" s="193">
        <v>65.040000000000006</v>
      </c>
      <c r="F387" s="193">
        <v>121</v>
      </c>
      <c r="G387" s="193">
        <v>20.39</v>
      </c>
      <c r="H387" s="193">
        <v>24.23</v>
      </c>
      <c r="I387" s="224">
        <v>98.13</v>
      </c>
      <c r="J387" s="193"/>
      <c r="K387" s="196">
        <f t="shared" ref="K387:K450" si="56">(B387-B386)/B386</f>
        <v>-9.4501718213059454E-3</v>
      </c>
      <c r="L387" s="196">
        <f t="shared" ref="L387:L450" si="57">(C387-C386)/C386</f>
        <v>3.0158331239004132E-3</v>
      </c>
      <c r="M387" s="196">
        <f t="shared" ref="M387:M450" si="58">(D387-D386)/D386</f>
        <v>-1.7863522686672798E-3</v>
      </c>
      <c r="N387" s="196">
        <f t="shared" ref="N387:N450" si="59">(E387-E386)/E386</f>
        <v>4.3236565781346681E-3</v>
      </c>
      <c r="O387" s="196">
        <f t="shared" ref="O387:O450" si="60">(F387-F386)/F386</f>
        <v>-2.1441530595415234E-3</v>
      </c>
      <c r="P387" s="196">
        <f t="shared" ref="P387:P450" si="61">(G387-G386)/G386</f>
        <v>-1.9579050416054402E-3</v>
      </c>
      <c r="Q387" s="196">
        <f t="shared" ref="Q387:Q450" si="62">(H387-H386)/H386</f>
        <v>-2.0593080724876731E-3</v>
      </c>
      <c r="R387" s="196">
        <f t="shared" ref="R387:R450" si="63">(I387-I386)/I386</f>
        <v>-2.2317425525555535E-2</v>
      </c>
      <c r="Y387">
        <v>382</v>
      </c>
      <c r="Z387">
        <v>256.88471196856494</v>
      </c>
    </row>
    <row r="388" spans="1:26" ht="13.8">
      <c r="A388" s="209">
        <v>42201</v>
      </c>
      <c r="B388" s="193">
        <v>23.77</v>
      </c>
      <c r="C388" s="193">
        <v>40.700000000000003</v>
      </c>
      <c r="D388" s="193">
        <v>28.92</v>
      </c>
      <c r="E388" s="193">
        <v>65.459999999999994</v>
      </c>
      <c r="F388" s="193">
        <v>121.59</v>
      </c>
      <c r="G388" s="193">
        <v>20.440000000000001</v>
      </c>
      <c r="H388" s="193">
        <v>25.05</v>
      </c>
      <c r="I388" s="224">
        <v>115.81</v>
      </c>
      <c r="J388" s="193"/>
      <c r="K388" s="196">
        <f t="shared" si="56"/>
        <v>3.0789245446660923E-2</v>
      </c>
      <c r="L388" s="196">
        <f t="shared" si="57"/>
        <v>1.9794537709847314E-2</v>
      </c>
      <c r="M388" s="196">
        <f t="shared" si="58"/>
        <v>3.5075161059413044E-2</v>
      </c>
      <c r="N388" s="196">
        <f t="shared" si="59"/>
        <v>6.4575645756455632E-3</v>
      </c>
      <c r="O388" s="196">
        <f t="shared" si="60"/>
        <v>4.8760330578512682E-3</v>
      </c>
      <c r="P388" s="196">
        <f t="shared" si="61"/>
        <v>2.4521824423737472E-3</v>
      </c>
      <c r="Q388" s="196">
        <f t="shared" si="62"/>
        <v>3.3842344201403231E-2</v>
      </c>
      <c r="R388" s="196">
        <f t="shared" si="63"/>
        <v>0.1801691633547336</v>
      </c>
      <c r="Y388">
        <v>383</v>
      </c>
      <c r="Z388">
        <v>166.27978637944361</v>
      </c>
    </row>
    <row r="389" spans="1:26" ht="13.8">
      <c r="A389" s="209">
        <v>42202</v>
      </c>
      <c r="B389" s="193">
        <v>24.15</v>
      </c>
      <c r="C389" s="193">
        <v>40.659999999999997</v>
      </c>
      <c r="D389" s="193">
        <v>33.56</v>
      </c>
      <c r="E389" s="193">
        <v>65.209999999999994</v>
      </c>
      <c r="F389" s="193">
        <v>121.89</v>
      </c>
      <c r="G389" s="193">
        <v>20.32</v>
      </c>
      <c r="H389" s="193">
        <v>25.32</v>
      </c>
      <c r="I389" s="224">
        <v>114.77</v>
      </c>
      <c r="J389" s="193"/>
      <c r="K389" s="196">
        <f t="shared" si="56"/>
        <v>1.5986537652503113E-2</v>
      </c>
      <c r="L389" s="196">
        <f t="shared" si="57"/>
        <v>-9.828009828011363E-4</v>
      </c>
      <c r="M389" s="196">
        <f t="shared" si="58"/>
        <v>0.16044260027662519</v>
      </c>
      <c r="N389" s="196">
        <f t="shared" si="59"/>
        <v>-3.8191261839291175E-3</v>
      </c>
      <c r="O389" s="196">
        <f t="shared" si="60"/>
        <v>2.4673081667900085E-3</v>
      </c>
      <c r="P389" s="196">
        <f t="shared" si="61"/>
        <v>-5.8708414872798917E-3</v>
      </c>
      <c r="Q389" s="196">
        <f t="shared" si="62"/>
        <v>1.0778443113772438E-2</v>
      </c>
      <c r="R389" s="196">
        <f t="shared" si="63"/>
        <v>-8.9802262326224534E-3</v>
      </c>
      <c r="Y389">
        <v>384</v>
      </c>
      <c r="Z389">
        <v>162.07332102096336</v>
      </c>
    </row>
    <row r="390" spans="1:26" ht="13.8">
      <c r="A390" s="209">
        <v>42205</v>
      </c>
      <c r="B390" s="193">
        <v>24.41</v>
      </c>
      <c r="C390" s="193">
        <v>40.92</v>
      </c>
      <c r="D390" s="193">
        <v>33.07</v>
      </c>
      <c r="E390" s="193">
        <v>64.86</v>
      </c>
      <c r="F390" s="193">
        <v>122.19</v>
      </c>
      <c r="G390" s="193">
        <v>20.239999999999998</v>
      </c>
      <c r="H390" s="193">
        <v>25.92</v>
      </c>
      <c r="I390" s="224">
        <v>110.55</v>
      </c>
      <c r="J390" s="193"/>
      <c r="K390" s="196">
        <f t="shared" si="56"/>
        <v>1.076604554865431E-2</v>
      </c>
      <c r="L390" s="196">
        <f t="shared" si="57"/>
        <v>6.3944909001476917E-3</v>
      </c>
      <c r="M390" s="196">
        <f t="shared" si="58"/>
        <v>-1.4600715137067996E-2</v>
      </c>
      <c r="N390" s="196">
        <f t="shared" si="59"/>
        <v>-5.3672749578284676E-3</v>
      </c>
      <c r="O390" s="196">
        <f t="shared" si="60"/>
        <v>2.4612355402411777E-3</v>
      </c>
      <c r="P390" s="196">
        <f t="shared" si="61"/>
        <v>-3.937007874015839E-3</v>
      </c>
      <c r="Q390" s="196">
        <f t="shared" si="62"/>
        <v>2.3696682464455034E-2</v>
      </c>
      <c r="R390" s="196">
        <f t="shared" si="63"/>
        <v>-3.6769190555023083E-2</v>
      </c>
      <c r="Y390">
        <v>385</v>
      </c>
      <c r="Z390">
        <v>169.28644070263391</v>
      </c>
    </row>
    <row r="391" spans="1:26" ht="13.8">
      <c r="A391" s="209">
        <v>42206</v>
      </c>
      <c r="B391" s="193">
        <v>24.4</v>
      </c>
      <c r="C391" s="193">
        <v>41.24</v>
      </c>
      <c r="D391" s="193">
        <v>33.03</v>
      </c>
      <c r="E391" s="193">
        <v>63.36</v>
      </c>
      <c r="F391" s="193">
        <v>122.11</v>
      </c>
      <c r="G391" s="193">
        <v>20.14</v>
      </c>
      <c r="H391" s="193">
        <v>25.95</v>
      </c>
      <c r="I391" s="224">
        <v>112.51</v>
      </c>
      <c r="J391" s="193"/>
      <c r="K391" s="196">
        <f t="shared" si="56"/>
        <v>-4.0966816878334957E-4</v>
      </c>
      <c r="L391" s="196">
        <f t="shared" si="57"/>
        <v>7.8201368523949238E-3</v>
      </c>
      <c r="M391" s="196">
        <f t="shared" si="58"/>
        <v>-1.2095554883580027E-3</v>
      </c>
      <c r="N391" s="196">
        <f t="shared" si="59"/>
        <v>-2.3126734505087881E-2</v>
      </c>
      <c r="O391" s="196">
        <f t="shared" si="60"/>
        <v>-6.5471806203452247E-4</v>
      </c>
      <c r="P391" s="196">
        <f t="shared" si="61"/>
        <v>-4.940711462450488E-3</v>
      </c>
      <c r="Q391" s="196">
        <f t="shared" si="62"/>
        <v>1.1574074074073141E-3</v>
      </c>
      <c r="R391" s="196">
        <f t="shared" si="63"/>
        <v>1.7729534147444669E-2</v>
      </c>
      <c r="Y391">
        <v>386</v>
      </c>
      <c r="Z391">
        <v>193.49652743194787</v>
      </c>
    </row>
    <row r="392" spans="1:26" ht="13.8">
      <c r="A392" s="209">
        <v>42207</v>
      </c>
      <c r="B392" s="193">
        <v>24.41</v>
      </c>
      <c r="C392" s="193">
        <v>39.72</v>
      </c>
      <c r="D392" s="193">
        <v>33.020000000000003</v>
      </c>
      <c r="E392" s="193">
        <v>63.77</v>
      </c>
      <c r="F392" s="193">
        <v>123.32</v>
      </c>
      <c r="G392" s="193">
        <v>20.260000000000002</v>
      </c>
      <c r="H392" s="193">
        <v>25.81</v>
      </c>
      <c r="I392" s="224">
        <v>111.5</v>
      </c>
      <c r="J392" s="193"/>
      <c r="K392" s="196">
        <f t="shared" si="56"/>
        <v>4.0983606557383457E-4</v>
      </c>
      <c r="L392" s="196">
        <f t="shared" si="57"/>
        <v>-3.6857419980601429E-2</v>
      </c>
      <c r="M392" s="196">
        <f t="shared" si="58"/>
        <v>-3.0275507114738148E-4</v>
      </c>
      <c r="N392" s="196">
        <f t="shared" si="59"/>
        <v>6.4709595959596541E-3</v>
      </c>
      <c r="O392" s="196">
        <f t="shared" si="60"/>
        <v>9.9090983539431143E-3</v>
      </c>
      <c r="P392" s="196">
        <f t="shared" si="61"/>
        <v>5.9582919563059078E-3</v>
      </c>
      <c r="Q392" s="196">
        <f t="shared" si="62"/>
        <v>-5.3949903660886539E-3</v>
      </c>
      <c r="R392" s="196">
        <f t="shared" si="63"/>
        <v>-8.9769798240156885E-3</v>
      </c>
      <c r="Y392">
        <v>387</v>
      </c>
      <c r="Z392">
        <v>215.28188939908216</v>
      </c>
    </row>
    <row r="393" spans="1:26" ht="13.8">
      <c r="A393" s="209">
        <v>42208</v>
      </c>
      <c r="B393" s="193">
        <v>24.11</v>
      </c>
      <c r="C393" s="193">
        <v>40.22</v>
      </c>
      <c r="D393" s="193">
        <v>32.14</v>
      </c>
      <c r="E393" s="193">
        <v>62.87</v>
      </c>
      <c r="F393" s="193">
        <v>122.66</v>
      </c>
      <c r="G393" s="193">
        <v>20.079999999999998</v>
      </c>
      <c r="H393" s="193">
        <v>25.8</v>
      </c>
      <c r="I393" s="224">
        <v>110.1</v>
      </c>
      <c r="J393" s="193"/>
      <c r="K393" s="196">
        <f t="shared" si="56"/>
        <v>-1.2290045063498595E-2</v>
      </c>
      <c r="L393" s="196">
        <f t="shared" si="57"/>
        <v>1.2588116817724069E-2</v>
      </c>
      <c r="M393" s="196">
        <f t="shared" si="58"/>
        <v>-2.6650514839491293E-2</v>
      </c>
      <c r="N393" s="196">
        <f t="shared" si="59"/>
        <v>-1.4113219382154707E-2</v>
      </c>
      <c r="O393" s="196">
        <f t="shared" si="60"/>
        <v>-5.3519299383716886E-3</v>
      </c>
      <c r="P393" s="196">
        <f t="shared" si="61"/>
        <v>-8.8845014807504077E-3</v>
      </c>
      <c r="Q393" s="196">
        <f t="shared" si="62"/>
        <v>-3.8744672607508759E-4</v>
      </c>
      <c r="R393" s="196">
        <f t="shared" si="63"/>
        <v>-1.2556053811659244E-2</v>
      </c>
      <c r="Y393">
        <v>388</v>
      </c>
      <c r="Z393">
        <v>205.81569860933129</v>
      </c>
    </row>
    <row r="394" spans="1:26" ht="13.8">
      <c r="A394" s="209">
        <v>42209</v>
      </c>
      <c r="B394" s="193">
        <v>26.47</v>
      </c>
      <c r="C394" s="193">
        <v>40.07</v>
      </c>
      <c r="D394" s="193">
        <v>31.1</v>
      </c>
      <c r="E394" s="193">
        <v>61.76</v>
      </c>
      <c r="F394" s="193">
        <v>122.15</v>
      </c>
      <c r="G394" s="193">
        <v>19.82</v>
      </c>
      <c r="H394" s="193">
        <v>25.62</v>
      </c>
      <c r="I394" s="224">
        <v>109.34</v>
      </c>
      <c r="J394" s="193"/>
      <c r="K394" s="196">
        <f t="shared" si="56"/>
        <v>9.7884695147241782E-2</v>
      </c>
      <c r="L394" s="196">
        <f t="shared" si="57"/>
        <v>-3.7294878170064292E-3</v>
      </c>
      <c r="M394" s="196">
        <f t="shared" si="58"/>
        <v>-3.2358431860609806E-2</v>
      </c>
      <c r="N394" s="196">
        <f t="shared" si="59"/>
        <v>-1.7655479560998878E-2</v>
      </c>
      <c r="O394" s="196">
        <f t="shared" si="60"/>
        <v>-4.1578346649273675E-3</v>
      </c>
      <c r="P394" s="196">
        <f t="shared" si="61"/>
        <v>-1.2948207171314643E-2</v>
      </c>
      <c r="Q394" s="196">
        <f t="shared" si="62"/>
        <v>-6.9767441860465003E-3</v>
      </c>
      <c r="R394" s="196">
        <f t="shared" si="63"/>
        <v>-6.9028156221615893E-3</v>
      </c>
      <c r="Y394">
        <v>389</v>
      </c>
      <c r="Z394">
        <v>142.71336896111572</v>
      </c>
    </row>
    <row r="395" spans="1:26" ht="13.8">
      <c r="A395" s="209">
        <v>42212</v>
      </c>
      <c r="B395" s="193">
        <v>26.57</v>
      </c>
      <c r="C395" s="193">
        <v>39.549999999999997</v>
      </c>
      <c r="D395" s="193">
        <v>31.29</v>
      </c>
      <c r="E395" s="193">
        <v>61.21</v>
      </c>
      <c r="F395" s="193">
        <v>121.52</v>
      </c>
      <c r="G395" s="193">
        <v>19.760000000000002</v>
      </c>
      <c r="H395" s="193">
        <v>25.41</v>
      </c>
      <c r="I395" s="224">
        <v>106.43</v>
      </c>
      <c r="J395" s="193"/>
      <c r="K395" s="196">
        <f t="shared" si="56"/>
        <v>3.7778617302607264E-3</v>
      </c>
      <c r="L395" s="196">
        <f t="shared" si="57"/>
        <v>-1.2977289742949916E-2</v>
      </c>
      <c r="M395" s="196">
        <f t="shared" si="58"/>
        <v>6.1093247588423702E-3</v>
      </c>
      <c r="N395" s="196">
        <f t="shared" si="59"/>
        <v>-8.9054404145077256E-3</v>
      </c>
      <c r="O395" s="196">
        <f t="shared" si="60"/>
        <v>-5.1575931232092477E-3</v>
      </c>
      <c r="P395" s="196">
        <f t="shared" si="61"/>
        <v>-3.0272452068616914E-3</v>
      </c>
      <c r="Q395" s="196">
        <f t="shared" si="62"/>
        <v>-8.1967213114754432E-3</v>
      </c>
      <c r="R395" s="196">
        <f t="shared" si="63"/>
        <v>-2.661423083958292E-2</v>
      </c>
      <c r="Y395">
        <v>390</v>
      </c>
      <c r="Z395">
        <v>269.24337106574757</v>
      </c>
    </row>
    <row r="396" spans="1:26" ht="13.8">
      <c r="A396" s="209">
        <v>42213</v>
      </c>
      <c r="B396" s="193">
        <v>26.3</v>
      </c>
      <c r="C396" s="193">
        <v>39.54</v>
      </c>
      <c r="D396" s="193">
        <v>31.32</v>
      </c>
      <c r="E396" s="193">
        <v>62.01</v>
      </c>
      <c r="F396" s="193">
        <v>121.78</v>
      </c>
      <c r="G396" s="193">
        <v>19.96</v>
      </c>
      <c r="H396" s="193">
        <v>25.71</v>
      </c>
      <c r="I396" s="224">
        <v>106.9</v>
      </c>
      <c r="J396" s="193"/>
      <c r="K396" s="196">
        <f t="shared" si="56"/>
        <v>-1.0161836657884817E-2</v>
      </c>
      <c r="L396" s="196">
        <f t="shared" si="57"/>
        <v>-2.5284450063206099E-4</v>
      </c>
      <c r="M396" s="196">
        <f t="shared" si="58"/>
        <v>9.5877277085334414E-4</v>
      </c>
      <c r="N396" s="196">
        <f t="shared" si="59"/>
        <v>1.3069759843162835E-2</v>
      </c>
      <c r="O396" s="196">
        <f t="shared" si="60"/>
        <v>2.1395655036208455E-3</v>
      </c>
      <c r="P396" s="196">
        <f t="shared" si="61"/>
        <v>1.0121457489878506E-2</v>
      </c>
      <c r="Q396" s="196">
        <f t="shared" si="62"/>
        <v>1.1806375442739107E-2</v>
      </c>
      <c r="R396" s="196">
        <f t="shared" si="63"/>
        <v>4.4160481067368118E-3</v>
      </c>
      <c r="Y396">
        <v>391</v>
      </c>
      <c r="Z396">
        <v>519.7365002649866</v>
      </c>
    </row>
    <row r="397" spans="1:26" ht="13.8">
      <c r="A397" s="209">
        <v>42214</v>
      </c>
      <c r="B397" s="193">
        <v>26.45</v>
      </c>
      <c r="C397" s="193">
        <v>40.369999999999997</v>
      </c>
      <c r="D397" s="193">
        <v>31.52</v>
      </c>
      <c r="E397" s="193">
        <v>63.02</v>
      </c>
      <c r="F397" s="193">
        <v>122.48</v>
      </c>
      <c r="G397" s="193">
        <v>20</v>
      </c>
      <c r="H397" s="193">
        <v>26.09</v>
      </c>
      <c r="I397" s="224">
        <v>107.08</v>
      </c>
      <c r="J397" s="193"/>
      <c r="K397" s="196">
        <f t="shared" si="56"/>
        <v>5.7034220532318847E-3</v>
      </c>
      <c r="L397" s="196">
        <f t="shared" si="57"/>
        <v>2.0991401112797126E-2</v>
      </c>
      <c r="M397" s="196">
        <f t="shared" si="58"/>
        <v>6.3856960408684316E-3</v>
      </c>
      <c r="N397" s="196">
        <f t="shared" si="59"/>
        <v>1.6287695532978635E-2</v>
      </c>
      <c r="O397" s="196">
        <f t="shared" si="60"/>
        <v>5.748070290688149E-3</v>
      </c>
      <c r="P397" s="196">
        <f t="shared" si="61"/>
        <v>2.0040080160320215E-3</v>
      </c>
      <c r="Q397" s="196">
        <f t="shared" si="62"/>
        <v>1.4780241151302956E-2</v>
      </c>
      <c r="R397" s="196">
        <f t="shared" si="63"/>
        <v>1.6838166510757026E-3</v>
      </c>
      <c r="Y397">
        <v>392</v>
      </c>
      <c r="Z397">
        <v>167.961071973082</v>
      </c>
    </row>
    <row r="398" spans="1:26" ht="13.8">
      <c r="A398" s="209">
        <v>42215</v>
      </c>
      <c r="B398" s="193">
        <v>26.84</v>
      </c>
      <c r="C398" s="193">
        <v>40.89</v>
      </c>
      <c r="D398" s="193">
        <v>31.55</v>
      </c>
      <c r="E398" s="193">
        <v>63.09</v>
      </c>
      <c r="F398" s="193">
        <v>122.41</v>
      </c>
      <c r="G398" s="193">
        <v>19.98</v>
      </c>
      <c r="H398" s="193">
        <v>25.74</v>
      </c>
      <c r="I398" s="224">
        <v>111.56</v>
      </c>
      <c r="J398" s="193"/>
      <c r="K398" s="196">
        <f t="shared" si="56"/>
        <v>1.4744801512287357E-2</v>
      </c>
      <c r="L398" s="196">
        <f t="shared" si="57"/>
        <v>1.2880852117909417E-2</v>
      </c>
      <c r="M398" s="196">
        <f t="shared" si="58"/>
        <v>9.5177664974622892E-4</v>
      </c>
      <c r="N398" s="196">
        <f t="shared" si="59"/>
        <v>1.1107584893684588E-3</v>
      </c>
      <c r="O398" s="196">
        <f t="shared" si="60"/>
        <v>-5.7152188112350908E-4</v>
      </c>
      <c r="P398" s="196">
        <f t="shared" si="61"/>
        <v>-9.9999999999997877E-4</v>
      </c>
      <c r="Q398" s="196">
        <f t="shared" si="62"/>
        <v>-1.3415101571483382E-2</v>
      </c>
      <c r="R398" s="196">
        <f t="shared" si="63"/>
        <v>4.1837878221890216E-2</v>
      </c>
      <c r="Y398">
        <v>393</v>
      </c>
      <c r="Z398">
        <v>173.26030497595016</v>
      </c>
    </row>
    <row r="399" spans="1:26" ht="13.8">
      <c r="A399" s="209">
        <v>42216</v>
      </c>
      <c r="B399" s="193">
        <v>26.81</v>
      </c>
      <c r="C399" s="193">
        <v>40.729999999999997</v>
      </c>
      <c r="D399" s="193">
        <v>31.2</v>
      </c>
      <c r="E399" s="193">
        <v>63.03</v>
      </c>
      <c r="F399" s="193">
        <v>122.41</v>
      </c>
      <c r="G399" s="193">
        <v>19.93</v>
      </c>
      <c r="H399" s="193">
        <v>25.52</v>
      </c>
      <c r="I399" s="224">
        <v>114.31</v>
      </c>
      <c r="J399" s="193"/>
      <c r="K399" s="196">
        <f t="shared" si="56"/>
        <v>-1.1177347242921436E-3</v>
      </c>
      <c r="L399" s="196">
        <f t="shared" si="57"/>
        <v>-3.9129371484471435E-3</v>
      </c>
      <c r="M399" s="196">
        <f t="shared" si="58"/>
        <v>-1.1093502377179126E-2</v>
      </c>
      <c r="N399" s="196">
        <f t="shared" si="59"/>
        <v>-9.5102234902523812E-4</v>
      </c>
      <c r="O399" s="196">
        <f t="shared" si="60"/>
        <v>0</v>
      </c>
      <c r="P399" s="196">
        <f t="shared" si="61"/>
        <v>-2.502502502502538E-3</v>
      </c>
      <c r="Q399" s="196">
        <f t="shared" si="62"/>
        <v>-8.5470085470085028E-3</v>
      </c>
      <c r="R399" s="196">
        <f t="shared" si="63"/>
        <v>2.4650412334169952E-2</v>
      </c>
      <c r="Y399">
        <v>394</v>
      </c>
      <c r="Z399">
        <v>109.30802626312028</v>
      </c>
    </row>
    <row r="400" spans="1:26" ht="13.8">
      <c r="A400" s="209">
        <v>42219</v>
      </c>
      <c r="B400" s="193">
        <v>26.75</v>
      </c>
      <c r="C400" s="193">
        <v>40.83</v>
      </c>
      <c r="D400" s="193">
        <v>31.48</v>
      </c>
      <c r="E400" s="193">
        <v>61.9</v>
      </c>
      <c r="F400" s="193">
        <v>122.59</v>
      </c>
      <c r="G400" s="193">
        <v>19.98</v>
      </c>
      <c r="H400" s="193">
        <v>25.71</v>
      </c>
      <c r="I400" s="224">
        <v>112.56</v>
      </c>
      <c r="J400" s="193"/>
      <c r="K400" s="196">
        <f t="shared" si="56"/>
        <v>-2.2379709063781693E-3</v>
      </c>
      <c r="L400" s="196">
        <f t="shared" si="57"/>
        <v>2.4551927326295466E-3</v>
      </c>
      <c r="M400" s="196">
        <f t="shared" si="58"/>
        <v>8.9743589743590119E-3</v>
      </c>
      <c r="N400" s="196">
        <f t="shared" si="59"/>
        <v>-1.7927970807551999E-2</v>
      </c>
      <c r="O400" s="196">
        <f t="shared" si="60"/>
        <v>1.4704680990115745E-3</v>
      </c>
      <c r="P400" s="196">
        <f t="shared" si="61"/>
        <v>2.5087807325640094E-3</v>
      </c>
      <c r="Q400" s="196">
        <f t="shared" si="62"/>
        <v>7.4451410658307711E-3</v>
      </c>
      <c r="R400" s="196">
        <f t="shared" si="63"/>
        <v>-1.5309246785058175E-2</v>
      </c>
      <c r="Y400">
        <v>395</v>
      </c>
      <c r="Z400">
        <v>221.943700826537</v>
      </c>
    </row>
    <row r="401" spans="1:26" ht="13.8">
      <c r="A401" s="209">
        <v>42220</v>
      </c>
      <c r="B401" s="193">
        <v>26.59</v>
      </c>
      <c r="C401" s="193">
        <v>41.46</v>
      </c>
      <c r="D401" s="193">
        <v>31.39</v>
      </c>
      <c r="E401" s="193">
        <v>61.64</v>
      </c>
      <c r="F401" s="193">
        <v>122.02</v>
      </c>
      <c r="G401" s="193">
        <v>20</v>
      </c>
      <c r="H401" s="193">
        <v>25.78</v>
      </c>
      <c r="I401" s="224">
        <v>121.15</v>
      </c>
      <c r="J401" s="193"/>
      <c r="K401" s="196">
        <f t="shared" si="56"/>
        <v>-5.9813084112149582E-3</v>
      </c>
      <c r="L401" s="196">
        <f t="shared" si="57"/>
        <v>1.5429831006612847E-2</v>
      </c>
      <c r="M401" s="196">
        <f t="shared" si="58"/>
        <v>-2.8589580686149891E-3</v>
      </c>
      <c r="N401" s="196">
        <f t="shared" si="59"/>
        <v>-4.2003231017770275E-3</v>
      </c>
      <c r="O401" s="196">
        <f t="shared" si="60"/>
        <v>-4.6496451586590043E-3</v>
      </c>
      <c r="P401" s="196">
        <f t="shared" si="61"/>
        <v>1.0010010010009797E-3</v>
      </c>
      <c r="Q401" s="196">
        <f t="shared" si="62"/>
        <v>2.7226760015558256E-3</v>
      </c>
      <c r="R401" s="196">
        <f t="shared" si="63"/>
        <v>7.6314854299928958E-2</v>
      </c>
      <c r="Y401">
        <v>396</v>
      </c>
      <c r="Z401">
        <v>219.89088382392114</v>
      </c>
    </row>
    <row r="402" spans="1:26" ht="13.8">
      <c r="A402" s="209">
        <v>42221</v>
      </c>
      <c r="B402" s="193">
        <v>26.85</v>
      </c>
      <c r="C402" s="193">
        <v>41.5</v>
      </c>
      <c r="D402" s="193">
        <v>32.11</v>
      </c>
      <c r="E402" s="193">
        <v>61.63</v>
      </c>
      <c r="F402" s="193">
        <v>123.75</v>
      </c>
      <c r="G402" s="193">
        <v>20.49</v>
      </c>
      <c r="H402" s="193">
        <v>25.91</v>
      </c>
      <c r="I402" s="224">
        <v>123.71</v>
      </c>
      <c r="J402" s="193"/>
      <c r="K402" s="196">
        <f t="shared" si="56"/>
        <v>9.778112072207655E-3</v>
      </c>
      <c r="L402" s="196">
        <f t="shared" si="57"/>
        <v>9.6478533526288344E-4</v>
      </c>
      <c r="M402" s="196">
        <f t="shared" si="58"/>
        <v>2.2937241159604934E-2</v>
      </c>
      <c r="N402" s="196">
        <f t="shared" si="59"/>
        <v>-1.6223231667744989E-4</v>
      </c>
      <c r="O402" s="196">
        <f t="shared" si="60"/>
        <v>1.4178003605966268E-2</v>
      </c>
      <c r="P402" s="196">
        <f t="shared" si="61"/>
        <v>2.4499999999999921E-2</v>
      </c>
      <c r="Q402" s="196">
        <f t="shared" si="62"/>
        <v>5.0426687354538013E-3</v>
      </c>
      <c r="R402" s="196">
        <f t="shared" si="63"/>
        <v>2.113082955014435E-2</v>
      </c>
      <c r="Y402">
        <v>397</v>
      </c>
      <c r="Z402">
        <v>135.67384977213237</v>
      </c>
    </row>
    <row r="403" spans="1:26" ht="13.8">
      <c r="A403" s="209">
        <v>42222</v>
      </c>
      <c r="B403" s="193">
        <v>26.47</v>
      </c>
      <c r="C403" s="193">
        <v>40.659999999999997</v>
      </c>
      <c r="D403" s="193">
        <v>32.06</v>
      </c>
      <c r="E403" s="193">
        <v>61.25</v>
      </c>
      <c r="F403" s="193">
        <v>123.37</v>
      </c>
      <c r="G403" s="193">
        <v>20.29</v>
      </c>
      <c r="H403" s="193">
        <v>25.55</v>
      </c>
      <c r="I403" s="224">
        <v>126.45</v>
      </c>
      <c r="J403" s="193"/>
      <c r="K403" s="196">
        <f t="shared" si="56"/>
        <v>-1.4152700186219834E-2</v>
      </c>
      <c r="L403" s="196">
        <f t="shared" si="57"/>
        <v>-2.0240963855421769E-2</v>
      </c>
      <c r="M403" s="196">
        <f t="shared" si="58"/>
        <v>-1.557147306135072E-3</v>
      </c>
      <c r="N403" s="196">
        <f t="shared" si="59"/>
        <v>-6.1658283303586327E-3</v>
      </c>
      <c r="O403" s="196">
        <f t="shared" si="60"/>
        <v>-3.0707070707070338E-3</v>
      </c>
      <c r="P403" s="196">
        <f t="shared" si="61"/>
        <v>-9.7608589555880573E-3</v>
      </c>
      <c r="Q403" s="196">
        <f t="shared" si="62"/>
        <v>-1.389424932458508E-2</v>
      </c>
      <c r="R403" s="196">
        <f t="shared" si="63"/>
        <v>2.2148573276210566E-2</v>
      </c>
      <c r="Y403">
        <v>398</v>
      </c>
      <c r="Z403">
        <v>148.75360569552058</v>
      </c>
    </row>
    <row r="404" spans="1:26" ht="13.8">
      <c r="A404" s="209">
        <v>42223</v>
      </c>
      <c r="B404" s="193">
        <v>26.13</v>
      </c>
      <c r="C404" s="193">
        <v>40.770000000000003</v>
      </c>
      <c r="D404" s="193">
        <v>31.69</v>
      </c>
      <c r="E404" s="193">
        <v>60.82</v>
      </c>
      <c r="F404" s="193">
        <v>122.38</v>
      </c>
      <c r="G404" s="193">
        <v>19.86</v>
      </c>
      <c r="H404" s="193">
        <v>25.91</v>
      </c>
      <c r="I404" s="224">
        <v>123.52</v>
      </c>
      <c r="J404" s="193"/>
      <c r="K404" s="196">
        <f t="shared" si="56"/>
        <v>-1.2844729882886282E-2</v>
      </c>
      <c r="L404" s="196">
        <f t="shared" si="57"/>
        <v>2.7053615346779771E-3</v>
      </c>
      <c r="M404" s="196">
        <f t="shared" si="58"/>
        <v>-1.1540860885839083E-2</v>
      </c>
      <c r="N404" s="196">
        <f t="shared" si="59"/>
        <v>-7.0204081632653011E-3</v>
      </c>
      <c r="O404" s="196">
        <f t="shared" si="60"/>
        <v>-8.0246413228500374E-3</v>
      </c>
      <c r="P404" s="196">
        <f t="shared" si="61"/>
        <v>-2.1192705766387369E-2</v>
      </c>
      <c r="Q404" s="196">
        <f t="shared" si="62"/>
        <v>1.4090019569471602E-2</v>
      </c>
      <c r="R404" s="196">
        <f t="shared" si="63"/>
        <v>-2.3171213918544934E-2</v>
      </c>
      <c r="Y404">
        <v>399</v>
      </c>
      <c r="Z404">
        <v>224.15186552917163</v>
      </c>
    </row>
    <row r="405" spans="1:26" ht="13.8">
      <c r="A405" s="209">
        <v>42226</v>
      </c>
      <c r="B405" s="193">
        <v>26.2</v>
      </c>
      <c r="C405" s="193">
        <v>41.28</v>
      </c>
      <c r="D405" s="193">
        <v>31.61</v>
      </c>
      <c r="E405" s="193">
        <v>60.81</v>
      </c>
      <c r="F405" s="193">
        <v>123.21</v>
      </c>
      <c r="G405" s="193">
        <v>19.93</v>
      </c>
      <c r="H405" s="193">
        <v>26.01</v>
      </c>
      <c r="I405" s="224">
        <v>123.03</v>
      </c>
      <c r="J405" s="193"/>
      <c r="K405" s="196">
        <f t="shared" si="56"/>
        <v>2.6789131266743318E-3</v>
      </c>
      <c r="L405" s="196">
        <f t="shared" si="57"/>
        <v>1.2509197939661466E-2</v>
      </c>
      <c r="M405" s="196">
        <f t="shared" si="58"/>
        <v>-2.5244556642474549E-3</v>
      </c>
      <c r="N405" s="196">
        <f t="shared" si="59"/>
        <v>-1.6441959881614618E-4</v>
      </c>
      <c r="O405" s="196">
        <f t="shared" si="60"/>
        <v>6.7821539467233074E-3</v>
      </c>
      <c r="P405" s="196">
        <f t="shared" si="61"/>
        <v>3.5246727089627535E-3</v>
      </c>
      <c r="Q405" s="196">
        <f t="shared" si="62"/>
        <v>3.8595137012736942E-3</v>
      </c>
      <c r="R405" s="196">
        <f t="shared" si="63"/>
        <v>-3.966968911917057E-3</v>
      </c>
      <c r="Y405">
        <v>400</v>
      </c>
      <c r="Z405">
        <v>343.91352519794395</v>
      </c>
    </row>
    <row r="406" spans="1:26" ht="13.8">
      <c r="A406" s="209">
        <v>42227</v>
      </c>
      <c r="B406" s="193">
        <v>26.37</v>
      </c>
      <c r="C406" s="193">
        <v>40.479999999999997</v>
      </c>
      <c r="D406" s="193">
        <v>32.96</v>
      </c>
      <c r="E406" s="193">
        <v>60.73</v>
      </c>
      <c r="F406" s="193">
        <v>122.91</v>
      </c>
      <c r="G406" s="193">
        <v>20.05</v>
      </c>
      <c r="H406" s="193">
        <v>25.53</v>
      </c>
      <c r="I406" s="224">
        <v>122.74</v>
      </c>
      <c r="J406" s="193"/>
      <c r="K406" s="196">
        <f t="shared" si="56"/>
        <v>6.4885496183206756E-3</v>
      </c>
      <c r="L406" s="196">
        <f t="shared" si="57"/>
        <v>-1.9379844961240414E-2</v>
      </c>
      <c r="M406" s="196">
        <f t="shared" si="58"/>
        <v>4.2708003796267047E-2</v>
      </c>
      <c r="N406" s="196">
        <f t="shared" si="59"/>
        <v>-1.3155730965302647E-3</v>
      </c>
      <c r="O406" s="196">
        <f t="shared" si="60"/>
        <v>-2.4348672997321417E-3</v>
      </c>
      <c r="P406" s="196">
        <f t="shared" si="61"/>
        <v>6.0210737581535877E-3</v>
      </c>
      <c r="Q406" s="196">
        <f t="shared" si="62"/>
        <v>-1.8454440599769334E-2</v>
      </c>
      <c r="R406" s="196">
        <f t="shared" si="63"/>
        <v>-2.357148662927792E-3</v>
      </c>
      <c r="Y406">
        <v>401</v>
      </c>
      <c r="Z406">
        <v>116.43914371552566</v>
      </c>
    </row>
    <row r="407" spans="1:26" ht="13.8">
      <c r="A407" s="209">
        <v>42228</v>
      </c>
      <c r="B407" s="193">
        <v>26.3</v>
      </c>
      <c r="C407" s="193">
        <v>40.770000000000003</v>
      </c>
      <c r="D407" s="193">
        <v>32.9</v>
      </c>
      <c r="E407" s="193">
        <v>60.83</v>
      </c>
      <c r="F407" s="193">
        <v>123.75</v>
      </c>
      <c r="G407" s="193">
        <v>20.23</v>
      </c>
      <c r="H407" s="193">
        <v>25.42</v>
      </c>
      <c r="I407" s="224">
        <v>120.51</v>
      </c>
      <c r="J407" s="193"/>
      <c r="K407" s="196">
        <f t="shared" si="56"/>
        <v>-2.6545316647705831E-3</v>
      </c>
      <c r="L407" s="196">
        <f t="shared" si="57"/>
        <v>7.1640316205535143E-3</v>
      </c>
      <c r="M407" s="196">
        <f t="shared" si="58"/>
        <v>-1.8203883495146321E-3</v>
      </c>
      <c r="N407" s="196">
        <f t="shared" si="59"/>
        <v>1.6466326362588742E-3</v>
      </c>
      <c r="O407" s="196">
        <f t="shared" si="60"/>
        <v>6.8342689773004915E-3</v>
      </c>
      <c r="P407" s="196">
        <f t="shared" si="61"/>
        <v>8.9775561097256706E-3</v>
      </c>
      <c r="Q407" s="196">
        <f t="shared" si="62"/>
        <v>-4.3086564825695036E-3</v>
      </c>
      <c r="R407" s="196">
        <f t="shared" si="63"/>
        <v>-1.8168486231057438E-2</v>
      </c>
      <c r="Y407">
        <v>402</v>
      </c>
      <c r="Z407">
        <v>148.52088403663805</v>
      </c>
    </row>
    <row r="408" spans="1:26" ht="13.8">
      <c r="A408" s="209">
        <v>42229</v>
      </c>
      <c r="B408" s="193">
        <v>26.48</v>
      </c>
      <c r="C408" s="193">
        <v>40.76</v>
      </c>
      <c r="D408" s="193">
        <v>32.74</v>
      </c>
      <c r="E408" s="193">
        <v>60.82</v>
      </c>
      <c r="F408" s="193">
        <v>122.72</v>
      </c>
      <c r="G408" s="193">
        <v>20.100000000000001</v>
      </c>
      <c r="H408" s="193">
        <v>25.4</v>
      </c>
      <c r="I408" s="224">
        <v>123.73</v>
      </c>
      <c r="J408" s="193"/>
      <c r="K408" s="196">
        <f t="shared" si="56"/>
        <v>6.8441064638783159E-3</v>
      </c>
      <c r="L408" s="196">
        <f t="shared" si="57"/>
        <v>-2.4527839097388069E-4</v>
      </c>
      <c r="M408" s="196">
        <f t="shared" si="58"/>
        <v>-4.8632218844983765E-3</v>
      </c>
      <c r="N408" s="196">
        <f t="shared" si="59"/>
        <v>-1.6439256945582789E-4</v>
      </c>
      <c r="O408" s="196">
        <f t="shared" si="60"/>
        <v>-8.3232323232323331E-3</v>
      </c>
      <c r="P408" s="196">
        <f t="shared" si="61"/>
        <v>-6.4260998517053384E-3</v>
      </c>
      <c r="Q408" s="196">
        <f t="shared" si="62"/>
        <v>-7.8678206136912373E-4</v>
      </c>
      <c r="R408" s="196">
        <f t="shared" si="63"/>
        <v>2.6719774292589815E-2</v>
      </c>
      <c r="Y408">
        <v>403</v>
      </c>
      <c r="Z408">
        <v>202.30554501837099</v>
      </c>
    </row>
    <row r="409" spans="1:26" ht="13.8">
      <c r="A409" s="209">
        <v>42230</v>
      </c>
      <c r="B409" s="193">
        <v>26.58</v>
      </c>
      <c r="C409" s="193">
        <v>40.99</v>
      </c>
      <c r="D409" s="193">
        <v>32.78</v>
      </c>
      <c r="E409" s="193">
        <v>61.1</v>
      </c>
      <c r="F409" s="193">
        <v>123.41</v>
      </c>
      <c r="G409" s="193">
        <v>20.18</v>
      </c>
      <c r="H409" s="193">
        <v>25.64</v>
      </c>
      <c r="I409" s="224">
        <v>123.39</v>
      </c>
      <c r="J409" s="193"/>
      <c r="K409" s="196">
        <f t="shared" si="56"/>
        <v>3.7764350453171401E-3</v>
      </c>
      <c r="L409" s="196">
        <f t="shared" si="57"/>
        <v>5.6427870461237487E-3</v>
      </c>
      <c r="M409" s="196">
        <f t="shared" si="58"/>
        <v>1.2217470983506152E-3</v>
      </c>
      <c r="N409" s="196">
        <f t="shared" si="59"/>
        <v>4.6037487668530276E-3</v>
      </c>
      <c r="O409" s="196">
        <f t="shared" si="60"/>
        <v>5.6225554106909851E-3</v>
      </c>
      <c r="P409" s="196">
        <f t="shared" si="61"/>
        <v>3.9800995024874769E-3</v>
      </c>
      <c r="Q409" s="196">
        <f t="shared" si="62"/>
        <v>9.4488188976378749E-3</v>
      </c>
      <c r="R409" s="196">
        <f t="shared" si="63"/>
        <v>-2.7479188555726451E-3</v>
      </c>
      <c r="Y409">
        <v>404</v>
      </c>
      <c r="Z409">
        <v>153.58763161683748</v>
      </c>
    </row>
    <row r="410" spans="1:26" ht="13.8">
      <c r="A410" s="209">
        <v>42233</v>
      </c>
      <c r="B410" s="193">
        <v>26.76</v>
      </c>
      <c r="C410" s="193">
        <v>41.27</v>
      </c>
      <c r="D410" s="193">
        <v>32.96</v>
      </c>
      <c r="E410" s="193">
        <v>61.25</v>
      </c>
      <c r="F410" s="193">
        <v>123.41</v>
      </c>
      <c r="G410" s="193">
        <v>20.05</v>
      </c>
      <c r="H410" s="193">
        <v>25.67</v>
      </c>
      <c r="I410" s="224">
        <v>125.36</v>
      </c>
      <c r="J410" s="193"/>
      <c r="K410" s="196">
        <f t="shared" si="56"/>
        <v>6.7720090293454955E-3</v>
      </c>
      <c r="L410" s="196">
        <f t="shared" si="57"/>
        <v>6.8309343742376464E-3</v>
      </c>
      <c r="M410" s="196">
        <f t="shared" si="58"/>
        <v>5.491153142159845E-3</v>
      </c>
      <c r="N410" s="196">
        <f t="shared" si="59"/>
        <v>2.4549918166939209E-3</v>
      </c>
      <c r="O410" s="196">
        <f t="shared" si="60"/>
        <v>0</v>
      </c>
      <c r="P410" s="196">
        <f t="shared" si="61"/>
        <v>-6.4420218037660555E-3</v>
      </c>
      <c r="Q410" s="196">
        <f t="shared" si="62"/>
        <v>1.1700468018721192E-3</v>
      </c>
      <c r="R410" s="196">
        <f t="shared" si="63"/>
        <v>1.5965637409838713E-2</v>
      </c>
      <c r="Y410">
        <v>405</v>
      </c>
      <c r="Z410">
        <v>124.30944532362402</v>
      </c>
    </row>
    <row r="411" spans="1:26" ht="13.8">
      <c r="A411" s="209">
        <v>42234</v>
      </c>
      <c r="B411" s="193">
        <v>26.75</v>
      </c>
      <c r="C411" s="193">
        <v>41.5</v>
      </c>
      <c r="D411" s="193">
        <v>32.729999999999997</v>
      </c>
      <c r="E411" s="193">
        <v>62.27</v>
      </c>
      <c r="F411" s="193">
        <v>123.02</v>
      </c>
      <c r="G411" s="193">
        <v>19.37</v>
      </c>
      <c r="H411" s="193">
        <v>25.2</v>
      </c>
      <c r="I411" s="224">
        <v>124.05</v>
      </c>
      <c r="J411" s="193"/>
      <c r="K411" s="196">
        <f t="shared" si="56"/>
        <v>-3.7369207772801056E-4</v>
      </c>
      <c r="L411" s="196">
        <f t="shared" si="57"/>
        <v>5.5730554882480457E-3</v>
      </c>
      <c r="M411" s="196">
        <f t="shared" si="58"/>
        <v>-6.9781553398059462E-3</v>
      </c>
      <c r="N411" s="196">
        <f t="shared" si="59"/>
        <v>1.6653061224489847E-2</v>
      </c>
      <c r="O411" s="196">
        <f t="shared" si="60"/>
        <v>-3.1601977149339645E-3</v>
      </c>
      <c r="P411" s="196">
        <f t="shared" si="61"/>
        <v>-3.3915211970074799E-2</v>
      </c>
      <c r="Q411" s="196">
        <f t="shared" si="62"/>
        <v>-1.8309310479158642E-2</v>
      </c>
      <c r="R411" s="196">
        <f t="shared" si="63"/>
        <v>-1.0449904275686043E-2</v>
      </c>
      <c r="Y411">
        <v>406</v>
      </c>
      <c r="Z411">
        <v>304.99265975264854</v>
      </c>
    </row>
    <row r="412" spans="1:26" ht="13.8">
      <c r="A412" s="209">
        <v>42235</v>
      </c>
      <c r="B412" s="193">
        <v>26.65</v>
      </c>
      <c r="C412" s="193">
        <v>40.92</v>
      </c>
      <c r="D412" s="193">
        <v>32.96</v>
      </c>
      <c r="E412" s="193">
        <v>62.71</v>
      </c>
      <c r="F412" s="193">
        <v>122.64</v>
      </c>
      <c r="G412" s="193">
        <v>19.12</v>
      </c>
      <c r="H412" s="193">
        <v>24.89</v>
      </c>
      <c r="I412" s="224">
        <v>122.06</v>
      </c>
      <c r="J412" s="193"/>
      <c r="K412" s="196">
        <f t="shared" si="56"/>
        <v>-3.7383177570093989E-3</v>
      </c>
      <c r="L412" s="196">
        <f t="shared" si="57"/>
        <v>-1.397590361445779E-2</v>
      </c>
      <c r="M412" s="196">
        <f t="shared" si="58"/>
        <v>7.0271921784296979E-3</v>
      </c>
      <c r="N412" s="196">
        <f t="shared" si="59"/>
        <v>7.0660028906375091E-3</v>
      </c>
      <c r="O412" s="196">
        <f t="shared" si="60"/>
        <v>-3.0889286294911028E-3</v>
      </c>
      <c r="P412" s="196">
        <f t="shared" si="61"/>
        <v>-1.2906556530717603E-2</v>
      </c>
      <c r="Q412" s="196">
        <f t="shared" si="62"/>
        <v>-1.2301587301587251E-2</v>
      </c>
      <c r="R412" s="196">
        <f t="shared" si="63"/>
        <v>-1.6041918581217209E-2</v>
      </c>
      <c r="Y412">
        <v>407</v>
      </c>
      <c r="Z412">
        <v>140.08235638094891</v>
      </c>
    </row>
    <row r="413" spans="1:26" ht="13.8">
      <c r="A413" s="209">
        <v>42236</v>
      </c>
      <c r="B413" s="193">
        <v>25.79</v>
      </c>
      <c r="C413" s="193">
        <v>40.090000000000003</v>
      </c>
      <c r="D413" s="193">
        <v>32.26</v>
      </c>
      <c r="E413" s="193">
        <v>62.55</v>
      </c>
      <c r="F413" s="193">
        <v>121.4</v>
      </c>
      <c r="G413" s="193">
        <v>19.079999999999998</v>
      </c>
      <c r="H413" s="193">
        <v>24.06</v>
      </c>
      <c r="I413" s="224">
        <v>112.49</v>
      </c>
      <c r="J413" s="193"/>
      <c r="K413" s="196">
        <f t="shared" si="56"/>
        <v>-3.2270168855534687E-2</v>
      </c>
      <c r="L413" s="196">
        <f t="shared" si="57"/>
        <v>-2.0283479960899273E-2</v>
      </c>
      <c r="M413" s="196">
        <f t="shared" si="58"/>
        <v>-2.1237864077669987E-2</v>
      </c>
      <c r="N413" s="196">
        <f t="shared" si="59"/>
        <v>-2.5514272045926278E-3</v>
      </c>
      <c r="O413" s="196">
        <f t="shared" si="60"/>
        <v>-1.0110893672537466E-2</v>
      </c>
      <c r="P413" s="196">
        <f t="shared" si="61"/>
        <v>-2.0920502092051621E-3</v>
      </c>
      <c r="Q413" s="196">
        <f t="shared" si="62"/>
        <v>-3.3346725592607547E-2</v>
      </c>
      <c r="R413" s="196">
        <f t="shared" si="63"/>
        <v>-7.8404063575290894E-2</v>
      </c>
      <c r="Y413">
        <v>408</v>
      </c>
      <c r="Z413">
        <v>155.49951709224462</v>
      </c>
    </row>
    <row r="414" spans="1:26" ht="13.8">
      <c r="A414" s="209">
        <v>42237</v>
      </c>
      <c r="B414" s="193">
        <v>24.72</v>
      </c>
      <c r="C414" s="193">
        <v>37.81</v>
      </c>
      <c r="D414" s="193">
        <v>30.55</v>
      </c>
      <c r="E414" s="193">
        <v>60.8</v>
      </c>
      <c r="F414" s="193">
        <v>117.42</v>
      </c>
      <c r="G414" s="193">
        <v>18.55</v>
      </c>
      <c r="H414" s="193">
        <v>23.38</v>
      </c>
      <c r="I414" s="224">
        <v>103.96</v>
      </c>
      <c r="J414" s="193"/>
      <c r="K414" s="196">
        <f t="shared" si="56"/>
        <v>-4.1488949205118274E-2</v>
      </c>
      <c r="L414" s="196">
        <f t="shared" si="57"/>
        <v>-5.6872037914691968E-2</v>
      </c>
      <c r="M414" s="196">
        <f t="shared" si="58"/>
        <v>-5.3006819590824469E-2</v>
      </c>
      <c r="N414" s="196">
        <f t="shared" si="59"/>
        <v>-2.7977617905675461E-2</v>
      </c>
      <c r="O414" s="196">
        <f t="shared" si="60"/>
        <v>-3.2784184514003327E-2</v>
      </c>
      <c r="P414" s="196">
        <f t="shared" si="61"/>
        <v>-2.7777777777777655E-2</v>
      </c>
      <c r="Q414" s="196">
        <f t="shared" si="62"/>
        <v>-2.8262676641729E-2</v>
      </c>
      <c r="R414" s="196">
        <f t="shared" si="63"/>
        <v>-7.582896257445107E-2</v>
      </c>
      <c r="Y414">
        <v>409</v>
      </c>
      <c r="Z414">
        <v>189.63434784389554</v>
      </c>
    </row>
    <row r="415" spans="1:26" ht="13.8">
      <c r="A415" s="209">
        <v>42240</v>
      </c>
      <c r="B415" s="193">
        <v>23.17</v>
      </c>
      <c r="C415" s="193">
        <v>36.590000000000003</v>
      </c>
      <c r="D415" s="193">
        <v>29.41</v>
      </c>
      <c r="E415" s="193">
        <v>58.38</v>
      </c>
      <c r="F415" s="193">
        <v>112.33</v>
      </c>
      <c r="G415" s="193">
        <v>17.829999999999998</v>
      </c>
      <c r="H415" s="193">
        <v>22.62</v>
      </c>
      <c r="I415" s="224">
        <v>96.88</v>
      </c>
      <c r="J415" s="193"/>
      <c r="K415" s="196">
        <f t="shared" si="56"/>
        <v>-6.2702265372168178E-2</v>
      </c>
      <c r="L415" s="196">
        <f t="shared" si="57"/>
        <v>-3.2266596138587643E-2</v>
      </c>
      <c r="M415" s="196">
        <f t="shared" si="58"/>
        <v>-3.7315875613747974E-2</v>
      </c>
      <c r="N415" s="196">
        <f t="shared" si="59"/>
        <v>-3.9802631578947284E-2</v>
      </c>
      <c r="O415" s="196">
        <f t="shared" si="60"/>
        <v>-4.3348662919434539E-2</v>
      </c>
      <c r="P415" s="196">
        <f t="shared" si="61"/>
        <v>-3.881401617250687E-2</v>
      </c>
      <c r="Q415" s="196">
        <f t="shared" si="62"/>
        <v>-3.2506415739948592E-2</v>
      </c>
      <c r="R415" s="196">
        <f t="shared" si="63"/>
        <v>-6.810311658330126E-2</v>
      </c>
      <c r="Y415">
        <v>410</v>
      </c>
      <c r="Z415">
        <v>111.91738613191288</v>
      </c>
    </row>
    <row r="416" spans="1:26" ht="13.8">
      <c r="A416" s="209">
        <v>42241</v>
      </c>
      <c r="B416" s="193">
        <v>23.32</v>
      </c>
      <c r="C416" s="193">
        <v>35.53</v>
      </c>
      <c r="D416" s="193">
        <v>29.03</v>
      </c>
      <c r="E416" s="193">
        <v>57.34</v>
      </c>
      <c r="F416" s="193">
        <v>112.11</v>
      </c>
      <c r="G416" s="193">
        <v>17.59</v>
      </c>
      <c r="H416" s="193">
        <v>22.89</v>
      </c>
      <c r="I416" s="224">
        <v>101.52</v>
      </c>
      <c r="J416" s="193"/>
      <c r="K416" s="196">
        <f t="shared" si="56"/>
        <v>6.4738886491151736E-3</v>
      </c>
      <c r="L416" s="196">
        <f t="shared" si="57"/>
        <v>-2.8969663842579998E-2</v>
      </c>
      <c r="M416" s="196">
        <f t="shared" si="58"/>
        <v>-1.2920775246514757E-2</v>
      </c>
      <c r="N416" s="196">
        <f t="shared" si="59"/>
        <v>-1.7814319972593338E-2</v>
      </c>
      <c r="O416" s="196">
        <f t="shared" si="60"/>
        <v>-1.9585150894685203E-3</v>
      </c>
      <c r="P416" s="196">
        <f t="shared" si="61"/>
        <v>-1.3460459899046465E-2</v>
      </c>
      <c r="Q416" s="196">
        <f t="shared" si="62"/>
        <v>1.1936339522546399E-2</v>
      </c>
      <c r="R416" s="196">
        <f t="shared" si="63"/>
        <v>4.7894302229562355E-2</v>
      </c>
      <c r="Y416">
        <v>411</v>
      </c>
      <c r="Z416">
        <v>286.18337232782295</v>
      </c>
    </row>
    <row r="417" spans="1:26" ht="13.8">
      <c r="A417" s="209">
        <v>42242</v>
      </c>
      <c r="B417" s="193">
        <v>25.04</v>
      </c>
      <c r="C417" s="193">
        <v>37.5</v>
      </c>
      <c r="D417" s="193">
        <v>31.35</v>
      </c>
      <c r="E417" s="193">
        <v>59.59</v>
      </c>
      <c r="F417" s="193">
        <v>116.71</v>
      </c>
      <c r="G417" s="193">
        <v>18.07</v>
      </c>
      <c r="H417" s="193">
        <v>23.75</v>
      </c>
      <c r="I417" s="224">
        <v>110.13</v>
      </c>
      <c r="J417" s="193"/>
      <c r="K417" s="196">
        <f t="shared" si="56"/>
        <v>7.3756432246998238E-2</v>
      </c>
      <c r="L417" s="196">
        <f t="shared" si="57"/>
        <v>5.5446101885730334E-2</v>
      </c>
      <c r="M417" s="196">
        <f t="shared" si="58"/>
        <v>7.9917326903203592E-2</v>
      </c>
      <c r="N417" s="196">
        <f t="shared" si="59"/>
        <v>3.9239623299616319E-2</v>
      </c>
      <c r="O417" s="196">
        <f t="shared" si="60"/>
        <v>4.1031130140040978E-2</v>
      </c>
      <c r="P417" s="196">
        <f t="shared" si="61"/>
        <v>2.7288231949971598E-2</v>
      </c>
      <c r="Q417" s="196">
        <f t="shared" si="62"/>
        <v>3.7570991699432038E-2</v>
      </c>
      <c r="R417" s="196">
        <f t="shared" si="63"/>
        <v>8.4810874704491723E-2</v>
      </c>
      <c r="Y417">
        <v>412</v>
      </c>
      <c r="Z417">
        <v>209.90576510793429</v>
      </c>
    </row>
    <row r="418" spans="1:26" ht="13.8">
      <c r="A418" s="209">
        <v>42243</v>
      </c>
      <c r="B418" s="193">
        <v>25.92</v>
      </c>
      <c r="C418" s="193">
        <v>38.54</v>
      </c>
      <c r="D418" s="193">
        <v>31.8</v>
      </c>
      <c r="E418" s="193">
        <v>60.37</v>
      </c>
      <c r="F418" s="193">
        <v>118.45</v>
      </c>
      <c r="G418" s="193">
        <v>18.420000000000002</v>
      </c>
      <c r="H418" s="193">
        <v>24.59</v>
      </c>
      <c r="I418" s="224">
        <v>117.66</v>
      </c>
      <c r="J418" s="193"/>
      <c r="K418" s="196">
        <f t="shared" si="56"/>
        <v>3.5143769968051221E-2</v>
      </c>
      <c r="L418" s="196">
        <f t="shared" si="57"/>
        <v>2.7733333333333311E-2</v>
      </c>
      <c r="M418" s="196">
        <f t="shared" si="58"/>
        <v>1.4354066985645909E-2</v>
      </c>
      <c r="N418" s="196">
        <f t="shared" si="59"/>
        <v>1.3089444537674005E-2</v>
      </c>
      <c r="O418" s="196">
        <f t="shared" si="60"/>
        <v>1.4908748179247786E-2</v>
      </c>
      <c r="P418" s="196">
        <f t="shared" si="61"/>
        <v>1.9369120088544627E-2</v>
      </c>
      <c r="Q418" s="196">
        <f t="shared" si="62"/>
        <v>3.536842105263157E-2</v>
      </c>
      <c r="R418" s="196">
        <f t="shared" si="63"/>
        <v>6.8373740125306476E-2</v>
      </c>
      <c r="Y418">
        <v>413</v>
      </c>
      <c r="Z418">
        <v>183.1269228697318</v>
      </c>
    </row>
    <row r="419" spans="1:26" ht="13.8">
      <c r="A419" s="209">
        <v>42244</v>
      </c>
      <c r="B419" s="193">
        <v>25.9</v>
      </c>
      <c r="C419" s="193">
        <v>38.57</v>
      </c>
      <c r="D419" s="193">
        <v>31.44</v>
      </c>
      <c r="E419" s="193">
        <v>60.51</v>
      </c>
      <c r="F419" s="193">
        <v>118.23</v>
      </c>
      <c r="G419" s="193">
        <v>18.100000000000001</v>
      </c>
      <c r="H419" s="193">
        <v>24.73</v>
      </c>
      <c r="I419" s="224">
        <v>117.63</v>
      </c>
      <c r="J419" s="193"/>
      <c r="K419" s="196">
        <f t="shared" si="56"/>
        <v>-7.7160493827172546E-4</v>
      </c>
      <c r="L419" s="196">
        <f t="shared" si="57"/>
        <v>7.7841203943957284E-4</v>
      </c>
      <c r="M419" s="196">
        <f t="shared" si="58"/>
        <v>-1.1320754716981114E-2</v>
      </c>
      <c r="N419" s="196">
        <f t="shared" si="59"/>
        <v>2.3190326321020469E-3</v>
      </c>
      <c r="O419" s="196">
        <f t="shared" si="60"/>
        <v>-1.8573237653018056E-3</v>
      </c>
      <c r="P419" s="196">
        <f t="shared" si="61"/>
        <v>-1.7372421281216084E-2</v>
      </c>
      <c r="Q419" s="196">
        <f t="shared" si="62"/>
        <v>5.6933712891419509E-3</v>
      </c>
      <c r="R419" s="196">
        <f t="shared" si="63"/>
        <v>-2.549719530851703E-4</v>
      </c>
      <c r="Y419">
        <v>414</v>
      </c>
      <c r="Z419">
        <v>211.82871339071272</v>
      </c>
    </row>
    <row r="420" spans="1:26" ht="13.8">
      <c r="A420" s="209">
        <v>42247</v>
      </c>
      <c r="B420" s="193">
        <v>25.64</v>
      </c>
      <c r="C420" s="193">
        <v>38.21</v>
      </c>
      <c r="D420" s="193">
        <v>30.84</v>
      </c>
      <c r="E420" s="193">
        <v>60.26</v>
      </c>
      <c r="F420" s="193">
        <v>118.31</v>
      </c>
      <c r="G420" s="193">
        <v>18.04</v>
      </c>
      <c r="H420" s="193">
        <v>24.6</v>
      </c>
      <c r="I420" s="224">
        <v>115.03</v>
      </c>
      <c r="J420" s="193"/>
      <c r="K420" s="196">
        <f t="shared" si="56"/>
        <v>-1.0038610038609962E-2</v>
      </c>
      <c r="L420" s="196">
        <f t="shared" si="57"/>
        <v>-9.3336790251490644E-3</v>
      </c>
      <c r="M420" s="196">
        <f t="shared" si="58"/>
        <v>-1.9083969465648901E-2</v>
      </c>
      <c r="N420" s="196">
        <f t="shared" si="59"/>
        <v>-4.1315485043794415E-3</v>
      </c>
      <c r="O420" s="196">
        <f t="shared" si="60"/>
        <v>6.7664721305927677E-4</v>
      </c>
      <c r="P420" s="196">
        <f t="shared" si="61"/>
        <v>-3.3149171270719486E-3</v>
      </c>
      <c r="Q420" s="196">
        <f t="shared" si="62"/>
        <v>-5.2567731500201779E-3</v>
      </c>
      <c r="R420" s="196">
        <f t="shared" si="63"/>
        <v>-2.2103204964719837E-2</v>
      </c>
      <c r="Y420">
        <v>415</v>
      </c>
      <c r="Z420">
        <v>180.54155482724809</v>
      </c>
    </row>
    <row r="421" spans="1:26" ht="13.8">
      <c r="A421" s="209">
        <v>42248</v>
      </c>
      <c r="B421" s="193">
        <v>24.83</v>
      </c>
      <c r="C421" s="193">
        <v>36.71</v>
      </c>
      <c r="D421" s="193">
        <v>29.82</v>
      </c>
      <c r="E421" s="193">
        <v>58.46</v>
      </c>
      <c r="F421" s="193">
        <v>116.83</v>
      </c>
      <c r="G421" s="193">
        <v>17.79</v>
      </c>
      <c r="H421" s="193">
        <v>24.03</v>
      </c>
      <c r="I421" s="224">
        <v>105.79</v>
      </c>
      <c r="J421" s="193"/>
      <c r="K421" s="196">
        <f t="shared" si="56"/>
        <v>-3.1591263650546111E-2</v>
      </c>
      <c r="L421" s="196">
        <f t="shared" si="57"/>
        <v>-3.9256739073540957E-2</v>
      </c>
      <c r="M421" s="196">
        <f t="shared" si="58"/>
        <v>-3.3073929961089481E-2</v>
      </c>
      <c r="N421" s="196">
        <f t="shared" si="59"/>
        <v>-2.9870560902754684E-2</v>
      </c>
      <c r="O421" s="196">
        <f t="shared" si="60"/>
        <v>-1.2509508917251323E-2</v>
      </c>
      <c r="P421" s="196">
        <f t="shared" si="61"/>
        <v>-1.385809312638581E-2</v>
      </c>
      <c r="Q421" s="196">
        <f t="shared" si="62"/>
        <v>-2.3170731707317083E-2</v>
      </c>
      <c r="R421" s="196">
        <f t="shared" si="63"/>
        <v>-8.0326871250977955E-2</v>
      </c>
      <c r="Y421">
        <v>416</v>
      </c>
      <c r="Z421">
        <v>153.06566556357484</v>
      </c>
    </row>
    <row r="422" spans="1:26" ht="13.8">
      <c r="A422" s="209">
        <v>42249</v>
      </c>
      <c r="B422" s="193">
        <v>25.53</v>
      </c>
      <c r="C422" s="193">
        <v>38.07</v>
      </c>
      <c r="D422" s="193">
        <v>30.64</v>
      </c>
      <c r="E422" s="193">
        <v>59.75</v>
      </c>
      <c r="F422" s="193">
        <v>118.62</v>
      </c>
      <c r="G422" s="193">
        <v>17.96</v>
      </c>
      <c r="H422" s="193">
        <v>24.38</v>
      </c>
      <c r="I422" s="224">
        <v>105.44</v>
      </c>
      <c r="J422" s="193"/>
      <c r="K422" s="196">
        <f t="shared" si="56"/>
        <v>2.8191703584373857E-2</v>
      </c>
      <c r="L422" s="196">
        <f t="shared" si="57"/>
        <v>3.704712612367201E-2</v>
      </c>
      <c r="M422" s="196">
        <f t="shared" si="58"/>
        <v>2.7498323272971168E-2</v>
      </c>
      <c r="N422" s="196">
        <f t="shared" si="59"/>
        <v>2.2066370167635976E-2</v>
      </c>
      <c r="O422" s="196">
        <f t="shared" si="60"/>
        <v>1.5321407172815256E-2</v>
      </c>
      <c r="P422" s="196">
        <f t="shared" si="61"/>
        <v>9.5559302979202759E-3</v>
      </c>
      <c r="Q422" s="196">
        <f t="shared" si="62"/>
        <v>1.4565126924677397E-2</v>
      </c>
      <c r="R422" s="196">
        <f t="shared" si="63"/>
        <v>-3.3084412515361422E-3</v>
      </c>
      <c r="Y422">
        <v>417</v>
      </c>
      <c r="Z422">
        <v>261.37750583097346</v>
      </c>
    </row>
    <row r="423" spans="1:26" ht="13.8">
      <c r="A423" s="209">
        <v>42250</v>
      </c>
      <c r="B423" s="193">
        <v>25.24</v>
      </c>
      <c r="C423" s="193">
        <v>38.19</v>
      </c>
      <c r="D423" s="193">
        <v>30.24</v>
      </c>
      <c r="E423" s="193">
        <v>60.06</v>
      </c>
      <c r="F423" s="193">
        <v>118.67</v>
      </c>
      <c r="G423" s="193">
        <v>18.079999999999998</v>
      </c>
      <c r="H423" s="193">
        <v>24.54</v>
      </c>
      <c r="I423" s="224">
        <v>101.06</v>
      </c>
      <c r="J423" s="193"/>
      <c r="K423" s="196">
        <f t="shared" si="56"/>
        <v>-1.1359185272228857E-2</v>
      </c>
      <c r="L423" s="196">
        <f t="shared" si="57"/>
        <v>3.1520882584711702E-3</v>
      </c>
      <c r="M423" s="196">
        <f t="shared" si="58"/>
        <v>-1.3054830287206335E-2</v>
      </c>
      <c r="N423" s="196">
        <f t="shared" si="59"/>
        <v>5.1882845188284902E-3</v>
      </c>
      <c r="O423" s="196">
        <f t="shared" si="60"/>
        <v>4.2151407857020026E-4</v>
      </c>
      <c r="P423" s="196">
        <f t="shared" si="61"/>
        <v>6.6815144766145564E-3</v>
      </c>
      <c r="Q423" s="196">
        <f t="shared" si="62"/>
        <v>6.562756357670228E-3</v>
      </c>
      <c r="R423" s="196">
        <f t="shared" si="63"/>
        <v>-4.154021244309556E-2</v>
      </c>
      <c r="Y423">
        <v>418</v>
      </c>
      <c r="Z423">
        <v>211.98217451489117</v>
      </c>
    </row>
    <row r="424" spans="1:26" ht="13.8">
      <c r="A424" s="209">
        <v>42251</v>
      </c>
      <c r="B424" s="193">
        <v>24.95</v>
      </c>
      <c r="C424" s="193">
        <v>37.409999999999997</v>
      </c>
      <c r="D424" s="193">
        <v>29.96</v>
      </c>
      <c r="E424" s="193">
        <v>59.26</v>
      </c>
      <c r="F424" s="193">
        <v>116.98</v>
      </c>
      <c r="G424" s="193">
        <v>17.809999999999999</v>
      </c>
      <c r="H424" s="193">
        <v>24.03</v>
      </c>
      <c r="I424" s="224">
        <v>98.79</v>
      </c>
      <c r="J424" s="193"/>
      <c r="K424" s="196">
        <f t="shared" si="56"/>
        <v>-1.1489698890649729E-2</v>
      </c>
      <c r="L424" s="196">
        <f t="shared" si="57"/>
        <v>-2.0424194815396732E-2</v>
      </c>
      <c r="M424" s="196">
        <f t="shared" si="58"/>
        <v>-9.2592592592591807E-3</v>
      </c>
      <c r="N424" s="196">
        <f t="shared" si="59"/>
        <v>-1.3320013320013391E-2</v>
      </c>
      <c r="O424" s="196">
        <f t="shared" si="60"/>
        <v>-1.4241173000758386E-2</v>
      </c>
      <c r="P424" s="196">
        <f t="shared" si="61"/>
        <v>-1.4933628318584049E-2</v>
      </c>
      <c r="Q424" s="196">
        <f t="shared" si="62"/>
        <v>-2.0782396088019479E-2</v>
      </c>
      <c r="R424" s="196">
        <f t="shared" si="63"/>
        <v>-2.2461903819513119E-2</v>
      </c>
      <c r="Y424">
        <v>419</v>
      </c>
      <c r="Z424">
        <v>169.73199584805784</v>
      </c>
    </row>
    <row r="425" spans="1:26" ht="13.8">
      <c r="A425" s="209">
        <v>42255</v>
      </c>
      <c r="B425" s="193">
        <v>25.88</v>
      </c>
      <c r="C425" s="193">
        <v>38.53</v>
      </c>
      <c r="D425" s="193">
        <v>30.66</v>
      </c>
      <c r="E425" s="193">
        <v>60.78</v>
      </c>
      <c r="F425" s="193">
        <v>119.48</v>
      </c>
      <c r="G425" s="193">
        <v>18.5</v>
      </c>
      <c r="H425" s="193">
        <v>23.92</v>
      </c>
      <c r="I425" s="224">
        <v>94.95</v>
      </c>
      <c r="J425" s="193"/>
      <c r="K425" s="196">
        <f t="shared" si="56"/>
        <v>3.7274549098196386E-2</v>
      </c>
      <c r="L425" s="196">
        <f t="shared" si="57"/>
        <v>2.9938519112536879E-2</v>
      </c>
      <c r="M425" s="196">
        <f t="shared" si="58"/>
        <v>2.3364485981308386E-2</v>
      </c>
      <c r="N425" s="196">
        <f t="shared" si="59"/>
        <v>2.5649679379007816E-2</v>
      </c>
      <c r="O425" s="196">
        <f t="shared" si="60"/>
        <v>2.1371174559753802E-2</v>
      </c>
      <c r="P425" s="196">
        <f t="shared" si="61"/>
        <v>3.8742279618192099E-2</v>
      </c>
      <c r="Q425" s="196">
        <f t="shared" si="62"/>
        <v>-4.5776113191843288E-3</v>
      </c>
      <c r="R425" s="196">
        <f t="shared" si="63"/>
        <v>-3.8870331005162496E-2</v>
      </c>
      <c r="Y425">
        <v>420</v>
      </c>
      <c r="Z425">
        <v>160.72892794593193</v>
      </c>
    </row>
    <row r="426" spans="1:26" ht="13.8">
      <c r="A426" s="209">
        <v>42256</v>
      </c>
      <c r="B426" s="193">
        <v>25.84</v>
      </c>
      <c r="C426" s="193">
        <v>37.81</v>
      </c>
      <c r="D426" s="193">
        <v>30.56</v>
      </c>
      <c r="E426" s="193">
        <v>59.84</v>
      </c>
      <c r="F426" s="193">
        <v>118</v>
      </c>
      <c r="G426" s="193">
        <v>18.149999999999999</v>
      </c>
      <c r="H426" s="193">
        <v>23.77</v>
      </c>
      <c r="I426" s="224">
        <v>99.18</v>
      </c>
      <c r="J426" s="193"/>
      <c r="K426" s="196">
        <f t="shared" si="56"/>
        <v>-1.5455950540957939E-3</v>
      </c>
      <c r="L426" s="196">
        <f t="shared" si="57"/>
        <v>-1.8686737607059405E-2</v>
      </c>
      <c r="M426" s="196">
        <f t="shared" si="58"/>
        <v>-3.2615786040444037E-3</v>
      </c>
      <c r="N426" s="196">
        <f t="shared" si="59"/>
        <v>-1.5465613688713355E-2</v>
      </c>
      <c r="O426" s="196">
        <f t="shared" si="60"/>
        <v>-1.2387010378306026E-2</v>
      </c>
      <c r="P426" s="196">
        <f t="shared" si="61"/>
        <v>-1.8918918918918996E-2</v>
      </c>
      <c r="Q426" s="196">
        <f t="shared" si="62"/>
        <v>-6.2709030100335334E-3</v>
      </c>
      <c r="R426" s="196">
        <f t="shared" si="63"/>
        <v>4.4549763033175399E-2</v>
      </c>
      <c r="Y426">
        <v>421</v>
      </c>
      <c r="Z426">
        <v>268.9611140747466</v>
      </c>
    </row>
    <row r="427" spans="1:26" ht="13.8">
      <c r="A427" s="209">
        <v>42257</v>
      </c>
      <c r="B427" s="193">
        <v>26.11</v>
      </c>
      <c r="C427" s="193">
        <v>38.01</v>
      </c>
      <c r="D427" s="193">
        <v>30.99</v>
      </c>
      <c r="E427" s="193">
        <v>59.77</v>
      </c>
      <c r="F427" s="193">
        <v>118.28</v>
      </c>
      <c r="G427" s="193">
        <v>17.87</v>
      </c>
      <c r="H427" s="193">
        <v>23.73</v>
      </c>
      <c r="I427" s="224">
        <v>99.48</v>
      </c>
      <c r="J427" s="193"/>
      <c r="K427" s="196">
        <f t="shared" si="56"/>
        <v>1.0448916408668714E-2</v>
      </c>
      <c r="L427" s="196">
        <f t="shared" si="57"/>
        <v>5.2896059243585222E-3</v>
      </c>
      <c r="M427" s="196">
        <f t="shared" si="58"/>
        <v>1.4070680628272242E-2</v>
      </c>
      <c r="N427" s="196">
        <f t="shared" si="59"/>
        <v>-1.1697860962566892E-3</v>
      </c>
      <c r="O427" s="196">
        <f t="shared" si="60"/>
        <v>2.3728813559322128E-3</v>
      </c>
      <c r="P427" s="196">
        <f t="shared" si="61"/>
        <v>-1.5426997245178932E-2</v>
      </c>
      <c r="Q427" s="196">
        <f t="shared" si="62"/>
        <v>-1.6827934371055593E-3</v>
      </c>
      <c r="R427" s="196">
        <f t="shared" si="63"/>
        <v>3.0248033877797653E-3</v>
      </c>
      <c r="Y427">
        <v>422</v>
      </c>
      <c r="Z427">
        <v>135.29130748549201</v>
      </c>
    </row>
    <row r="428" spans="1:26" ht="13.8">
      <c r="A428" s="209">
        <v>42258</v>
      </c>
      <c r="B428" s="193">
        <v>26.47</v>
      </c>
      <c r="C428" s="193">
        <v>38.17</v>
      </c>
      <c r="D428" s="193">
        <v>31.21</v>
      </c>
      <c r="E428" s="193">
        <v>60.39</v>
      </c>
      <c r="F428" s="193">
        <v>119.16</v>
      </c>
      <c r="G428" s="193">
        <v>18.02</v>
      </c>
      <c r="H428" s="193">
        <v>23.88</v>
      </c>
      <c r="I428" s="224">
        <v>97.51</v>
      </c>
      <c r="J428" s="193"/>
      <c r="K428" s="196">
        <f t="shared" si="56"/>
        <v>1.378782075833012E-2</v>
      </c>
      <c r="L428" s="196">
        <f t="shared" si="57"/>
        <v>4.2094185740595555E-3</v>
      </c>
      <c r="M428" s="196">
        <f t="shared" si="58"/>
        <v>7.0990642142627434E-3</v>
      </c>
      <c r="N428" s="196">
        <f t="shared" si="59"/>
        <v>1.0373096871340094E-2</v>
      </c>
      <c r="O428" s="196">
        <f t="shared" si="60"/>
        <v>7.4399729455528864E-3</v>
      </c>
      <c r="P428" s="196">
        <f t="shared" si="61"/>
        <v>8.3939563514268921E-3</v>
      </c>
      <c r="Q428" s="196">
        <f t="shared" si="62"/>
        <v>6.3211125158027211E-3</v>
      </c>
      <c r="R428" s="196">
        <f t="shared" si="63"/>
        <v>-1.9802975472456762E-2</v>
      </c>
      <c r="Y428">
        <v>423</v>
      </c>
      <c r="Z428">
        <v>132.8925587703074</v>
      </c>
    </row>
    <row r="429" spans="1:26" ht="13.8">
      <c r="A429" s="209">
        <v>42261</v>
      </c>
      <c r="B429" s="193">
        <v>26.07</v>
      </c>
      <c r="C429" s="193">
        <v>37.79</v>
      </c>
      <c r="D429" s="193">
        <v>31.09</v>
      </c>
      <c r="E429" s="193">
        <v>59.83</v>
      </c>
      <c r="F429" s="193">
        <v>119.24</v>
      </c>
      <c r="G429" s="193">
        <v>17.920000000000002</v>
      </c>
      <c r="H429" s="193">
        <v>23.36</v>
      </c>
      <c r="I429" s="224">
        <v>95.69</v>
      </c>
      <c r="J429" s="193"/>
      <c r="K429" s="196">
        <f t="shared" si="56"/>
        <v>-1.5111446921042637E-2</v>
      </c>
      <c r="L429" s="196">
        <f t="shared" si="57"/>
        <v>-9.9554624050301951E-3</v>
      </c>
      <c r="M429" s="196">
        <f t="shared" si="58"/>
        <v>-3.8449214995194166E-3</v>
      </c>
      <c r="N429" s="196">
        <f t="shared" si="59"/>
        <v>-9.2730584533863604E-3</v>
      </c>
      <c r="O429" s="196">
        <f t="shared" si="60"/>
        <v>6.7136623027860267E-4</v>
      </c>
      <c r="P429" s="196">
        <f t="shared" si="61"/>
        <v>-5.5493895671474957E-3</v>
      </c>
      <c r="Q429" s="196">
        <f t="shared" si="62"/>
        <v>-2.1775544388609697E-2</v>
      </c>
      <c r="R429" s="196">
        <f t="shared" si="63"/>
        <v>-1.8664752333094118E-2</v>
      </c>
      <c r="Y429">
        <v>424</v>
      </c>
      <c r="Z429">
        <v>229.63182285576127</v>
      </c>
    </row>
    <row r="430" spans="1:26" ht="13.8">
      <c r="A430" s="209">
        <v>42262</v>
      </c>
      <c r="B430" s="193">
        <v>26.12</v>
      </c>
      <c r="C430" s="193">
        <v>38.61</v>
      </c>
      <c r="D430" s="193">
        <v>31.68</v>
      </c>
      <c r="E430" s="193">
        <v>60.35</v>
      </c>
      <c r="F430" s="193">
        <v>120.32</v>
      </c>
      <c r="G430" s="193">
        <v>17.93</v>
      </c>
      <c r="H430" s="193">
        <v>23.57</v>
      </c>
      <c r="I430" s="224">
        <v>99.16</v>
      </c>
      <c r="J430" s="193"/>
      <c r="K430" s="196">
        <f t="shared" si="56"/>
        <v>1.9179133103184008E-3</v>
      </c>
      <c r="L430" s="196">
        <f t="shared" si="57"/>
        <v>2.1698862132839385E-2</v>
      </c>
      <c r="M430" s="196">
        <f t="shared" si="58"/>
        <v>1.8977163074943706E-2</v>
      </c>
      <c r="N430" s="196">
        <f t="shared" si="59"/>
        <v>8.6912919939830038E-3</v>
      </c>
      <c r="O430" s="196">
        <f t="shared" si="60"/>
        <v>9.0573633009057228E-3</v>
      </c>
      <c r="P430" s="196">
        <f t="shared" si="61"/>
        <v>5.5803571428560323E-4</v>
      </c>
      <c r="Q430" s="196">
        <f t="shared" si="62"/>
        <v>8.9897260273972962E-3</v>
      </c>
      <c r="R430" s="196">
        <f t="shared" si="63"/>
        <v>3.6262932385829227E-2</v>
      </c>
      <c r="Y430">
        <v>425</v>
      </c>
      <c r="Z430">
        <v>184.94894908197094</v>
      </c>
    </row>
    <row r="431" spans="1:26" ht="13.8">
      <c r="A431" s="209">
        <v>42263</v>
      </c>
      <c r="B431" s="193">
        <v>26.37</v>
      </c>
      <c r="C431" s="193">
        <v>38.89</v>
      </c>
      <c r="D431" s="193">
        <v>31.72</v>
      </c>
      <c r="E431" s="193">
        <v>60.88</v>
      </c>
      <c r="F431" s="193">
        <v>121.32</v>
      </c>
      <c r="G431" s="193">
        <v>18.03</v>
      </c>
      <c r="H431" s="193">
        <v>24.26</v>
      </c>
      <c r="I431" s="224">
        <v>104.08</v>
      </c>
      <c r="J431" s="193"/>
      <c r="K431" s="196">
        <f t="shared" si="56"/>
        <v>9.5712098009188354E-3</v>
      </c>
      <c r="L431" s="196">
        <f t="shared" si="57"/>
        <v>7.2520072520072818E-3</v>
      </c>
      <c r="M431" s="196">
        <f t="shared" si="58"/>
        <v>1.2626262626262356E-3</v>
      </c>
      <c r="N431" s="196">
        <f t="shared" si="59"/>
        <v>8.7821043910522138E-3</v>
      </c>
      <c r="O431" s="196">
        <f t="shared" si="60"/>
        <v>8.3111702127659573E-3</v>
      </c>
      <c r="P431" s="196">
        <f t="shared" si="61"/>
        <v>5.5772448410486017E-3</v>
      </c>
      <c r="Q431" s="196">
        <f t="shared" si="62"/>
        <v>2.9274501484938535E-2</v>
      </c>
      <c r="R431" s="196">
        <f t="shared" si="63"/>
        <v>4.9616780960064562E-2</v>
      </c>
      <c r="Y431">
        <v>426</v>
      </c>
      <c r="Z431">
        <v>325.6750897885147</v>
      </c>
    </row>
    <row r="432" spans="1:26" ht="13.8">
      <c r="A432" s="209">
        <v>42264</v>
      </c>
      <c r="B432" s="193">
        <v>26.94</v>
      </c>
      <c r="C432" s="193">
        <v>38.85</v>
      </c>
      <c r="D432" s="193">
        <v>32.07</v>
      </c>
      <c r="E432" s="193">
        <v>60.5</v>
      </c>
      <c r="F432" s="193">
        <v>121.1</v>
      </c>
      <c r="G432" s="193">
        <v>17.97</v>
      </c>
      <c r="H432" s="193">
        <v>23.84</v>
      </c>
      <c r="I432" s="224">
        <v>104.21</v>
      </c>
      <c r="J432" s="193"/>
      <c r="K432" s="196">
        <f t="shared" si="56"/>
        <v>2.1615472127417532E-2</v>
      </c>
      <c r="L432" s="196">
        <f t="shared" si="57"/>
        <v>-1.0285420416559308E-3</v>
      </c>
      <c r="M432" s="196">
        <f t="shared" si="58"/>
        <v>1.1034047919293867E-2</v>
      </c>
      <c r="N432" s="196">
        <f t="shared" si="59"/>
        <v>-6.2417871222076636E-3</v>
      </c>
      <c r="O432" s="196">
        <f t="shared" si="60"/>
        <v>-1.8133860863831098E-3</v>
      </c>
      <c r="P432" s="196">
        <f t="shared" si="61"/>
        <v>-3.3277870216307415E-3</v>
      </c>
      <c r="Q432" s="196">
        <f t="shared" si="62"/>
        <v>-1.7312448474855798E-2</v>
      </c>
      <c r="R432" s="196">
        <f t="shared" si="63"/>
        <v>1.249039200614868E-3</v>
      </c>
      <c r="Y432">
        <v>427</v>
      </c>
      <c r="Z432">
        <v>203.91516077269546</v>
      </c>
    </row>
    <row r="433" spans="1:26" ht="13.8">
      <c r="A433" s="209">
        <v>42265</v>
      </c>
      <c r="B433" s="193">
        <v>27.01</v>
      </c>
      <c r="C433" s="193">
        <v>38.17</v>
      </c>
      <c r="D433" s="193">
        <v>31.39</v>
      </c>
      <c r="E433" s="193">
        <v>59.42</v>
      </c>
      <c r="F433" s="193">
        <v>119.8</v>
      </c>
      <c r="G433" s="193">
        <v>17.66</v>
      </c>
      <c r="H433" s="193">
        <v>23.61</v>
      </c>
      <c r="I433" s="224">
        <v>102.62</v>
      </c>
      <c r="J433" s="193"/>
      <c r="K433" s="196">
        <f t="shared" si="56"/>
        <v>2.5983667409057269E-3</v>
      </c>
      <c r="L433" s="196">
        <f t="shared" si="57"/>
        <v>-1.7503217503217497E-2</v>
      </c>
      <c r="M433" s="196">
        <f t="shared" si="58"/>
        <v>-2.1203617087620821E-2</v>
      </c>
      <c r="N433" s="196">
        <f t="shared" si="59"/>
        <v>-1.7851239669421461E-2</v>
      </c>
      <c r="O433" s="196">
        <f t="shared" si="60"/>
        <v>-1.0734929810074297E-2</v>
      </c>
      <c r="P433" s="196">
        <f t="shared" si="61"/>
        <v>-1.7250973845297647E-2</v>
      </c>
      <c r="Q433" s="196">
        <f t="shared" si="62"/>
        <v>-9.6476510067114267E-3</v>
      </c>
      <c r="R433" s="196">
        <f t="shared" si="63"/>
        <v>-1.5257652816428264E-2</v>
      </c>
      <c r="Y433">
        <v>428</v>
      </c>
      <c r="Z433">
        <v>421.19615667418532</v>
      </c>
    </row>
    <row r="434" spans="1:26" ht="13.8">
      <c r="A434" s="209">
        <v>42268</v>
      </c>
      <c r="B434" s="193">
        <v>27.42</v>
      </c>
      <c r="C434" s="193">
        <v>38.72</v>
      </c>
      <c r="D434" s="193">
        <v>31.69</v>
      </c>
      <c r="E434" s="193">
        <v>60.69</v>
      </c>
      <c r="F434" s="193">
        <v>120.98</v>
      </c>
      <c r="G434" s="193">
        <v>17.760000000000002</v>
      </c>
      <c r="H434" s="193">
        <v>23.52</v>
      </c>
      <c r="I434" s="224">
        <v>100.3</v>
      </c>
      <c r="J434" s="193"/>
      <c r="K434" s="196">
        <f t="shared" si="56"/>
        <v>1.5179563124768609E-2</v>
      </c>
      <c r="L434" s="196">
        <f t="shared" si="57"/>
        <v>1.4409221902017216E-2</v>
      </c>
      <c r="M434" s="196">
        <f t="shared" si="58"/>
        <v>9.5571838165020937E-3</v>
      </c>
      <c r="N434" s="196">
        <f t="shared" si="59"/>
        <v>2.1373274991585256E-2</v>
      </c>
      <c r="O434" s="196">
        <f t="shared" si="60"/>
        <v>9.8497495826377866E-3</v>
      </c>
      <c r="P434" s="196">
        <f t="shared" si="61"/>
        <v>5.6625141562854711E-3</v>
      </c>
      <c r="Q434" s="196">
        <f t="shared" si="62"/>
        <v>-3.8119440914866523E-3</v>
      </c>
      <c r="R434" s="196">
        <f t="shared" si="63"/>
        <v>-2.260767881504587E-2</v>
      </c>
      <c r="Y434">
        <v>429</v>
      </c>
      <c r="Z434">
        <v>129.32903587464463</v>
      </c>
    </row>
    <row r="435" spans="1:26" ht="13.8">
      <c r="A435" s="209">
        <v>42269</v>
      </c>
      <c r="B435" s="193">
        <v>26.92</v>
      </c>
      <c r="C435" s="193">
        <v>38.54</v>
      </c>
      <c r="D435" s="193">
        <v>31.06</v>
      </c>
      <c r="E435" s="193">
        <v>60.53</v>
      </c>
      <c r="F435" s="193">
        <v>120.51</v>
      </c>
      <c r="G435" s="193">
        <v>17.73</v>
      </c>
      <c r="H435" s="193">
        <v>23.24</v>
      </c>
      <c r="I435" s="224">
        <v>98.47</v>
      </c>
      <c r="J435" s="193"/>
      <c r="K435" s="196">
        <f t="shared" si="56"/>
        <v>-1.8234865061998541E-2</v>
      </c>
      <c r="L435" s="196">
        <f t="shared" si="57"/>
        <v>-4.6487603305785056E-3</v>
      </c>
      <c r="M435" s="196">
        <f t="shared" si="58"/>
        <v>-1.9880088355948327E-2</v>
      </c>
      <c r="N435" s="196">
        <f t="shared" si="59"/>
        <v>-2.6363486571098467E-3</v>
      </c>
      <c r="O435" s="196">
        <f t="shared" si="60"/>
        <v>-3.8849396594478332E-3</v>
      </c>
      <c r="P435" s="196">
        <f t="shared" si="61"/>
        <v>-1.689189189189253E-3</v>
      </c>
      <c r="Q435" s="196">
        <f t="shared" si="62"/>
        <v>-1.1904761904761953E-2</v>
      </c>
      <c r="R435" s="196">
        <f t="shared" si="63"/>
        <v>-1.8245264207377852E-2</v>
      </c>
      <c r="Y435">
        <v>430</v>
      </c>
      <c r="Z435">
        <v>140.57023622663249</v>
      </c>
    </row>
    <row r="436" spans="1:26" ht="13.8">
      <c r="A436" s="209">
        <v>42270</v>
      </c>
      <c r="B436" s="193">
        <v>26.8</v>
      </c>
      <c r="C436" s="193">
        <v>38.51</v>
      </c>
      <c r="D436" s="193">
        <v>31.04</v>
      </c>
      <c r="E436" s="193">
        <v>61.08</v>
      </c>
      <c r="F436" s="193">
        <v>122.86</v>
      </c>
      <c r="G436" s="193">
        <v>17.760000000000002</v>
      </c>
      <c r="H436" s="193">
        <v>23.22</v>
      </c>
      <c r="I436" s="224">
        <v>98.07</v>
      </c>
      <c r="J436" s="193"/>
      <c r="K436" s="196">
        <f t="shared" si="56"/>
        <v>-4.4576523031203937E-3</v>
      </c>
      <c r="L436" s="196">
        <f t="shared" si="57"/>
        <v>-7.7841203943957284E-4</v>
      </c>
      <c r="M436" s="196">
        <f t="shared" si="58"/>
        <v>-6.4391500321956134E-4</v>
      </c>
      <c r="N436" s="196">
        <f t="shared" si="59"/>
        <v>9.0864034363125259E-3</v>
      </c>
      <c r="O436" s="196">
        <f t="shared" si="60"/>
        <v>1.9500456393660229E-2</v>
      </c>
      <c r="P436" s="196">
        <f t="shared" si="61"/>
        <v>1.6920473773266293E-3</v>
      </c>
      <c r="Q436" s="196">
        <f t="shared" si="62"/>
        <v>-8.6058519793457723E-4</v>
      </c>
      <c r="R436" s="196">
        <f t="shared" si="63"/>
        <v>-4.062150908906324E-3</v>
      </c>
      <c r="Y436">
        <v>431</v>
      </c>
      <c r="Z436">
        <v>135.97320443011876</v>
      </c>
    </row>
    <row r="437" spans="1:26" ht="13.8">
      <c r="A437" s="209">
        <v>42271</v>
      </c>
      <c r="B437" s="193">
        <v>26.69</v>
      </c>
      <c r="C437" s="193">
        <v>38.549999999999997</v>
      </c>
      <c r="D437" s="193">
        <v>31.21</v>
      </c>
      <c r="E437" s="193">
        <v>61.31</v>
      </c>
      <c r="F437" s="193">
        <v>122.38</v>
      </c>
      <c r="G437" s="193">
        <v>17.79</v>
      </c>
      <c r="H437" s="193">
        <v>23.24</v>
      </c>
      <c r="I437" s="224">
        <v>103.76</v>
      </c>
      <c r="J437" s="193"/>
      <c r="K437" s="196">
        <f t="shared" si="56"/>
        <v>-4.1044776119402776E-3</v>
      </c>
      <c r="L437" s="196">
        <f t="shared" si="57"/>
        <v>1.0386912490262048E-3</v>
      </c>
      <c r="M437" s="196">
        <f t="shared" si="58"/>
        <v>5.4768041237113953E-3</v>
      </c>
      <c r="N437" s="196">
        <f t="shared" si="59"/>
        <v>3.7655533726261292E-3</v>
      </c>
      <c r="O437" s="196">
        <f t="shared" si="60"/>
        <v>-3.9068858863747676E-3</v>
      </c>
      <c r="P437" s="196">
        <f t="shared" si="61"/>
        <v>1.6891891891890531E-3</v>
      </c>
      <c r="Q437" s="196">
        <f t="shared" si="62"/>
        <v>8.6132644272177324E-4</v>
      </c>
      <c r="R437" s="196">
        <f t="shared" si="63"/>
        <v>5.8019781788518528E-2</v>
      </c>
      <c r="Y437">
        <v>432</v>
      </c>
      <c r="Z437">
        <v>190.31361453960932</v>
      </c>
    </row>
    <row r="438" spans="1:26" ht="13.8">
      <c r="A438" s="209">
        <v>42272</v>
      </c>
      <c r="B438" s="193">
        <v>26.21</v>
      </c>
      <c r="C438" s="193">
        <v>38.58</v>
      </c>
      <c r="D438" s="193">
        <v>30.52</v>
      </c>
      <c r="E438" s="193">
        <v>61.3</v>
      </c>
      <c r="F438" s="193">
        <v>122.96</v>
      </c>
      <c r="G438" s="193">
        <v>17.78</v>
      </c>
      <c r="H438" s="193">
        <v>22.98</v>
      </c>
      <c r="I438" s="224">
        <v>102.24</v>
      </c>
      <c r="J438" s="193"/>
      <c r="K438" s="196">
        <f t="shared" si="56"/>
        <v>-1.7984263769201963E-2</v>
      </c>
      <c r="L438" s="196">
        <f t="shared" si="57"/>
        <v>7.7821011673154705E-4</v>
      </c>
      <c r="M438" s="196">
        <f t="shared" si="58"/>
        <v>-2.2108298622236504E-2</v>
      </c>
      <c r="N438" s="196">
        <f t="shared" si="59"/>
        <v>-1.6310552927752595E-4</v>
      </c>
      <c r="O438" s="196">
        <f t="shared" si="60"/>
        <v>4.7393364928909817E-3</v>
      </c>
      <c r="P438" s="196">
        <f t="shared" si="61"/>
        <v>-5.6211354693636939E-4</v>
      </c>
      <c r="Q438" s="196">
        <f t="shared" si="62"/>
        <v>-1.1187607573149657E-2</v>
      </c>
      <c r="R438" s="196">
        <f t="shared" si="63"/>
        <v>-1.4649190439475811E-2</v>
      </c>
      <c r="Y438">
        <v>433</v>
      </c>
      <c r="Z438">
        <v>97.998876255342054</v>
      </c>
    </row>
    <row r="439" spans="1:26" ht="13.8">
      <c r="A439" s="209">
        <v>42275</v>
      </c>
      <c r="B439" s="193">
        <v>25.2</v>
      </c>
      <c r="C439" s="193">
        <v>38.01</v>
      </c>
      <c r="D439" s="193">
        <v>29.67</v>
      </c>
      <c r="E439" s="193">
        <v>60.23</v>
      </c>
      <c r="F439" s="193">
        <v>121.27</v>
      </c>
      <c r="G439" s="193">
        <v>17.75</v>
      </c>
      <c r="H439" s="193">
        <v>21.9</v>
      </c>
      <c r="I439" s="224">
        <v>99.47</v>
      </c>
      <c r="J439" s="193"/>
      <c r="K439" s="196">
        <f t="shared" si="56"/>
        <v>-3.8534910339565111E-2</v>
      </c>
      <c r="L439" s="196">
        <f t="shared" si="57"/>
        <v>-1.4774494556765171E-2</v>
      </c>
      <c r="M439" s="196">
        <f t="shared" si="58"/>
        <v>-2.7850589777195213E-2</v>
      </c>
      <c r="N439" s="196">
        <f t="shared" si="59"/>
        <v>-1.7455138662316481E-2</v>
      </c>
      <c r="O439" s="196">
        <f t="shared" si="60"/>
        <v>-1.3744307091737133E-2</v>
      </c>
      <c r="P439" s="196">
        <f t="shared" si="61"/>
        <v>-1.6872890888639559E-3</v>
      </c>
      <c r="Q439" s="196">
        <f t="shared" si="62"/>
        <v>-4.6997389033942641E-2</v>
      </c>
      <c r="R439" s="196">
        <f t="shared" si="63"/>
        <v>-2.7093114241001526E-2</v>
      </c>
      <c r="Y439">
        <v>434</v>
      </c>
      <c r="Z439">
        <v>130.57089007946797</v>
      </c>
    </row>
    <row r="440" spans="1:26" ht="13.8">
      <c r="A440" s="209">
        <v>42276</v>
      </c>
      <c r="B440" s="193">
        <v>24.8</v>
      </c>
      <c r="C440" s="193">
        <v>38.14</v>
      </c>
      <c r="D440" s="193">
        <v>29.68</v>
      </c>
      <c r="E440" s="193">
        <v>60.47</v>
      </c>
      <c r="F440" s="193">
        <v>121.41</v>
      </c>
      <c r="G440" s="193">
        <v>17.78</v>
      </c>
      <c r="H440" s="193">
        <v>21.85</v>
      </c>
      <c r="I440" s="224">
        <v>98.35</v>
      </c>
      <c r="J440" s="193"/>
      <c r="K440" s="196">
        <f t="shared" si="56"/>
        <v>-1.5873015873015817E-2</v>
      </c>
      <c r="L440" s="196">
        <f t="shared" si="57"/>
        <v>3.4201525914233769E-3</v>
      </c>
      <c r="M440" s="196">
        <f t="shared" si="58"/>
        <v>3.3704078193454699E-4</v>
      </c>
      <c r="N440" s="196">
        <f t="shared" si="59"/>
        <v>3.984725219990071E-3</v>
      </c>
      <c r="O440" s="196">
        <f t="shared" si="60"/>
        <v>1.1544487507215353E-3</v>
      </c>
      <c r="P440" s="196">
        <f t="shared" si="61"/>
        <v>1.6901408450704866E-3</v>
      </c>
      <c r="Q440" s="196">
        <f t="shared" si="62"/>
        <v>-2.2831050228309204E-3</v>
      </c>
      <c r="R440" s="196">
        <f t="shared" si="63"/>
        <v>-1.1259676284306871E-2</v>
      </c>
      <c r="Y440">
        <v>435</v>
      </c>
      <c r="Z440">
        <v>123.97582612332144</v>
      </c>
    </row>
    <row r="441" spans="1:26" ht="13.8">
      <c r="A441" s="209">
        <v>42277</v>
      </c>
      <c r="B441" s="193">
        <v>25.59</v>
      </c>
      <c r="C441" s="193">
        <v>38.86</v>
      </c>
      <c r="D441" s="193">
        <v>30.35</v>
      </c>
      <c r="E441" s="193">
        <v>61</v>
      </c>
      <c r="F441" s="193">
        <v>122.13</v>
      </c>
      <c r="G441" s="193">
        <v>18.079999999999998</v>
      </c>
      <c r="H441" s="193">
        <v>22.18</v>
      </c>
      <c r="I441" s="224">
        <v>103.26</v>
      </c>
      <c r="J441" s="193"/>
      <c r="K441" s="196">
        <f t="shared" si="56"/>
        <v>3.1854838709677383E-2</v>
      </c>
      <c r="L441" s="196">
        <f t="shared" si="57"/>
        <v>1.8877818563188223E-2</v>
      </c>
      <c r="M441" s="196">
        <f t="shared" si="58"/>
        <v>2.2574123989218386E-2</v>
      </c>
      <c r="N441" s="196">
        <f t="shared" si="59"/>
        <v>8.7646766991897E-3</v>
      </c>
      <c r="O441" s="196">
        <f t="shared" si="60"/>
        <v>5.9303187546330526E-3</v>
      </c>
      <c r="P441" s="196">
        <f t="shared" si="61"/>
        <v>1.6872890888638758E-2</v>
      </c>
      <c r="Q441" s="196">
        <f t="shared" si="62"/>
        <v>1.5102974828375207E-2</v>
      </c>
      <c r="R441" s="196">
        <f t="shared" si="63"/>
        <v>4.9923741738688472E-2</v>
      </c>
      <c r="Y441">
        <v>436</v>
      </c>
      <c r="Z441">
        <v>130.33308942187693</v>
      </c>
    </row>
    <row r="442" spans="1:26" ht="13.8">
      <c r="A442" s="209">
        <v>42278</v>
      </c>
      <c r="B442" s="193">
        <v>26.04</v>
      </c>
      <c r="C442" s="193">
        <v>39.159999999999997</v>
      </c>
      <c r="D442" s="193">
        <v>30.49</v>
      </c>
      <c r="E442" s="193">
        <v>61.66</v>
      </c>
      <c r="F442" s="193">
        <v>122.12</v>
      </c>
      <c r="G442" s="193">
        <v>17.920000000000002</v>
      </c>
      <c r="H442" s="193">
        <v>22.6</v>
      </c>
      <c r="I442" s="224">
        <v>105.98</v>
      </c>
      <c r="J442" s="193"/>
      <c r="K442" s="196">
        <f t="shared" si="56"/>
        <v>1.758499413833526E-2</v>
      </c>
      <c r="L442" s="196">
        <f t="shared" si="57"/>
        <v>7.7200205867214919E-3</v>
      </c>
      <c r="M442" s="196">
        <f t="shared" si="58"/>
        <v>4.6128500823722244E-3</v>
      </c>
      <c r="N442" s="196">
        <f t="shared" si="59"/>
        <v>1.0819672131147486E-2</v>
      </c>
      <c r="O442" s="196">
        <f t="shared" si="60"/>
        <v>-8.1879963972741386E-5</v>
      </c>
      <c r="P442" s="196">
        <f t="shared" si="61"/>
        <v>-8.8495575221237063E-3</v>
      </c>
      <c r="Q442" s="196">
        <f t="shared" si="62"/>
        <v>1.8935978358881951E-2</v>
      </c>
      <c r="R442" s="196">
        <f t="shared" si="63"/>
        <v>2.6341274452837484E-2</v>
      </c>
      <c r="Y442">
        <v>437</v>
      </c>
      <c r="Z442">
        <v>118.66984916413095</v>
      </c>
    </row>
    <row r="443" spans="1:26" ht="13.8">
      <c r="A443" s="209">
        <v>42279</v>
      </c>
      <c r="B443" s="193">
        <v>26.63</v>
      </c>
      <c r="C443" s="193">
        <v>40.01</v>
      </c>
      <c r="D443" s="193">
        <v>31.27</v>
      </c>
      <c r="E443" s="193">
        <v>61.67</v>
      </c>
      <c r="F443" s="193">
        <v>123.22</v>
      </c>
      <c r="G443" s="193">
        <v>18.11</v>
      </c>
      <c r="H443" s="193">
        <v>23.17</v>
      </c>
      <c r="I443" s="224">
        <v>106.11</v>
      </c>
      <c r="J443" s="193"/>
      <c r="K443" s="196">
        <f t="shared" si="56"/>
        <v>2.2657450076804912E-2</v>
      </c>
      <c r="L443" s="196">
        <f t="shared" si="57"/>
        <v>2.1705822267620058E-2</v>
      </c>
      <c r="M443" s="196">
        <f t="shared" si="58"/>
        <v>2.5582158084617945E-2</v>
      </c>
      <c r="N443" s="196">
        <f t="shared" si="59"/>
        <v>1.621796951022562E-4</v>
      </c>
      <c r="O443" s="196">
        <f t="shared" si="60"/>
        <v>9.0075335735341818E-3</v>
      </c>
      <c r="P443" s="196">
        <f t="shared" si="61"/>
        <v>1.0602678571428444E-2</v>
      </c>
      <c r="Q443" s="196">
        <f t="shared" si="62"/>
        <v>2.5221238938053107E-2</v>
      </c>
      <c r="R443" s="196">
        <f t="shared" si="63"/>
        <v>1.2266465370824255E-3</v>
      </c>
      <c r="Y443">
        <v>438</v>
      </c>
      <c r="Z443">
        <v>171.53327498645891</v>
      </c>
    </row>
    <row r="444" spans="1:26" ht="13.8">
      <c r="A444" s="209">
        <v>42282</v>
      </c>
      <c r="B444" s="193">
        <v>27.18</v>
      </c>
      <c r="C444" s="193">
        <v>40.94</v>
      </c>
      <c r="D444" s="193">
        <v>31.99</v>
      </c>
      <c r="E444" s="193">
        <v>61.66</v>
      </c>
      <c r="F444" s="193">
        <v>125.09</v>
      </c>
      <c r="G444" s="193">
        <v>18.36</v>
      </c>
      <c r="H444" s="193">
        <v>23.36</v>
      </c>
      <c r="I444" s="224">
        <v>111.25</v>
      </c>
      <c r="J444" s="195"/>
      <c r="K444" s="196">
        <f t="shared" si="56"/>
        <v>2.0653398422831419E-2</v>
      </c>
      <c r="L444" s="196">
        <f t="shared" si="57"/>
        <v>2.3244188952761802E-2</v>
      </c>
      <c r="M444" s="196">
        <f t="shared" si="58"/>
        <v>2.302526383114803E-2</v>
      </c>
      <c r="N444" s="196">
        <f t="shared" si="59"/>
        <v>-1.6215339711375248E-4</v>
      </c>
      <c r="O444" s="196">
        <f t="shared" si="60"/>
        <v>1.5176107774711935E-2</v>
      </c>
      <c r="P444" s="196">
        <f t="shared" si="61"/>
        <v>1.3804527885146328E-2</v>
      </c>
      <c r="Q444" s="196">
        <f t="shared" si="62"/>
        <v>8.2002589555458666E-3</v>
      </c>
      <c r="R444" s="196">
        <f t="shared" si="63"/>
        <v>4.8440297804165491E-2</v>
      </c>
      <c r="Y444">
        <v>439</v>
      </c>
      <c r="Z444">
        <v>209.2394905307832</v>
      </c>
    </row>
    <row r="445" spans="1:26" ht="13.8">
      <c r="A445" s="209">
        <v>42283</v>
      </c>
      <c r="B445" s="193">
        <v>26.87</v>
      </c>
      <c r="C445" s="193">
        <v>41.04</v>
      </c>
      <c r="D445" s="193">
        <v>32.19</v>
      </c>
      <c r="E445" s="193">
        <v>60.57</v>
      </c>
      <c r="F445" s="193">
        <v>125.37</v>
      </c>
      <c r="G445" s="193">
        <v>18.309999999999999</v>
      </c>
      <c r="H445" s="193">
        <v>23.3</v>
      </c>
      <c r="I445" s="224">
        <v>108.33</v>
      </c>
      <c r="J445" s="193"/>
      <c r="K445" s="196">
        <f t="shared" si="56"/>
        <v>-1.1405445180279571E-2</v>
      </c>
      <c r="L445" s="196">
        <f t="shared" si="57"/>
        <v>2.4425989252565079E-3</v>
      </c>
      <c r="M445" s="196">
        <f t="shared" si="58"/>
        <v>6.2519537355423347E-3</v>
      </c>
      <c r="N445" s="196">
        <f t="shared" si="59"/>
        <v>-1.7677586766136819E-2</v>
      </c>
      <c r="O445" s="196">
        <f t="shared" si="60"/>
        <v>2.2383883603805349E-3</v>
      </c>
      <c r="P445" s="196">
        <f t="shared" si="61"/>
        <v>-2.7233115468409974E-3</v>
      </c>
      <c r="Q445" s="196">
        <f t="shared" si="62"/>
        <v>-2.5684931506848767E-3</v>
      </c>
      <c r="R445" s="196">
        <f t="shared" si="63"/>
        <v>-2.624719101123597E-2</v>
      </c>
      <c r="Y445">
        <v>440</v>
      </c>
      <c r="Z445">
        <v>203.02631087380954</v>
      </c>
    </row>
    <row r="446" spans="1:26" ht="13.8">
      <c r="A446" s="209">
        <v>42284</v>
      </c>
      <c r="B446" s="193">
        <v>27.1</v>
      </c>
      <c r="C446" s="193">
        <v>41.09</v>
      </c>
      <c r="D446" s="193">
        <v>32.04</v>
      </c>
      <c r="E446" s="193">
        <v>60.92</v>
      </c>
      <c r="F446" s="193">
        <v>124.99</v>
      </c>
      <c r="G446" s="193">
        <v>18.5</v>
      </c>
      <c r="H446" s="193">
        <v>23.3</v>
      </c>
      <c r="I446" s="224">
        <v>108.1</v>
      </c>
      <c r="J446" s="193"/>
      <c r="K446" s="196">
        <f t="shared" si="56"/>
        <v>8.5597320431708389E-3</v>
      </c>
      <c r="L446" s="196">
        <f t="shared" si="57"/>
        <v>1.2183235867447432E-3</v>
      </c>
      <c r="M446" s="196">
        <f t="shared" si="58"/>
        <v>-4.6598322460390989E-3</v>
      </c>
      <c r="N446" s="196">
        <f t="shared" si="59"/>
        <v>5.7784381707115971E-3</v>
      </c>
      <c r="O446" s="196">
        <f t="shared" si="60"/>
        <v>-3.0310281566563744E-3</v>
      </c>
      <c r="P446" s="196">
        <f t="shared" si="61"/>
        <v>1.0376843255051955E-2</v>
      </c>
      <c r="Q446" s="196">
        <f t="shared" si="62"/>
        <v>0</v>
      </c>
      <c r="R446" s="196">
        <f t="shared" si="63"/>
        <v>-2.1231422505308224E-3</v>
      </c>
      <c r="Y446">
        <v>441</v>
      </c>
      <c r="Z446">
        <v>152.20191003577904</v>
      </c>
    </row>
    <row r="447" spans="1:26" ht="13.8">
      <c r="A447" s="209">
        <v>42285</v>
      </c>
      <c r="B447" s="193">
        <v>26.66</v>
      </c>
      <c r="C447" s="193">
        <v>41.66</v>
      </c>
      <c r="D447" s="193">
        <v>31.88</v>
      </c>
      <c r="E447" s="193">
        <v>61.02</v>
      </c>
      <c r="F447" s="193">
        <v>128.12</v>
      </c>
      <c r="G447" s="193">
        <v>18.64</v>
      </c>
      <c r="H447" s="193">
        <v>21.91</v>
      </c>
      <c r="I447" s="224">
        <v>114.93</v>
      </c>
      <c r="J447" s="193"/>
      <c r="K447" s="196">
        <f t="shared" si="56"/>
        <v>-1.6236162361623663E-2</v>
      </c>
      <c r="L447" s="196">
        <f t="shared" si="57"/>
        <v>1.387198831832546E-2</v>
      </c>
      <c r="M447" s="196">
        <f t="shared" si="58"/>
        <v>-4.9937578027465712E-3</v>
      </c>
      <c r="N447" s="196">
        <f t="shared" si="59"/>
        <v>1.6414970453053417E-3</v>
      </c>
      <c r="O447" s="196">
        <f t="shared" si="60"/>
        <v>2.5042003360268898E-2</v>
      </c>
      <c r="P447" s="196">
        <f t="shared" si="61"/>
        <v>7.5675675675675987E-3</v>
      </c>
      <c r="Q447" s="196">
        <f t="shared" si="62"/>
        <v>-5.9656652360515046E-2</v>
      </c>
      <c r="R447" s="196">
        <f t="shared" si="63"/>
        <v>6.3182238667900209E-2</v>
      </c>
      <c r="Y447">
        <v>442</v>
      </c>
      <c r="Z447">
        <v>167.4056013206573</v>
      </c>
    </row>
    <row r="448" spans="1:26" ht="13.8">
      <c r="A448" s="209">
        <v>42286</v>
      </c>
      <c r="B448" s="193">
        <v>26.99</v>
      </c>
      <c r="C448" s="193">
        <v>41.36</v>
      </c>
      <c r="D448" s="193">
        <v>32.1</v>
      </c>
      <c r="E448" s="193">
        <v>61.17</v>
      </c>
      <c r="F448" s="193">
        <v>130.07</v>
      </c>
      <c r="G448" s="193">
        <v>18.59</v>
      </c>
      <c r="H448" s="193">
        <v>22.05</v>
      </c>
      <c r="I448" s="224">
        <v>113.33</v>
      </c>
      <c r="J448" s="193"/>
      <c r="K448" s="196">
        <f t="shared" si="56"/>
        <v>1.2378094523630844E-2</v>
      </c>
      <c r="L448" s="196">
        <f t="shared" si="57"/>
        <v>-7.2011521843494287E-3</v>
      </c>
      <c r="M448" s="196">
        <f t="shared" si="58"/>
        <v>6.9008782936010801E-3</v>
      </c>
      <c r="N448" s="196">
        <f t="shared" si="59"/>
        <v>2.4582104228121691E-3</v>
      </c>
      <c r="O448" s="196">
        <f t="shared" si="60"/>
        <v>1.5220106150483833E-2</v>
      </c>
      <c r="P448" s="196">
        <f t="shared" si="61"/>
        <v>-2.682403433476433E-3</v>
      </c>
      <c r="Q448" s="196">
        <f t="shared" si="62"/>
        <v>6.3897763578275018E-3</v>
      </c>
      <c r="R448" s="196">
        <f t="shared" si="63"/>
        <v>-1.3921517445401621E-2</v>
      </c>
      <c r="Y448">
        <v>443</v>
      </c>
      <c r="Z448">
        <v>178.75020325277231</v>
      </c>
    </row>
    <row r="449" spans="1:26" ht="13.8">
      <c r="A449" s="209">
        <v>42289</v>
      </c>
      <c r="B449" s="193">
        <v>27.51</v>
      </c>
      <c r="C449" s="193">
        <v>41.26</v>
      </c>
      <c r="D449" s="193">
        <v>32.25</v>
      </c>
      <c r="E449" s="193">
        <v>61.43</v>
      </c>
      <c r="F449" s="193">
        <v>129.78</v>
      </c>
      <c r="G449" s="193">
        <v>18.66</v>
      </c>
      <c r="H449" s="193">
        <v>22.29</v>
      </c>
      <c r="I449" s="224">
        <v>113.45</v>
      </c>
      <c r="J449" s="193"/>
      <c r="K449" s="196">
        <f t="shared" si="56"/>
        <v>1.9266394961096819E-2</v>
      </c>
      <c r="L449" s="196">
        <f t="shared" si="57"/>
        <v>-2.4177949709864948E-3</v>
      </c>
      <c r="M449" s="196">
        <f t="shared" si="58"/>
        <v>4.6728971962616377E-3</v>
      </c>
      <c r="N449" s="196">
        <f t="shared" si="59"/>
        <v>4.250449566781069E-3</v>
      </c>
      <c r="O449" s="196">
        <f t="shared" si="60"/>
        <v>-2.2295686937802111E-3</v>
      </c>
      <c r="P449" s="196">
        <f t="shared" si="61"/>
        <v>3.7654653039268576E-3</v>
      </c>
      <c r="Q449" s="196">
        <f t="shared" si="62"/>
        <v>1.0884353741496527E-2</v>
      </c>
      <c r="R449" s="196">
        <f t="shared" si="63"/>
        <v>1.0588546721962812E-3</v>
      </c>
      <c r="Y449">
        <v>444</v>
      </c>
      <c r="Z449">
        <v>151.36931553360213</v>
      </c>
    </row>
    <row r="450" spans="1:26" ht="13.8">
      <c r="A450" s="209">
        <v>42290</v>
      </c>
      <c r="B450" s="193">
        <v>27.44</v>
      </c>
      <c r="C450" s="193">
        <v>41.17</v>
      </c>
      <c r="D450" s="193">
        <v>32.54</v>
      </c>
      <c r="E450" s="193">
        <v>61.23</v>
      </c>
      <c r="F450" s="193">
        <v>128.63999999999999</v>
      </c>
      <c r="G450" s="193">
        <v>18.600000000000001</v>
      </c>
      <c r="H450" s="193">
        <v>22.34</v>
      </c>
      <c r="I450" s="224">
        <v>109.73</v>
      </c>
      <c r="J450" s="193"/>
      <c r="K450" s="196">
        <f t="shared" si="56"/>
        <v>-2.5445292620865242E-3</v>
      </c>
      <c r="L450" s="196">
        <f t="shared" si="57"/>
        <v>-2.1812893843915731E-3</v>
      </c>
      <c r="M450" s="196">
        <f t="shared" si="58"/>
        <v>8.9922480620154774E-3</v>
      </c>
      <c r="N450" s="196">
        <f t="shared" si="59"/>
        <v>-3.255738238645659E-3</v>
      </c>
      <c r="O450" s="196">
        <f t="shared" si="60"/>
        <v>-8.7840961627370529E-3</v>
      </c>
      <c r="P450" s="196">
        <f t="shared" si="61"/>
        <v>-3.2154340836012176E-3</v>
      </c>
      <c r="Q450" s="196">
        <f t="shared" si="62"/>
        <v>2.2431583669807408E-3</v>
      </c>
      <c r="R450" s="196">
        <f t="shared" si="63"/>
        <v>-3.278977523137945E-2</v>
      </c>
      <c r="Y450">
        <v>445</v>
      </c>
      <c r="Z450">
        <v>230.66552842271429</v>
      </c>
    </row>
    <row r="451" spans="1:26" ht="13.8">
      <c r="A451" s="209">
        <v>42291</v>
      </c>
      <c r="B451" s="193">
        <v>27.24</v>
      </c>
      <c r="C451" s="193">
        <v>40.98</v>
      </c>
      <c r="D451" s="193">
        <v>32.479999999999997</v>
      </c>
      <c r="E451" s="193">
        <v>59.09</v>
      </c>
      <c r="F451" s="193">
        <v>126.58</v>
      </c>
      <c r="G451" s="193">
        <v>16.73</v>
      </c>
      <c r="H451" s="193">
        <v>21.78</v>
      </c>
      <c r="I451" s="224">
        <v>110.23</v>
      </c>
      <c r="J451" s="193"/>
      <c r="K451" s="196">
        <f t="shared" ref="K451:K514" si="64">(B451-B450)/B450</f>
        <v>-7.2886297376094323E-3</v>
      </c>
      <c r="L451" s="196">
        <f t="shared" ref="L451:L514" si="65">(C451-C450)/C450</f>
        <v>-4.6150109302891627E-3</v>
      </c>
      <c r="M451" s="196">
        <f t="shared" ref="M451:M514" si="66">(D451-D450)/D450</f>
        <v>-1.8438844499078758E-3</v>
      </c>
      <c r="N451" s="196">
        <f t="shared" ref="N451:N514" si="67">(E451-E450)/E450</f>
        <v>-3.4950187816429751E-2</v>
      </c>
      <c r="O451" s="196">
        <f t="shared" ref="O451:O514" si="68">(F451-F450)/F450</f>
        <v>-1.6013681592039711E-2</v>
      </c>
      <c r="P451" s="196">
        <f t="shared" ref="P451:P514" si="69">(G451-G450)/G450</f>
        <v>-0.10053763440860219</v>
      </c>
      <c r="Q451" s="196">
        <f t="shared" ref="Q451:Q514" si="70">(H451-H450)/H450</f>
        <v>-2.5067144136078724E-2</v>
      </c>
      <c r="R451" s="196">
        <f t="shared" ref="R451:R514" si="71">(I451-I450)/I450</f>
        <v>4.5566390230565934E-3</v>
      </c>
      <c r="Y451">
        <v>446</v>
      </c>
      <c r="Z451">
        <v>211.66641018370092</v>
      </c>
    </row>
    <row r="452" spans="1:26" ht="13.8">
      <c r="A452" s="209">
        <v>42292</v>
      </c>
      <c r="B452" s="193">
        <v>28.12</v>
      </c>
      <c r="C452" s="193">
        <v>41.27</v>
      </c>
      <c r="D452" s="193">
        <v>33.01</v>
      </c>
      <c r="E452" s="193">
        <v>58.26</v>
      </c>
      <c r="F452" s="193">
        <v>128.21</v>
      </c>
      <c r="G452" s="193">
        <v>16.54</v>
      </c>
      <c r="H452" s="193">
        <v>22.24</v>
      </c>
      <c r="I452" s="224">
        <v>101.09</v>
      </c>
      <c r="J452" s="193"/>
      <c r="K452" s="196">
        <f t="shared" si="64"/>
        <v>3.2305433186490554E-2</v>
      </c>
      <c r="L452" s="196">
        <f t="shared" si="65"/>
        <v>7.0766227428015194E-3</v>
      </c>
      <c r="M452" s="196">
        <f t="shared" si="66"/>
        <v>1.6317733990147819E-2</v>
      </c>
      <c r="N452" s="196">
        <f t="shared" si="67"/>
        <v>-1.4046369944153078E-2</v>
      </c>
      <c r="O452" s="196">
        <f t="shared" si="68"/>
        <v>1.28772317901723E-2</v>
      </c>
      <c r="P452" s="196">
        <f t="shared" si="69"/>
        <v>-1.1356843992827333E-2</v>
      </c>
      <c r="Q452" s="196">
        <f t="shared" si="70"/>
        <v>2.1120293847566449E-2</v>
      </c>
      <c r="R452" s="196">
        <f t="shared" si="71"/>
        <v>-8.2917536060963443E-2</v>
      </c>
      <c r="Y452">
        <v>447</v>
      </c>
      <c r="Z452">
        <v>248.13047419577785</v>
      </c>
    </row>
    <row r="453" spans="1:26" ht="13.8">
      <c r="A453" s="209">
        <v>42293</v>
      </c>
      <c r="B453" s="193">
        <v>28.54</v>
      </c>
      <c r="C453" s="193">
        <v>41.71</v>
      </c>
      <c r="D453" s="193">
        <v>33.03</v>
      </c>
      <c r="E453" s="193">
        <v>58.2</v>
      </c>
      <c r="F453" s="193">
        <v>128.46</v>
      </c>
      <c r="G453" s="193">
        <v>16.420000000000002</v>
      </c>
      <c r="H453" s="193">
        <v>22.28</v>
      </c>
      <c r="I453" s="224">
        <v>98.99</v>
      </c>
      <c r="J453" s="193"/>
      <c r="K453" s="196">
        <f t="shared" si="64"/>
        <v>1.493598862019908E-2</v>
      </c>
      <c r="L453" s="196">
        <f t="shared" si="65"/>
        <v>1.066149745577896E-2</v>
      </c>
      <c r="M453" s="196">
        <f t="shared" si="66"/>
        <v>6.0587700696768034E-4</v>
      </c>
      <c r="N453" s="196">
        <f t="shared" si="67"/>
        <v>-1.0298661174046545E-3</v>
      </c>
      <c r="O453" s="196">
        <f t="shared" si="68"/>
        <v>1.9499259028156928E-3</v>
      </c>
      <c r="P453" s="196">
        <f t="shared" si="69"/>
        <v>-7.2551390568317683E-3</v>
      </c>
      <c r="Q453" s="196">
        <f t="shared" si="70"/>
        <v>1.7985611510792582E-3</v>
      </c>
      <c r="R453" s="196">
        <f t="shared" si="71"/>
        <v>-2.0773568107626952E-2</v>
      </c>
      <c r="Y453">
        <v>448</v>
      </c>
      <c r="Z453">
        <v>293.71250766228889</v>
      </c>
    </row>
    <row r="454" spans="1:26" ht="13.8">
      <c r="A454" s="209">
        <v>42296</v>
      </c>
      <c r="B454" s="193">
        <v>28.66</v>
      </c>
      <c r="C454" s="193">
        <v>41.81</v>
      </c>
      <c r="D454" s="193">
        <v>33.22</v>
      </c>
      <c r="E454" s="193">
        <v>57.93</v>
      </c>
      <c r="F454" s="193">
        <v>129.44</v>
      </c>
      <c r="G454" s="193">
        <v>16.41</v>
      </c>
      <c r="H454" s="193">
        <v>22.29</v>
      </c>
      <c r="I454" s="224">
        <v>101.69</v>
      </c>
      <c r="J454" s="193"/>
      <c r="K454" s="196">
        <f t="shared" si="64"/>
        <v>4.2046250875963911E-3</v>
      </c>
      <c r="L454" s="196">
        <f t="shared" si="65"/>
        <v>2.397506593143165E-3</v>
      </c>
      <c r="M454" s="196">
        <f t="shared" si="66"/>
        <v>5.7523463518013235E-3</v>
      </c>
      <c r="N454" s="196">
        <f t="shared" si="67"/>
        <v>-4.6391752577320125E-3</v>
      </c>
      <c r="O454" s="196">
        <f t="shared" si="68"/>
        <v>7.6288338782499587E-3</v>
      </c>
      <c r="P454" s="196">
        <f t="shared" si="69"/>
        <v>-6.0901339829485764E-4</v>
      </c>
      <c r="Q454" s="196">
        <f t="shared" si="70"/>
        <v>4.4883303411122127E-4</v>
      </c>
      <c r="R454" s="196">
        <f t="shared" si="71"/>
        <v>2.7275482371956792E-2</v>
      </c>
      <c r="Y454">
        <v>449</v>
      </c>
      <c r="Z454">
        <v>121.90578817120455</v>
      </c>
    </row>
    <row r="455" spans="1:26" ht="13.8">
      <c r="A455" s="209">
        <v>42297</v>
      </c>
      <c r="B455" s="193">
        <v>28.04</v>
      </c>
      <c r="C455" s="193">
        <v>41.94</v>
      </c>
      <c r="D455" s="193">
        <v>32.43</v>
      </c>
      <c r="E455" s="193">
        <v>57.7</v>
      </c>
      <c r="F455" s="193">
        <v>130.57</v>
      </c>
      <c r="G455" s="193">
        <v>16.38</v>
      </c>
      <c r="H455" s="193">
        <v>22.16</v>
      </c>
      <c r="I455" s="224">
        <v>98.99</v>
      </c>
      <c r="J455" s="193"/>
      <c r="K455" s="196">
        <f t="shared" si="64"/>
        <v>-2.1632937892533181E-2</v>
      </c>
      <c r="L455" s="196">
        <f t="shared" si="65"/>
        <v>3.1093039942596376E-3</v>
      </c>
      <c r="M455" s="196">
        <f t="shared" si="66"/>
        <v>-2.3780854906682695E-2</v>
      </c>
      <c r="N455" s="196">
        <f t="shared" si="67"/>
        <v>-3.9703089936129268E-3</v>
      </c>
      <c r="O455" s="196">
        <f t="shared" si="68"/>
        <v>8.7299134734239447E-3</v>
      </c>
      <c r="P455" s="196">
        <f t="shared" si="69"/>
        <v>-1.8281535648995207E-3</v>
      </c>
      <c r="Q455" s="196">
        <f t="shared" si="70"/>
        <v>-5.8322117541497985E-3</v>
      </c>
      <c r="R455" s="196">
        <f t="shared" si="71"/>
        <v>-2.6551283312026778E-2</v>
      </c>
      <c r="Y455">
        <v>450</v>
      </c>
      <c r="Z455">
        <v>408.23212309950929</v>
      </c>
    </row>
    <row r="456" spans="1:26" ht="13.8">
      <c r="A456" s="209">
        <v>42298</v>
      </c>
      <c r="B456" s="193">
        <v>27.79</v>
      </c>
      <c r="C456" s="193">
        <v>41.44</v>
      </c>
      <c r="D456" s="193">
        <v>32.049999999999997</v>
      </c>
      <c r="E456" s="193">
        <v>59.25</v>
      </c>
      <c r="F456" s="193">
        <v>131.12</v>
      </c>
      <c r="G456" s="193">
        <v>16.350000000000001</v>
      </c>
      <c r="H456" s="193">
        <v>21.97</v>
      </c>
      <c r="I456" s="224">
        <v>97.96</v>
      </c>
      <c r="J456" s="193"/>
      <c r="K456" s="196">
        <f t="shared" si="64"/>
        <v>-8.9158345221112701E-3</v>
      </c>
      <c r="L456" s="196">
        <f t="shared" si="65"/>
        <v>-1.1921793037672867E-2</v>
      </c>
      <c r="M456" s="196">
        <f t="shared" si="66"/>
        <v>-1.1717545482577939E-2</v>
      </c>
      <c r="N456" s="196">
        <f t="shared" si="67"/>
        <v>2.6863084922010349E-2</v>
      </c>
      <c r="O456" s="196">
        <f t="shared" si="68"/>
        <v>4.212299915754089E-3</v>
      </c>
      <c r="P456" s="196">
        <f t="shared" si="69"/>
        <v>-1.831501831501684E-3</v>
      </c>
      <c r="Q456" s="196">
        <f t="shared" si="70"/>
        <v>-8.5740072202166642E-3</v>
      </c>
      <c r="R456" s="196">
        <f t="shared" si="71"/>
        <v>-1.040509142337611E-2</v>
      </c>
      <c r="Y456">
        <v>451</v>
      </c>
      <c r="Z456">
        <v>169.81412976829702</v>
      </c>
    </row>
    <row r="457" spans="1:26" ht="13.8">
      <c r="A457" s="209">
        <v>42299</v>
      </c>
      <c r="B457" s="193">
        <v>28.2</v>
      </c>
      <c r="C457" s="193">
        <v>42.17</v>
      </c>
      <c r="D457" s="193">
        <v>32.51</v>
      </c>
      <c r="E457" s="193">
        <v>59.8</v>
      </c>
      <c r="F457" s="193">
        <v>133.6</v>
      </c>
      <c r="G457" s="193">
        <v>16.420000000000002</v>
      </c>
      <c r="H457" s="193">
        <v>25.03</v>
      </c>
      <c r="I457" s="224">
        <v>97.32</v>
      </c>
      <c r="J457" s="193"/>
      <c r="K457" s="196">
        <f t="shared" si="64"/>
        <v>1.4753508456279242E-2</v>
      </c>
      <c r="L457" s="196">
        <f t="shared" si="65"/>
        <v>1.7615830115830212E-2</v>
      </c>
      <c r="M457" s="196">
        <f t="shared" si="66"/>
        <v>1.4352574102964146E-2</v>
      </c>
      <c r="N457" s="196">
        <f t="shared" si="67"/>
        <v>9.2827004219408794E-3</v>
      </c>
      <c r="O457" s="196">
        <f t="shared" si="68"/>
        <v>1.8913971934106082E-2</v>
      </c>
      <c r="P457" s="196">
        <f t="shared" si="69"/>
        <v>4.2813455657492528E-3</v>
      </c>
      <c r="Q457" s="196">
        <f t="shared" si="70"/>
        <v>0.13928083750568968</v>
      </c>
      <c r="R457" s="196">
        <f t="shared" si="71"/>
        <v>-6.5332788893425952E-3</v>
      </c>
      <c r="Y457">
        <v>452</v>
      </c>
      <c r="Z457">
        <v>103.05571914439844</v>
      </c>
    </row>
    <row r="458" spans="1:26" ht="13.8">
      <c r="A458" s="209">
        <v>42300</v>
      </c>
      <c r="B458" s="193">
        <v>29.95</v>
      </c>
      <c r="C458" s="193">
        <v>46.42</v>
      </c>
      <c r="D458" s="193">
        <v>35.01</v>
      </c>
      <c r="E458" s="193">
        <v>56.56</v>
      </c>
      <c r="F458" s="193">
        <v>131.57</v>
      </c>
      <c r="G458" s="193">
        <v>16.25</v>
      </c>
      <c r="H458" s="193">
        <v>25.55</v>
      </c>
      <c r="I458" s="224">
        <v>100.04</v>
      </c>
      <c r="J458" s="193"/>
      <c r="K458" s="196">
        <f t="shared" si="64"/>
        <v>6.2056737588652482E-2</v>
      </c>
      <c r="L458" s="196">
        <f t="shared" si="65"/>
        <v>0.10078254683424234</v>
      </c>
      <c r="M458" s="196">
        <f t="shared" si="66"/>
        <v>7.6899415564441714E-2</v>
      </c>
      <c r="N458" s="196">
        <f t="shared" si="67"/>
        <v>-5.418060200668888E-2</v>
      </c>
      <c r="O458" s="196">
        <f t="shared" si="68"/>
        <v>-1.5194610778443123E-2</v>
      </c>
      <c r="P458" s="196">
        <f t="shared" si="69"/>
        <v>-1.0353227771011065E-2</v>
      </c>
      <c r="Q458" s="196">
        <f t="shared" si="70"/>
        <v>2.0775069916100661E-2</v>
      </c>
      <c r="R458" s="196">
        <f t="shared" si="71"/>
        <v>2.7949034114262365E-2</v>
      </c>
      <c r="Y458">
        <v>453</v>
      </c>
      <c r="Z458">
        <v>141.54220323904497</v>
      </c>
    </row>
    <row r="459" spans="1:26" ht="13.8">
      <c r="A459" s="209">
        <v>42303</v>
      </c>
      <c r="B459" s="193">
        <v>30.43</v>
      </c>
      <c r="C459" s="193">
        <v>47.63</v>
      </c>
      <c r="D459" s="193">
        <v>35.549999999999997</v>
      </c>
      <c r="E459" s="193">
        <v>57.4</v>
      </c>
      <c r="F459" s="193">
        <v>132.4</v>
      </c>
      <c r="G459" s="193">
        <v>16.170000000000002</v>
      </c>
      <c r="H459" s="193">
        <v>25.56</v>
      </c>
      <c r="I459" s="224">
        <v>103.04</v>
      </c>
      <c r="J459" s="193"/>
      <c r="K459" s="196">
        <f t="shared" si="64"/>
        <v>1.6026711185308861E-2</v>
      </c>
      <c r="L459" s="196">
        <f t="shared" si="65"/>
        <v>2.606635071090049E-2</v>
      </c>
      <c r="M459" s="196">
        <f t="shared" si="66"/>
        <v>1.5424164524421571E-2</v>
      </c>
      <c r="N459" s="196">
        <f t="shared" si="67"/>
        <v>1.4851485148514785E-2</v>
      </c>
      <c r="O459" s="196">
        <f t="shared" si="68"/>
        <v>6.3084289731702705E-3</v>
      </c>
      <c r="P459" s="196">
        <f t="shared" si="69"/>
        <v>-4.9230769230768183E-3</v>
      </c>
      <c r="Q459" s="196">
        <f t="shared" si="70"/>
        <v>3.9138943248524501E-4</v>
      </c>
      <c r="R459" s="196">
        <f t="shared" si="71"/>
        <v>2.9988004798080767E-2</v>
      </c>
      <c r="Y459">
        <v>454</v>
      </c>
      <c r="Z459">
        <v>198.90654819557878</v>
      </c>
    </row>
    <row r="460" spans="1:26" ht="13.8">
      <c r="A460" s="209">
        <v>42304</v>
      </c>
      <c r="B460" s="193">
        <v>30.55</v>
      </c>
      <c r="C460" s="193">
        <v>47.14</v>
      </c>
      <c r="D460" s="193">
        <v>35.340000000000003</v>
      </c>
      <c r="E460" s="193">
        <v>57.95</v>
      </c>
      <c r="F460" s="193">
        <v>133.27000000000001</v>
      </c>
      <c r="G460" s="193">
        <v>16.02</v>
      </c>
      <c r="H460" s="193">
        <v>25.74</v>
      </c>
      <c r="I460" s="224">
        <v>103.07</v>
      </c>
      <c r="J460" s="193"/>
      <c r="K460" s="196">
        <f t="shared" si="64"/>
        <v>3.9434768320736439E-3</v>
      </c>
      <c r="L460" s="196">
        <f t="shared" si="65"/>
        <v>-1.0287633844215872E-2</v>
      </c>
      <c r="M460" s="196">
        <f t="shared" si="66"/>
        <v>-5.9071729957804152E-3</v>
      </c>
      <c r="N460" s="196">
        <f t="shared" si="67"/>
        <v>9.5818815331011192E-3</v>
      </c>
      <c r="O460" s="196">
        <f t="shared" si="68"/>
        <v>6.5709969788519977E-3</v>
      </c>
      <c r="P460" s="196">
        <f t="shared" si="69"/>
        <v>-9.2764378478665498E-3</v>
      </c>
      <c r="Q460" s="196">
        <f t="shared" si="70"/>
        <v>7.0422535211267494E-3</v>
      </c>
      <c r="R460" s="196">
        <f t="shared" si="71"/>
        <v>2.9114906832285447E-4</v>
      </c>
      <c r="Y460">
        <v>455</v>
      </c>
      <c r="Z460">
        <v>245.28700632234958</v>
      </c>
    </row>
    <row r="461" spans="1:26" ht="13.8">
      <c r="A461" s="209">
        <v>42305</v>
      </c>
      <c r="B461" s="193">
        <v>30.85</v>
      </c>
      <c r="C461" s="193">
        <v>47.39</v>
      </c>
      <c r="D461" s="193">
        <v>35.56</v>
      </c>
      <c r="E461" s="193">
        <v>59.12</v>
      </c>
      <c r="F461" s="193">
        <v>133.27000000000001</v>
      </c>
      <c r="G461" s="193">
        <v>16.07</v>
      </c>
      <c r="H461" s="193">
        <v>25.63</v>
      </c>
      <c r="I461" s="224">
        <v>105.8</v>
      </c>
      <c r="J461" s="193"/>
      <c r="K461" s="196">
        <f t="shared" si="64"/>
        <v>9.8199672667758E-3</v>
      </c>
      <c r="L461" s="196">
        <f t="shared" si="65"/>
        <v>5.3033517182859563E-3</v>
      </c>
      <c r="M461" s="196">
        <f t="shared" si="66"/>
        <v>6.2252405206564467E-3</v>
      </c>
      <c r="N461" s="196">
        <f t="shared" si="67"/>
        <v>2.0189818809318284E-2</v>
      </c>
      <c r="O461" s="196">
        <f t="shared" si="68"/>
        <v>0</v>
      </c>
      <c r="P461" s="196">
        <f t="shared" si="69"/>
        <v>3.1210986267166487E-3</v>
      </c>
      <c r="Q461" s="196">
        <f t="shared" si="70"/>
        <v>-4.2735042735042514E-3</v>
      </c>
      <c r="R461" s="196">
        <f t="shared" si="71"/>
        <v>2.6486853594644456E-2</v>
      </c>
      <c r="Y461">
        <v>456</v>
      </c>
      <c r="Z461">
        <v>118.71295454860591</v>
      </c>
    </row>
    <row r="462" spans="1:26" ht="13.8">
      <c r="A462" s="209">
        <v>42306</v>
      </c>
      <c r="B462" s="193">
        <v>31.33</v>
      </c>
      <c r="C462" s="193">
        <v>46.85</v>
      </c>
      <c r="D462" s="193">
        <v>35.76</v>
      </c>
      <c r="E462" s="193">
        <v>59.15</v>
      </c>
      <c r="F462" s="193">
        <v>133.71</v>
      </c>
      <c r="G462" s="193">
        <v>16.16</v>
      </c>
      <c r="H462" s="193">
        <v>25.57</v>
      </c>
      <c r="I462" s="224">
        <v>105.12</v>
      </c>
      <c r="J462" s="193"/>
      <c r="K462" s="196">
        <f t="shared" si="64"/>
        <v>1.5559157212317563E-2</v>
      </c>
      <c r="L462" s="196">
        <f t="shared" si="65"/>
        <v>-1.1394809031441215E-2</v>
      </c>
      <c r="M462" s="196">
        <f t="shared" si="66"/>
        <v>5.62429696287952E-3</v>
      </c>
      <c r="N462" s="196">
        <f t="shared" si="67"/>
        <v>5.0744248985116949E-4</v>
      </c>
      <c r="O462" s="196">
        <f t="shared" si="68"/>
        <v>3.3015682449163181E-3</v>
      </c>
      <c r="P462" s="196">
        <f t="shared" si="69"/>
        <v>5.6004978220286156E-3</v>
      </c>
      <c r="Q462" s="196">
        <f t="shared" si="70"/>
        <v>-2.3410066328520768E-3</v>
      </c>
      <c r="R462" s="196">
        <f t="shared" si="71"/>
        <v>-6.4272211720226144E-3</v>
      </c>
      <c r="Y462">
        <v>457</v>
      </c>
      <c r="Z462">
        <v>289.81691112778543</v>
      </c>
    </row>
    <row r="463" spans="1:26" ht="13.8">
      <c r="A463" s="209">
        <v>42307</v>
      </c>
      <c r="B463" s="193">
        <v>31.3</v>
      </c>
      <c r="C463" s="193">
        <v>46.21</v>
      </c>
      <c r="D463" s="193">
        <v>35.450000000000003</v>
      </c>
      <c r="E463" s="193">
        <v>59.85</v>
      </c>
      <c r="F463" s="193">
        <v>133.58000000000001</v>
      </c>
      <c r="G463" s="193">
        <v>15.96</v>
      </c>
      <c r="H463" s="193">
        <v>25.32</v>
      </c>
      <c r="I463" s="224">
        <v>108.38</v>
      </c>
      <c r="J463" s="193"/>
      <c r="K463" s="196">
        <f t="shared" si="64"/>
        <v>-9.5754867539092202E-4</v>
      </c>
      <c r="L463" s="196">
        <f t="shared" si="65"/>
        <v>-1.3660618996798305E-2</v>
      </c>
      <c r="M463" s="196">
        <f t="shared" si="66"/>
        <v>-8.6689038031318565E-3</v>
      </c>
      <c r="N463" s="196">
        <f t="shared" si="67"/>
        <v>1.1834319526627267E-2</v>
      </c>
      <c r="O463" s="196">
        <f t="shared" si="68"/>
        <v>-9.7225338418963016E-4</v>
      </c>
      <c r="P463" s="196">
        <f t="shared" si="69"/>
        <v>-1.2376237623762332E-2</v>
      </c>
      <c r="Q463" s="196">
        <f t="shared" si="70"/>
        <v>-9.7770825185764573E-3</v>
      </c>
      <c r="R463" s="196">
        <f t="shared" si="71"/>
        <v>3.1012176560121677E-2</v>
      </c>
      <c r="Y463">
        <v>458</v>
      </c>
      <c r="Z463">
        <v>230.49027423647456</v>
      </c>
    </row>
    <row r="464" spans="1:26" ht="13.8">
      <c r="A464" s="209">
        <v>42310</v>
      </c>
      <c r="B464" s="193">
        <v>31.42</v>
      </c>
      <c r="C464" s="193">
        <v>46.74</v>
      </c>
      <c r="D464" s="193">
        <v>35.97</v>
      </c>
      <c r="E464" s="193">
        <v>59.91</v>
      </c>
      <c r="F464" s="193">
        <v>134.44999999999999</v>
      </c>
      <c r="G464" s="193">
        <v>16.059999999999999</v>
      </c>
      <c r="H464" s="193">
        <v>25.86</v>
      </c>
      <c r="I464" s="224">
        <v>107.64</v>
      </c>
      <c r="J464" s="193"/>
      <c r="K464" s="196">
        <f t="shared" si="64"/>
        <v>3.8338658146965174E-3</v>
      </c>
      <c r="L464" s="196">
        <f t="shared" si="65"/>
        <v>1.1469378922311212E-2</v>
      </c>
      <c r="M464" s="196">
        <f t="shared" si="66"/>
        <v>1.4668547249647277E-2</v>
      </c>
      <c r="N464" s="196">
        <f t="shared" si="67"/>
        <v>1.0025062656640797E-3</v>
      </c>
      <c r="O464" s="196">
        <f t="shared" si="68"/>
        <v>6.5129510405747574E-3</v>
      </c>
      <c r="P464" s="196">
        <f t="shared" si="69"/>
        <v>6.2656641604008686E-3</v>
      </c>
      <c r="Q464" s="196">
        <f t="shared" si="70"/>
        <v>2.1327014218009446E-2</v>
      </c>
      <c r="R464" s="196">
        <f t="shared" si="71"/>
        <v>-6.8278280125483939E-3</v>
      </c>
      <c r="Y464">
        <v>459</v>
      </c>
      <c r="Z464">
        <v>88.261930718447047</v>
      </c>
    </row>
    <row r="465" spans="1:26" ht="13.8">
      <c r="A465" s="209">
        <v>42311</v>
      </c>
      <c r="B465" s="193">
        <v>31.27</v>
      </c>
      <c r="C465" s="193">
        <v>47.54</v>
      </c>
      <c r="D465" s="193">
        <v>36.020000000000003</v>
      </c>
      <c r="E465" s="193">
        <v>60.67</v>
      </c>
      <c r="F465" s="193">
        <v>134.15</v>
      </c>
      <c r="G465" s="193">
        <v>16.2</v>
      </c>
      <c r="H465" s="193">
        <v>26.22</v>
      </c>
      <c r="I465" s="224">
        <v>109.74</v>
      </c>
      <c r="J465" s="193"/>
      <c r="K465" s="196">
        <f t="shared" si="64"/>
        <v>-4.7740292807129893E-3</v>
      </c>
      <c r="L465" s="196">
        <f t="shared" si="65"/>
        <v>1.7115960633290482E-2</v>
      </c>
      <c r="M465" s="196">
        <f t="shared" si="66"/>
        <v>1.3900472616070131E-3</v>
      </c>
      <c r="N465" s="196">
        <f t="shared" si="67"/>
        <v>1.2685695209480975E-2</v>
      </c>
      <c r="O465" s="196">
        <f t="shared" si="68"/>
        <v>-2.2313127556711264E-3</v>
      </c>
      <c r="P465" s="196">
        <f t="shared" si="69"/>
        <v>8.7173100871731374E-3</v>
      </c>
      <c r="Q465" s="196">
        <f t="shared" si="70"/>
        <v>1.3921113689095106E-2</v>
      </c>
      <c r="R465" s="196">
        <f t="shared" si="71"/>
        <v>1.9509476031215108E-2</v>
      </c>
      <c r="Y465">
        <v>460</v>
      </c>
      <c r="Z465">
        <v>268.58615901959502</v>
      </c>
    </row>
    <row r="466" spans="1:26" ht="13.8">
      <c r="A466" s="209">
        <v>42312</v>
      </c>
      <c r="B466" s="193">
        <v>32.049999999999997</v>
      </c>
      <c r="C466" s="193">
        <v>47.76</v>
      </c>
      <c r="D466" s="193">
        <v>36.32</v>
      </c>
      <c r="E466" s="193">
        <v>60.01</v>
      </c>
      <c r="F466" s="193">
        <v>132.76</v>
      </c>
      <c r="G466" s="193">
        <v>16.27</v>
      </c>
      <c r="H466" s="193">
        <v>26.59</v>
      </c>
      <c r="I466" s="224">
        <v>114.05</v>
      </c>
      <c r="J466" s="193"/>
      <c r="K466" s="196">
        <f t="shared" si="64"/>
        <v>2.4944035817076993E-2</v>
      </c>
      <c r="L466" s="196">
        <f t="shared" si="65"/>
        <v>4.627681952040363E-3</v>
      </c>
      <c r="M466" s="196">
        <f t="shared" si="66"/>
        <v>8.3287062742919797E-3</v>
      </c>
      <c r="N466" s="196">
        <f t="shared" si="67"/>
        <v>-1.0878523158068299E-2</v>
      </c>
      <c r="O466" s="196">
        <f t="shared" si="68"/>
        <v>-1.0361535594483896E-2</v>
      </c>
      <c r="P466" s="196">
        <f t="shared" si="69"/>
        <v>4.3209876543210055E-3</v>
      </c>
      <c r="Q466" s="196">
        <f t="shared" si="70"/>
        <v>1.4111365369946643E-2</v>
      </c>
      <c r="R466" s="196">
        <f t="shared" si="71"/>
        <v>3.9274649170767291E-2</v>
      </c>
      <c r="Y466">
        <v>461</v>
      </c>
      <c r="Z466">
        <v>179.4664841549565</v>
      </c>
    </row>
    <row r="467" spans="1:26" ht="13.8">
      <c r="A467" s="209">
        <v>42313</v>
      </c>
      <c r="B467" s="193">
        <v>32.78</v>
      </c>
      <c r="C467" s="193">
        <v>47.74</v>
      </c>
      <c r="D467" s="193">
        <v>36.47</v>
      </c>
      <c r="E467" s="193">
        <v>60.6</v>
      </c>
      <c r="F467" s="193">
        <v>132.01</v>
      </c>
      <c r="G467" s="193">
        <v>16.34</v>
      </c>
      <c r="H467" s="193">
        <v>26.59</v>
      </c>
      <c r="I467" s="224">
        <v>113.5</v>
      </c>
      <c r="J467" s="193"/>
      <c r="K467" s="196">
        <f t="shared" si="64"/>
        <v>2.2776911076443185E-2</v>
      </c>
      <c r="L467" s="196">
        <f t="shared" si="65"/>
        <v>-4.1876046901164198E-4</v>
      </c>
      <c r="M467" s="196">
        <f t="shared" si="66"/>
        <v>4.1299559471365248E-3</v>
      </c>
      <c r="N467" s="196">
        <f t="shared" si="67"/>
        <v>9.831694717547133E-3</v>
      </c>
      <c r="O467" s="196">
        <f t="shared" si="68"/>
        <v>-5.6492919554082558E-3</v>
      </c>
      <c r="P467" s="196">
        <f t="shared" si="69"/>
        <v>4.3023970497848979E-3</v>
      </c>
      <c r="Q467" s="196">
        <f t="shared" si="70"/>
        <v>0</v>
      </c>
      <c r="R467" s="196">
        <f t="shared" si="71"/>
        <v>-4.8224462954844114E-3</v>
      </c>
      <c r="Y467">
        <v>462</v>
      </c>
      <c r="Z467">
        <v>160.22091835388656</v>
      </c>
    </row>
    <row r="468" spans="1:26" ht="13.8">
      <c r="A468" s="209">
        <v>42314</v>
      </c>
      <c r="B468" s="193">
        <v>32.97</v>
      </c>
      <c r="C468" s="193">
        <v>48.22</v>
      </c>
      <c r="D468" s="193">
        <v>36.6</v>
      </c>
      <c r="E468" s="193">
        <v>59.88</v>
      </c>
      <c r="F468" s="193">
        <v>133.09</v>
      </c>
      <c r="G468" s="193">
        <v>16.39</v>
      </c>
      <c r="H468" s="193">
        <v>26.68</v>
      </c>
      <c r="I468" s="224">
        <v>114.06</v>
      </c>
      <c r="J468" s="193"/>
      <c r="K468" s="196">
        <f t="shared" si="64"/>
        <v>5.7962172056131092E-3</v>
      </c>
      <c r="L468" s="196">
        <f t="shared" si="65"/>
        <v>1.0054461667364827E-2</v>
      </c>
      <c r="M468" s="196">
        <f t="shared" si="66"/>
        <v>3.5645736221552662E-3</v>
      </c>
      <c r="N468" s="196">
        <f t="shared" si="67"/>
        <v>-1.1881188118811862E-2</v>
      </c>
      <c r="O468" s="196">
        <f t="shared" si="68"/>
        <v>8.1811983940611507E-3</v>
      </c>
      <c r="P468" s="196">
        <f t="shared" si="69"/>
        <v>3.059975520195882E-3</v>
      </c>
      <c r="Q468" s="196">
        <f t="shared" si="70"/>
        <v>3.384731101918009E-3</v>
      </c>
      <c r="R468" s="196">
        <f t="shared" si="71"/>
        <v>4.933920704845835E-3</v>
      </c>
      <c r="Y468">
        <v>463</v>
      </c>
      <c r="Z468">
        <v>160.35158290542998</v>
      </c>
    </row>
    <row r="469" spans="1:26" ht="13.8">
      <c r="A469" s="209">
        <v>42317</v>
      </c>
      <c r="B469" s="193">
        <v>32.770000000000003</v>
      </c>
      <c r="C469" s="193">
        <v>47.55</v>
      </c>
      <c r="D469" s="193">
        <v>36.159999999999997</v>
      </c>
      <c r="E469" s="193">
        <v>59.12</v>
      </c>
      <c r="F469" s="193">
        <v>131.08000000000001</v>
      </c>
      <c r="G469" s="193">
        <v>16.309999999999999</v>
      </c>
      <c r="H469" s="193">
        <v>26.48</v>
      </c>
      <c r="I469" s="224">
        <v>109.86</v>
      </c>
      <c r="J469" s="193"/>
      <c r="K469" s="196">
        <f t="shared" si="64"/>
        <v>-6.066120715802115E-3</v>
      </c>
      <c r="L469" s="196">
        <f t="shared" si="65"/>
        <v>-1.3894649523019529E-2</v>
      </c>
      <c r="M469" s="196">
        <f t="shared" si="66"/>
        <v>-1.2021857923497399E-2</v>
      </c>
      <c r="N469" s="196">
        <f t="shared" si="67"/>
        <v>-1.2692050768203157E-2</v>
      </c>
      <c r="O469" s="196">
        <f t="shared" si="68"/>
        <v>-1.5102562175971078E-2</v>
      </c>
      <c r="P469" s="196">
        <f t="shared" si="69"/>
        <v>-4.8810250152533157E-3</v>
      </c>
      <c r="Q469" s="196">
        <f t="shared" si="70"/>
        <v>-7.4962518740629416E-3</v>
      </c>
      <c r="R469" s="196">
        <f t="shared" si="71"/>
        <v>-3.6822724881641268E-2</v>
      </c>
      <c r="Y469">
        <v>464</v>
      </c>
      <c r="Z469">
        <v>125.20014328240111</v>
      </c>
    </row>
    <row r="470" spans="1:26" ht="13.8">
      <c r="A470" s="209">
        <v>42318</v>
      </c>
      <c r="B470" s="193">
        <v>32.979999999999997</v>
      </c>
      <c r="C470" s="193">
        <v>46.98</v>
      </c>
      <c r="D470" s="193">
        <v>36.33</v>
      </c>
      <c r="E470" s="193">
        <v>59.86</v>
      </c>
      <c r="F470" s="193">
        <v>132.47</v>
      </c>
      <c r="G470" s="193">
        <v>16.36</v>
      </c>
      <c r="H470" s="193">
        <v>26.44</v>
      </c>
      <c r="I470" s="224">
        <v>112.7</v>
      </c>
      <c r="J470" s="193"/>
      <c r="K470" s="196">
        <f t="shared" si="64"/>
        <v>6.4083002746412486E-3</v>
      </c>
      <c r="L470" s="196">
        <f t="shared" si="65"/>
        <v>-1.1987381703470038E-2</v>
      </c>
      <c r="M470" s="196">
        <f t="shared" si="66"/>
        <v>4.7013274336283658E-3</v>
      </c>
      <c r="N470" s="196">
        <f t="shared" si="67"/>
        <v>1.2516914749661739E-2</v>
      </c>
      <c r="O470" s="196">
        <f t="shared" si="68"/>
        <v>1.0604211168751803E-2</v>
      </c>
      <c r="P470" s="196">
        <f t="shared" si="69"/>
        <v>3.0656039239730665E-3</v>
      </c>
      <c r="Q470" s="196">
        <f t="shared" si="70"/>
        <v>-1.5105740181268559E-3</v>
      </c>
      <c r="R470" s="196">
        <f t="shared" si="71"/>
        <v>2.5851083196795955E-2</v>
      </c>
      <c r="Y470">
        <v>465</v>
      </c>
      <c r="Z470">
        <v>102.05311994436804</v>
      </c>
    </row>
    <row r="471" spans="1:26" ht="13.8">
      <c r="A471" s="209">
        <v>42319</v>
      </c>
      <c r="B471" s="193">
        <v>33.659999999999997</v>
      </c>
      <c r="C471" s="193">
        <v>47.1</v>
      </c>
      <c r="D471" s="193">
        <v>36.68</v>
      </c>
      <c r="E471" s="193">
        <v>58.06</v>
      </c>
      <c r="F471" s="193">
        <v>132.46</v>
      </c>
      <c r="G471" s="193">
        <v>16.05</v>
      </c>
      <c r="H471" s="193">
        <v>26.27</v>
      </c>
      <c r="I471" s="224">
        <v>112.86</v>
      </c>
      <c r="J471" s="193"/>
      <c r="K471" s="196">
        <f t="shared" si="64"/>
        <v>2.0618556701030921E-2</v>
      </c>
      <c r="L471" s="196">
        <f t="shared" si="65"/>
        <v>2.5542784163474787E-3</v>
      </c>
      <c r="M471" s="196">
        <f t="shared" si="66"/>
        <v>9.6339113680154534E-3</v>
      </c>
      <c r="N471" s="196">
        <f t="shared" si="67"/>
        <v>-3.0070163715335736E-2</v>
      </c>
      <c r="O471" s="196">
        <f t="shared" si="68"/>
        <v>-7.5488789914629007E-5</v>
      </c>
      <c r="P471" s="196">
        <f t="shared" si="69"/>
        <v>-1.8948655256723637E-2</v>
      </c>
      <c r="Q471" s="196">
        <f t="shared" si="70"/>
        <v>-6.4296520423601251E-3</v>
      </c>
      <c r="R471" s="196">
        <f t="shared" si="71"/>
        <v>1.4196983141082217E-3</v>
      </c>
      <c r="Y471">
        <v>466</v>
      </c>
      <c r="Z471">
        <v>191.43803214238881</v>
      </c>
    </row>
    <row r="472" spans="1:26" ht="13.8">
      <c r="A472" s="209">
        <v>42320</v>
      </c>
      <c r="B472" s="193">
        <v>33.28</v>
      </c>
      <c r="C472" s="193">
        <v>46.81</v>
      </c>
      <c r="D472" s="193">
        <v>36.47</v>
      </c>
      <c r="E472" s="193">
        <v>58.11</v>
      </c>
      <c r="F472" s="193">
        <v>132.13</v>
      </c>
      <c r="G472" s="193">
        <v>15.88</v>
      </c>
      <c r="H472" s="193">
        <v>25.91</v>
      </c>
      <c r="I472" s="224">
        <v>108.92</v>
      </c>
      <c r="J472" s="193"/>
      <c r="K472" s="196">
        <f t="shared" si="64"/>
        <v>-1.1289364230540567E-2</v>
      </c>
      <c r="L472" s="196">
        <f t="shared" si="65"/>
        <v>-6.1571125265392594E-3</v>
      </c>
      <c r="M472" s="196">
        <f t="shared" si="66"/>
        <v>-5.7251908396946799E-3</v>
      </c>
      <c r="N472" s="196">
        <f t="shared" si="67"/>
        <v>8.6117809162929995E-4</v>
      </c>
      <c r="O472" s="196">
        <f t="shared" si="68"/>
        <v>-2.4913181337763287E-3</v>
      </c>
      <c r="P472" s="196">
        <f t="shared" si="69"/>
        <v>-1.0591900311526474E-2</v>
      </c>
      <c r="Q472" s="196">
        <f t="shared" si="70"/>
        <v>-1.3703844689760162E-2</v>
      </c>
      <c r="R472" s="196">
        <f t="shared" si="71"/>
        <v>-3.49105085947191E-2</v>
      </c>
      <c r="Y472">
        <v>467</v>
      </c>
      <c r="Z472">
        <v>264.39647499789226</v>
      </c>
    </row>
    <row r="473" spans="1:26" ht="13.8">
      <c r="A473" s="209">
        <v>42321</v>
      </c>
      <c r="B473" s="193">
        <v>32.119999999999997</v>
      </c>
      <c r="C473" s="193">
        <v>46.39</v>
      </c>
      <c r="D473" s="193">
        <v>35.76</v>
      </c>
      <c r="E473" s="193">
        <v>55.75</v>
      </c>
      <c r="F473" s="193">
        <v>130.15</v>
      </c>
      <c r="G473" s="193">
        <v>15.73</v>
      </c>
      <c r="H473" s="193">
        <v>25.58</v>
      </c>
      <c r="I473" s="224">
        <v>103.65</v>
      </c>
      <c r="J473" s="193"/>
      <c r="K473" s="196">
        <f t="shared" si="64"/>
        <v>-3.4855769230769343E-2</v>
      </c>
      <c r="L473" s="196">
        <f t="shared" si="65"/>
        <v>-8.972441785943211E-3</v>
      </c>
      <c r="M473" s="196">
        <f t="shared" si="66"/>
        <v>-1.9468055936386095E-2</v>
      </c>
      <c r="N473" s="196">
        <f t="shared" si="67"/>
        <v>-4.0612631216658056E-2</v>
      </c>
      <c r="O473" s="196">
        <f t="shared" si="68"/>
        <v>-1.4985241807310905E-2</v>
      </c>
      <c r="P473" s="196">
        <f t="shared" si="69"/>
        <v>-9.4458438287153869E-3</v>
      </c>
      <c r="Q473" s="196">
        <f t="shared" si="70"/>
        <v>-1.2736395214203082E-2</v>
      </c>
      <c r="R473" s="196">
        <f t="shared" si="71"/>
        <v>-4.8384135145060556E-2</v>
      </c>
      <c r="Y473">
        <v>468</v>
      </c>
      <c r="Z473">
        <v>207.55638116642578</v>
      </c>
    </row>
    <row r="474" spans="1:26" ht="13.8">
      <c r="A474" s="209">
        <v>42324</v>
      </c>
      <c r="B474" s="193">
        <v>32.39</v>
      </c>
      <c r="C474" s="193">
        <v>47.21</v>
      </c>
      <c r="D474" s="193">
        <v>36.36</v>
      </c>
      <c r="E474" s="193">
        <v>56.52</v>
      </c>
      <c r="F474" s="193">
        <v>132.51</v>
      </c>
      <c r="G474" s="193">
        <v>16.13</v>
      </c>
      <c r="H474" s="193">
        <v>25.84</v>
      </c>
      <c r="I474" s="224">
        <v>111.35</v>
      </c>
      <c r="J474" s="193"/>
      <c r="K474" s="196">
        <f t="shared" si="64"/>
        <v>8.4059775840598736E-3</v>
      </c>
      <c r="L474" s="196">
        <f t="shared" si="65"/>
        <v>1.7676223323992244E-2</v>
      </c>
      <c r="M474" s="196">
        <f t="shared" si="66"/>
        <v>1.6778523489932928E-2</v>
      </c>
      <c r="N474" s="196">
        <f t="shared" si="67"/>
        <v>1.3811659192825168E-2</v>
      </c>
      <c r="O474" s="196">
        <f t="shared" si="68"/>
        <v>1.8132923549750175E-2</v>
      </c>
      <c r="P474" s="196">
        <f t="shared" si="69"/>
        <v>2.5429116338207155E-2</v>
      </c>
      <c r="Q474" s="196">
        <f t="shared" si="70"/>
        <v>1.0164190774042282E-2</v>
      </c>
      <c r="R474" s="196">
        <f t="shared" si="71"/>
        <v>7.4288470815243493E-2</v>
      </c>
      <c r="Y474">
        <v>469</v>
      </c>
      <c r="Z474">
        <v>149.02168469392794</v>
      </c>
    </row>
    <row r="475" spans="1:26" ht="13.8">
      <c r="A475" s="209">
        <v>42325</v>
      </c>
      <c r="B475" s="193">
        <v>32.17</v>
      </c>
      <c r="C475" s="193">
        <v>46.82</v>
      </c>
      <c r="D475" s="193">
        <v>36.18</v>
      </c>
      <c r="E475" s="193">
        <v>56.98</v>
      </c>
      <c r="F475" s="193">
        <v>134.57</v>
      </c>
      <c r="G475" s="193">
        <v>16.7</v>
      </c>
      <c r="H475" s="193">
        <v>25.81</v>
      </c>
      <c r="I475" s="224">
        <v>117.1</v>
      </c>
      <c r="J475" s="193"/>
      <c r="K475" s="196">
        <f t="shared" si="64"/>
        <v>-6.7922198209323511E-3</v>
      </c>
      <c r="L475" s="196">
        <f t="shared" si="65"/>
        <v>-8.2609616606651257E-3</v>
      </c>
      <c r="M475" s="196">
        <f t="shared" si="66"/>
        <v>-4.9504950495049427E-3</v>
      </c>
      <c r="N475" s="196">
        <f t="shared" si="67"/>
        <v>8.1387119603678997E-3</v>
      </c>
      <c r="O475" s="196">
        <f t="shared" si="68"/>
        <v>1.55459965285639E-2</v>
      </c>
      <c r="P475" s="196">
        <f t="shared" si="69"/>
        <v>3.5337879727216387E-2</v>
      </c>
      <c r="Q475" s="196">
        <f t="shared" si="70"/>
        <v>-1.1609907120743474E-3</v>
      </c>
      <c r="R475" s="196">
        <f t="shared" si="71"/>
        <v>5.1638976201167495E-2</v>
      </c>
      <c r="Y475">
        <v>470</v>
      </c>
      <c r="Z475">
        <v>261.2282199297432</v>
      </c>
    </row>
    <row r="476" spans="1:26" ht="13.8">
      <c r="A476" s="209">
        <v>42326</v>
      </c>
      <c r="B476" s="193">
        <v>33.18</v>
      </c>
      <c r="C476" s="193">
        <v>47.59</v>
      </c>
      <c r="D476" s="193">
        <v>36.909999999999997</v>
      </c>
      <c r="E476" s="193">
        <v>54.54</v>
      </c>
      <c r="F476" s="193">
        <v>136.57</v>
      </c>
      <c r="G476" s="193">
        <v>16.989999999999998</v>
      </c>
      <c r="H476" s="193">
        <v>26.09</v>
      </c>
      <c r="I476" s="224">
        <v>120.63</v>
      </c>
      <c r="J476" s="193"/>
      <c r="K476" s="196">
        <f t="shared" si="64"/>
        <v>3.1395710289089149E-2</v>
      </c>
      <c r="L476" s="196">
        <f t="shared" si="65"/>
        <v>1.6445963263562648E-2</v>
      </c>
      <c r="M476" s="196">
        <f t="shared" si="66"/>
        <v>2.0176893311221585E-2</v>
      </c>
      <c r="N476" s="196">
        <f t="shared" si="67"/>
        <v>-4.2822042822042786E-2</v>
      </c>
      <c r="O476" s="196">
        <f t="shared" si="68"/>
        <v>1.4862153526045925E-2</v>
      </c>
      <c r="P476" s="196">
        <f t="shared" si="69"/>
        <v>1.7365269461077793E-2</v>
      </c>
      <c r="Q476" s="196">
        <f t="shared" si="70"/>
        <v>1.0848508330104655E-2</v>
      </c>
      <c r="R476" s="196">
        <f t="shared" si="71"/>
        <v>3.0145175064047833E-2</v>
      </c>
      <c r="Y476">
        <v>471</v>
      </c>
      <c r="Z476">
        <v>162.06380701704884</v>
      </c>
    </row>
    <row r="477" spans="1:26" ht="13.8">
      <c r="A477" s="209">
        <v>42327</v>
      </c>
      <c r="B477" s="193">
        <v>33.06</v>
      </c>
      <c r="C477" s="193">
        <v>47.67</v>
      </c>
      <c r="D477" s="193">
        <v>36.83</v>
      </c>
      <c r="E477" s="193">
        <v>55.14</v>
      </c>
      <c r="F477" s="193">
        <v>137.91</v>
      </c>
      <c r="G477" s="193">
        <v>16.920000000000002</v>
      </c>
      <c r="H477" s="193">
        <v>26.11</v>
      </c>
      <c r="I477" s="224">
        <v>120.22</v>
      </c>
      <c r="J477" s="193"/>
      <c r="K477" s="196">
        <f t="shared" si="64"/>
        <v>-3.6166365280288562E-3</v>
      </c>
      <c r="L477" s="196">
        <f t="shared" si="65"/>
        <v>1.6810254255095248E-3</v>
      </c>
      <c r="M477" s="196">
        <f t="shared" si="66"/>
        <v>-2.1674342996477461E-3</v>
      </c>
      <c r="N477" s="196">
        <f t="shared" si="67"/>
        <v>1.1001100110011028E-2</v>
      </c>
      <c r="O477" s="196">
        <f t="shared" si="68"/>
        <v>9.8118181152522764E-3</v>
      </c>
      <c r="P477" s="196">
        <f t="shared" si="69"/>
        <v>-4.1200706297820329E-3</v>
      </c>
      <c r="Q477" s="196">
        <f t="shared" si="70"/>
        <v>7.6657723265617379E-4</v>
      </c>
      <c r="R477" s="196">
        <f t="shared" si="71"/>
        <v>-3.3988228467213511E-3</v>
      </c>
      <c r="Y477">
        <v>472</v>
      </c>
      <c r="Z477">
        <v>174.14968420398839</v>
      </c>
    </row>
    <row r="478" spans="1:26" ht="13.8">
      <c r="A478" s="209">
        <v>42328</v>
      </c>
      <c r="B478" s="193">
        <v>33.42</v>
      </c>
      <c r="C478" s="193">
        <v>47.9</v>
      </c>
      <c r="D478" s="193">
        <v>37.74</v>
      </c>
      <c r="E478" s="193">
        <v>55.36</v>
      </c>
      <c r="F478" s="193">
        <v>138.13999999999999</v>
      </c>
      <c r="G478" s="193">
        <v>16.75</v>
      </c>
      <c r="H478" s="193">
        <v>26.37</v>
      </c>
      <c r="I478" s="224">
        <v>123.84</v>
      </c>
      <c r="J478" s="193"/>
      <c r="K478" s="196">
        <f t="shared" si="64"/>
        <v>1.0889292196007242E-2</v>
      </c>
      <c r="L478" s="196">
        <f t="shared" si="65"/>
        <v>4.8248374239563008E-3</v>
      </c>
      <c r="M478" s="196">
        <f t="shared" si="66"/>
        <v>2.4708118381754105E-2</v>
      </c>
      <c r="N478" s="196">
        <f t="shared" si="67"/>
        <v>3.9898440333695842E-3</v>
      </c>
      <c r="O478" s="196">
        <f t="shared" si="68"/>
        <v>1.6677543325356375E-3</v>
      </c>
      <c r="P478" s="196">
        <f t="shared" si="69"/>
        <v>-1.0047281323877168E-2</v>
      </c>
      <c r="Q478" s="196">
        <f t="shared" si="70"/>
        <v>9.9578705476829395E-3</v>
      </c>
      <c r="R478" s="196">
        <f t="shared" si="71"/>
        <v>3.0111462319081721E-2</v>
      </c>
      <c r="Y478">
        <v>473</v>
      </c>
      <c r="Z478">
        <v>228.03348174195244</v>
      </c>
    </row>
    <row r="479" spans="1:26" ht="13.8">
      <c r="A479" s="209">
        <v>42331</v>
      </c>
      <c r="B479" s="193">
        <v>33.950000000000003</v>
      </c>
      <c r="C479" s="193">
        <v>47.9</v>
      </c>
      <c r="D479" s="193">
        <v>37.71</v>
      </c>
      <c r="E479" s="193">
        <v>56.49</v>
      </c>
      <c r="F479" s="193">
        <v>138.44</v>
      </c>
      <c r="G479" s="193">
        <v>16.8</v>
      </c>
      <c r="H479" s="193">
        <v>26.17</v>
      </c>
      <c r="I479" s="224">
        <v>125.03</v>
      </c>
      <c r="J479" s="193"/>
      <c r="K479" s="196">
        <f t="shared" si="64"/>
        <v>1.5858767205266341E-2</v>
      </c>
      <c r="L479" s="196">
        <f t="shared" si="65"/>
        <v>0</v>
      </c>
      <c r="M479" s="196">
        <f t="shared" si="66"/>
        <v>-7.9491255961847205E-4</v>
      </c>
      <c r="N479" s="196">
        <f t="shared" si="67"/>
        <v>2.0411849710982706E-2</v>
      </c>
      <c r="O479" s="196">
        <f t="shared" si="68"/>
        <v>2.1717098595628449E-3</v>
      </c>
      <c r="P479" s="196">
        <f t="shared" si="69"/>
        <v>2.9850746268657142E-3</v>
      </c>
      <c r="Q479" s="196">
        <f t="shared" si="70"/>
        <v>-7.5843761850587516E-3</v>
      </c>
      <c r="R479" s="196">
        <f t="shared" si="71"/>
        <v>9.6091731266149689E-3</v>
      </c>
      <c r="Y479">
        <v>474</v>
      </c>
      <c r="Z479">
        <v>179.2891138183993</v>
      </c>
    </row>
    <row r="480" spans="1:26" ht="13.8">
      <c r="A480" s="209">
        <v>42332</v>
      </c>
      <c r="B480" s="193">
        <v>33.56</v>
      </c>
      <c r="C480" s="193">
        <v>47.95</v>
      </c>
      <c r="D480" s="193">
        <v>37.32</v>
      </c>
      <c r="E480" s="193">
        <v>56.97</v>
      </c>
      <c r="F480" s="193">
        <v>137.37</v>
      </c>
      <c r="G480" s="193">
        <v>16.7</v>
      </c>
      <c r="H480" s="193">
        <v>26.31</v>
      </c>
      <c r="I480" s="224">
        <v>123.31</v>
      </c>
      <c r="J480" s="193"/>
      <c r="K480" s="196">
        <f t="shared" si="64"/>
        <v>-1.1487481590574391E-2</v>
      </c>
      <c r="L480" s="196">
        <f t="shared" si="65"/>
        <v>1.0438413361169992E-3</v>
      </c>
      <c r="M480" s="196">
        <f t="shared" si="66"/>
        <v>-1.0342084327764534E-2</v>
      </c>
      <c r="N480" s="196">
        <f t="shared" si="67"/>
        <v>8.4970791290493331E-3</v>
      </c>
      <c r="O480" s="196">
        <f t="shared" si="68"/>
        <v>-7.7289800635653941E-3</v>
      </c>
      <c r="P480" s="196">
        <f t="shared" si="69"/>
        <v>-5.9523809523810371E-3</v>
      </c>
      <c r="Q480" s="196">
        <f t="shared" si="70"/>
        <v>5.3496369889184945E-3</v>
      </c>
      <c r="R480" s="196">
        <f t="shared" si="71"/>
        <v>-1.3756698392385818E-2</v>
      </c>
      <c r="Y480">
        <v>475</v>
      </c>
      <c r="Z480">
        <v>211.21656140471438</v>
      </c>
    </row>
    <row r="481" spans="1:26" ht="13.8">
      <c r="A481" s="209">
        <v>42333</v>
      </c>
      <c r="B481" s="193">
        <v>33.770000000000003</v>
      </c>
      <c r="C481" s="193">
        <v>47.45</v>
      </c>
      <c r="D481" s="193">
        <v>37.32</v>
      </c>
      <c r="E481" s="193">
        <v>57.18</v>
      </c>
      <c r="F481" s="193">
        <v>137.54</v>
      </c>
      <c r="G481" s="193">
        <v>16.79</v>
      </c>
      <c r="H481" s="193">
        <v>26.31</v>
      </c>
      <c r="I481" s="224">
        <v>124.16</v>
      </c>
      <c r="J481" s="193"/>
      <c r="K481" s="196">
        <f t="shared" si="64"/>
        <v>6.2574493444577124E-3</v>
      </c>
      <c r="L481" s="196">
        <f t="shared" si="65"/>
        <v>-1.0427528675703858E-2</v>
      </c>
      <c r="M481" s="196">
        <f t="shared" si="66"/>
        <v>0</v>
      </c>
      <c r="N481" s="196">
        <f t="shared" si="67"/>
        <v>3.6861506055819002E-3</v>
      </c>
      <c r="O481" s="196">
        <f t="shared" si="68"/>
        <v>1.2375336681952937E-3</v>
      </c>
      <c r="P481" s="196">
        <f t="shared" si="69"/>
        <v>5.389221556886219E-3</v>
      </c>
      <c r="Q481" s="196">
        <f t="shared" si="70"/>
        <v>0</v>
      </c>
      <c r="R481" s="196">
        <f t="shared" si="71"/>
        <v>6.89319601005591E-3</v>
      </c>
      <c r="Y481">
        <v>476</v>
      </c>
      <c r="Z481">
        <v>181.76097525901187</v>
      </c>
    </row>
    <row r="482" spans="1:26" ht="13.8">
      <c r="A482" s="209">
        <v>42335</v>
      </c>
      <c r="B482" s="193">
        <v>33.659999999999997</v>
      </c>
      <c r="C482" s="193">
        <v>47.67</v>
      </c>
      <c r="D482" s="193">
        <v>37.42</v>
      </c>
      <c r="E482" s="193">
        <v>57.4</v>
      </c>
      <c r="F482" s="193">
        <v>138.55000000000001</v>
      </c>
      <c r="G482" s="193">
        <v>16.7</v>
      </c>
      <c r="H482" s="193">
        <v>26.4</v>
      </c>
      <c r="I482" s="224">
        <v>125.44</v>
      </c>
      <c r="J482" s="193"/>
      <c r="K482" s="196">
        <f t="shared" si="64"/>
        <v>-3.2573289902282062E-3</v>
      </c>
      <c r="L482" s="196">
        <f t="shared" si="65"/>
        <v>4.6364594309799547E-3</v>
      </c>
      <c r="M482" s="196">
        <f t="shared" si="66"/>
        <v>2.6795284030011099E-3</v>
      </c>
      <c r="N482" s="196">
        <f t="shared" si="67"/>
        <v>3.8474991255683607E-3</v>
      </c>
      <c r="O482" s="196">
        <f t="shared" si="68"/>
        <v>7.3433183074016238E-3</v>
      </c>
      <c r="P482" s="196">
        <f t="shared" si="69"/>
        <v>-5.3603335318641969E-3</v>
      </c>
      <c r="Q482" s="196">
        <f t="shared" si="70"/>
        <v>3.4207525655644191E-3</v>
      </c>
      <c r="R482" s="196">
        <f t="shared" si="71"/>
        <v>1.0309278350515474E-2</v>
      </c>
      <c r="Y482">
        <v>477</v>
      </c>
      <c r="Z482">
        <v>284.01253963799252</v>
      </c>
    </row>
    <row r="483" spans="1:26" ht="13.8">
      <c r="A483" s="209">
        <v>42338</v>
      </c>
      <c r="B483" s="193">
        <v>33.24</v>
      </c>
      <c r="C483" s="193">
        <v>48.04</v>
      </c>
      <c r="D483" s="193">
        <v>37.04</v>
      </c>
      <c r="E483" s="193">
        <v>56.66</v>
      </c>
      <c r="F483" s="193">
        <v>136.72</v>
      </c>
      <c r="G483" s="193">
        <v>16.399999999999999</v>
      </c>
      <c r="H483" s="193">
        <v>26.85</v>
      </c>
      <c r="I483" s="224">
        <v>123.33</v>
      </c>
      <c r="J483" s="193"/>
      <c r="K483" s="196">
        <f t="shared" si="64"/>
        <v>-1.2477718360071142E-2</v>
      </c>
      <c r="L483" s="196">
        <f t="shared" si="65"/>
        <v>7.7616949863645356E-3</v>
      </c>
      <c r="M483" s="196">
        <f t="shared" si="66"/>
        <v>-1.0154997327632351E-2</v>
      </c>
      <c r="N483" s="196">
        <f t="shared" si="67"/>
        <v>-1.2891986062717804E-2</v>
      </c>
      <c r="O483" s="196">
        <f t="shared" si="68"/>
        <v>-1.3208228076506765E-2</v>
      </c>
      <c r="P483" s="196">
        <f t="shared" si="69"/>
        <v>-1.796407185628747E-2</v>
      </c>
      <c r="Q483" s="196">
        <f t="shared" si="70"/>
        <v>1.7045454545454655E-2</v>
      </c>
      <c r="R483" s="196">
        <f t="shared" si="71"/>
        <v>-1.6820790816326526E-2</v>
      </c>
      <c r="Y483">
        <v>478</v>
      </c>
      <c r="Z483">
        <v>151.05201259041766</v>
      </c>
    </row>
    <row r="484" spans="1:26" ht="13.8">
      <c r="A484" s="209">
        <v>42339</v>
      </c>
      <c r="B484" s="193">
        <v>33.950000000000003</v>
      </c>
      <c r="C484" s="193">
        <v>48.81</v>
      </c>
      <c r="D484" s="193">
        <v>38.26</v>
      </c>
      <c r="E484" s="193">
        <v>56.91</v>
      </c>
      <c r="F484" s="193">
        <v>136.61000000000001</v>
      </c>
      <c r="G484" s="193">
        <v>16.440000000000001</v>
      </c>
      <c r="H484" s="193">
        <v>26.36</v>
      </c>
      <c r="I484" s="224">
        <v>125.37</v>
      </c>
      <c r="J484" s="193"/>
      <c r="K484" s="196">
        <f t="shared" si="64"/>
        <v>2.1359807460890518E-2</v>
      </c>
      <c r="L484" s="196">
        <f t="shared" si="65"/>
        <v>1.6028309741881831E-2</v>
      </c>
      <c r="M484" s="196">
        <f t="shared" si="66"/>
        <v>3.2937365010799108E-2</v>
      </c>
      <c r="N484" s="196">
        <f t="shared" si="67"/>
        <v>4.4122837980938934E-3</v>
      </c>
      <c r="O484" s="196">
        <f t="shared" si="68"/>
        <v>-8.0456407255694278E-4</v>
      </c>
      <c r="P484" s="196">
        <f t="shared" si="69"/>
        <v>2.4390243902440672E-3</v>
      </c>
      <c r="Q484" s="196">
        <f t="shared" si="70"/>
        <v>-1.8249534450651844E-2</v>
      </c>
      <c r="R484" s="196">
        <f t="shared" si="71"/>
        <v>1.6540987594259354E-2</v>
      </c>
      <c r="Y484">
        <v>479</v>
      </c>
      <c r="Z484">
        <v>155.8703118131682</v>
      </c>
    </row>
    <row r="485" spans="1:26" ht="13.8">
      <c r="A485" s="209">
        <v>42340</v>
      </c>
      <c r="B485" s="193">
        <v>33.799999999999997</v>
      </c>
      <c r="C485" s="193">
        <v>48.8</v>
      </c>
      <c r="D485" s="193">
        <v>38.03</v>
      </c>
      <c r="E485" s="193">
        <v>56.22</v>
      </c>
      <c r="F485" s="193">
        <v>136.44</v>
      </c>
      <c r="G485" s="193">
        <v>16.399999999999999</v>
      </c>
      <c r="H485" s="193">
        <v>26.29</v>
      </c>
      <c r="I485" s="224">
        <v>128.93</v>
      </c>
      <c r="J485" s="193"/>
      <c r="K485" s="196">
        <f t="shared" si="64"/>
        <v>-4.4182621502210804E-3</v>
      </c>
      <c r="L485" s="196">
        <f t="shared" si="65"/>
        <v>-2.0487604998986101E-4</v>
      </c>
      <c r="M485" s="196">
        <f t="shared" si="66"/>
        <v>-6.011500261369495E-3</v>
      </c>
      <c r="N485" s="196">
        <f t="shared" si="67"/>
        <v>-1.2124406958355259E-2</v>
      </c>
      <c r="O485" s="196">
        <f t="shared" si="68"/>
        <v>-1.2444184173926937E-3</v>
      </c>
      <c r="P485" s="196">
        <f t="shared" si="69"/>
        <v>-2.4330900243310642E-3</v>
      </c>
      <c r="Q485" s="196">
        <f t="shared" si="70"/>
        <v>-2.6555386949924237E-3</v>
      </c>
      <c r="R485" s="196">
        <f t="shared" si="71"/>
        <v>2.8395947993937961E-2</v>
      </c>
      <c r="Y485">
        <v>480</v>
      </c>
      <c r="Z485">
        <v>218.30199103300012</v>
      </c>
    </row>
    <row r="486" spans="1:26" ht="13.8">
      <c r="A486" s="209">
        <v>42341</v>
      </c>
      <c r="B486" s="193">
        <v>33.31</v>
      </c>
      <c r="C486" s="193">
        <v>47.9</v>
      </c>
      <c r="D486" s="193">
        <v>37.53</v>
      </c>
      <c r="E486" s="193">
        <v>57.2</v>
      </c>
      <c r="F486" s="193">
        <v>138.62</v>
      </c>
      <c r="G486" s="193">
        <v>16.600000000000001</v>
      </c>
      <c r="H486" s="193">
        <v>25.94</v>
      </c>
      <c r="I486" s="224">
        <v>126.81</v>
      </c>
      <c r="J486" s="193"/>
      <c r="K486" s="196">
        <f t="shared" si="64"/>
        <v>-1.4497041420118192E-2</v>
      </c>
      <c r="L486" s="196">
        <f t="shared" si="65"/>
        <v>-1.8442622950819644E-2</v>
      </c>
      <c r="M486" s="196">
        <f t="shared" si="66"/>
        <v>-1.3147515119642387E-2</v>
      </c>
      <c r="N486" s="196">
        <f t="shared" si="67"/>
        <v>1.7431519032372892E-2</v>
      </c>
      <c r="O486" s="196">
        <f t="shared" si="68"/>
        <v>1.5977719143946106E-2</v>
      </c>
      <c r="P486" s="196">
        <f t="shared" si="69"/>
        <v>1.2195121951219686E-2</v>
      </c>
      <c r="Q486" s="196">
        <f t="shared" si="70"/>
        <v>-1.3313046785850052E-2</v>
      </c>
      <c r="R486" s="196">
        <f t="shared" si="71"/>
        <v>-1.6443031102148488E-2</v>
      </c>
      <c r="Y486">
        <v>481</v>
      </c>
      <c r="Z486">
        <v>134.16172093812887</v>
      </c>
    </row>
    <row r="487" spans="1:26" ht="13.8">
      <c r="A487" s="209">
        <v>42342</v>
      </c>
      <c r="B487" s="193">
        <v>33.630000000000003</v>
      </c>
      <c r="C487" s="193">
        <v>49.42</v>
      </c>
      <c r="D487" s="193">
        <v>38.25</v>
      </c>
      <c r="E487" s="193">
        <v>57.76</v>
      </c>
      <c r="F487" s="193">
        <v>141.27000000000001</v>
      </c>
      <c r="G487" s="193">
        <v>16.77</v>
      </c>
      <c r="H487" s="193">
        <v>26.63</v>
      </c>
      <c r="I487" s="224">
        <v>130.93</v>
      </c>
      <c r="J487" s="193"/>
      <c r="K487" s="196">
        <f t="shared" si="64"/>
        <v>9.6067247072951136E-3</v>
      </c>
      <c r="L487" s="196">
        <f t="shared" si="65"/>
        <v>3.1732776617954137E-2</v>
      </c>
      <c r="M487" s="196">
        <f t="shared" si="66"/>
        <v>1.9184652278177425E-2</v>
      </c>
      <c r="N487" s="196">
        <f t="shared" si="67"/>
        <v>9.7902097902097061E-3</v>
      </c>
      <c r="O487" s="196">
        <f t="shared" si="68"/>
        <v>1.911701053239075E-2</v>
      </c>
      <c r="P487" s="196">
        <f t="shared" si="69"/>
        <v>1.0240963855421574E-2</v>
      </c>
      <c r="Q487" s="196">
        <f t="shared" si="70"/>
        <v>2.6599845797995285E-2</v>
      </c>
      <c r="R487" s="196">
        <f t="shared" si="71"/>
        <v>3.248955129721634E-2</v>
      </c>
      <c r="Y487">
        <v>482</v>
      </c>
      <c r="Z487">
        <v>204.24498520644343</v>
      </c>
    </row>
    <row r="488" spans="1:26" ht="13.8">
      <c r="A488" s="209">
        <v>42345</v>
      </c>
      <c r="B488" s="193">
        <v>33.49</v>
      </c>
      <c r="C488" s="193">
        <v>49.33</v>
      </c>
      <c r="D488" s="193">
        <v>38.07</v>
      </c>
      <c r="E488" s="193">
        <v>57.36</v>
      </c>
      <c r="F488" s="193">
        <v>141.54</v>
      </c>
      <c r="G488" s="193">
        <v>17.010000000000002</v>
      </c>
      <c r="H488" s="193">
        <v>26.36</v>
      </c>
      <c r="I488" s="224">
        <v>125.36</v>
      </c>
      <c r="J488" s="193"/>
      <c r="K488" s="196">
        <f t="shared" si="64"/>
        <v>-4.1629497472494966E-3</v>
      </c>
      <c r="L488" s="196">
        <f t="shared" si="65"/>
        <v>-1.8211250505868759E-3</v>
      </c>
      <c r="M488" s="196">
        <f t="shared" si="66"/>
        <v>-4.7058823529411691E-3</v>
      </c>
      <c r="N488" s="196">
        <f t="shared" si="67"/>
        <v>-6.9252077562326625E-3</v>
      </c>
      <c r="O488" s="196">
        <f t="shared" si="68"/>
        <v>1.9112338076023344E-3</v>
      </c>
      <c r="P488" s="196">
        <f t="shared" si="69"/>
        <v>1.4311270125223733E-2</v>
      </c>
      <c r="Q488" s="196">
        <f t="shared" si="70"/>
        <v>-1.0138941043935396E-2</v>
      </c>
      <c r="R488" s="196">
        <f t="shared" si="71"/>
        <v>-4.2541816237684313E-2</v>
      </c>
      <c r="Y488">
        <v>483</v>
      </c>
      <c r="Z488">
        <v>208.92135094237506</v>
      </c>
    </row>
    <row r="489" spans="1:26" ht="13.8">
      <c r="A489" s="209">
        <v>42346</v>
      </c>
      <c r="B489" s="193">
        <v>33.869999999999997</v>
      </c>
      <c r="C489" s="193">
        <v>49.31</v>
      </c>
      <c r="D489" s="193">
        <v>38.03</v>
      </c>
      <c r="E489" s="193">
        <v>56.79</v>
      </c>
      <c r="F489" s="193">
        <v>143.03</v>
      </c>
      <c r="G489" s="193">
        <v>16.760000000000002</v>
      </c>
      <c r="H489" s="193">
        <v>26.12</v>
      </c>
      <c r="I489" s="224">
        <v>126.98</v>
      </c>
      <c r="J489" s="193"/>
      <c r="K489" s="196">
        <f t="shared" si="64"/>
        <v>1.1346670647954476E-2</v>
      </c>
      <c r="L489" s="196">
        <f t="shared" si="65"/>
        <v>-4.0543279951339999E-4</v>
      </c>
      <c r="M489" s="196">
        <f t="shared" si="66"/>
        <v>-1.0506960861570566E-3</v>
      </c>
      <c r="N489" s="196">
        <f t="shared" si="67"/>
        <v>-9.9372384937238545E-3</v>
      </c>
      <c r="O489" s="196">
        <f t="shared" si="68"/>
        <v>1.0527059488483885E-2</v>
      </c>
      <c r="P489" s="196">
        <f t="shared" si="69"/>
        <v>-1.469723691945914E-2</v>
      </c>
      <c r="Q489" s="196">
        <f t="shared" si="70"/>
        <v>-9.104704097116785E-3</v>
      </c>
      <c r="R489" s="196">
        <f t="shared" si="71"/>
        <v>1.2922782386726265E-2</v>
      </c>
      <c r="Y489">
        <v>484</v>
      </c>
      <c r="Z489">
        <v>117.62369417127782</v>
      </c>
    </row>
    <row r="490" spans="1:26" ht="13.8">
      <c r="A490" s="209">
        <v>42347</v>
      </c>
      <c r="B490" s="193">
        <v>33.24</v>
      </c>
      <c r="C490" s="193">
        <v>48.59</v>
      </c>
      <c r="D490" s="193">
        <v>37.49</v>
      </c>
      <c r="E490" s="193">
        <v>56.28</v>
      </c>
      <c r="F490" s="193">
        <v>135.28</v>
      </c>
      <c r="G490" s="193">
        <v>16.62</v>
      </c>
      <c r="H490" s="193">
        <v>25.72</v>
      </c>
      <c r="I490" s="224">
        <v>124.2</v>
      </c>
      <c r="J490" s="193"/>
      <c r="K490" s="196">
        <f t="shared" si="64"/>
        <v>-1.8600531443755404E-2</v>
      </c>
      <c r="L490" s="196">
        <f t="shared" si="65"/>
        <v>-1.460150070979515E-2</v>
      </c>
      <c r="M490" s="196">
        <f t="shared" si="66"/>
        <v>-1.4199316329213755E-2</v>
      </c>
      <c r="N490" s="196">
        <f t="shared" si="67"/>
        <v>-8.980454305335412E-3</v>
      </c>
      <c r="O490" s="196">
        <f t="shared" si="68"/>
        <v>-5.4184436831433966E-2</v>
      </c>
      <c r="P490" s="196">
        <f t="shared" si="69"/>
        <v>-8.3532219570406057E-3</v>
      </c>
      <c r="Q490" s="196">
        <f t="shared" si="70"/>
        <v>-1.531393568147022E-2</v>
      </c>
      <c r="R490" s="196">
        <f t="shared" si="71"/>
        <v>-2.1893211529374713E-2</v>
      </c>
      <c r="Y490">
        <v>485</v>
      </c>
      <c r="Z490">
        <v>165.19533768370178</v>
      </c>
    </row>
    <row r="491" spans="1:26" ht="13.8">
      <c r="A491" s="209">
        <v>42348</v>
      </c>
      <c r="B491" s="193">
        <v>33.119999999999997</v>
      </c>
      <c r="C491" s="193">
        <v>48.85</v>
      </c>
      <c r="D491" s="193">
        <v>37.380000000000003</v>
      </c>
      <c r="E491" s="193">
        <v>56.56</v>
      </c>
      <c r="F491" s="193">
        <v>137.09</v>
      </c>
      <c r="G491" s="193">
        <v>16.739999999999998</v>
      </c>
      <c r="H491" s="193">
        <v>25.92</v>
      </c>
      <c r="I491" s="224">
        <v>122.91</v>
      </c>
      <c r="J491" s="193"/>
      <c r="K491" s="196">
        <f t="shared" si="64"/>
        <v>-3.6101083032492342E-3</v>
      </c>
      <c r="L491" s="196">
        <f t="shared" si="65"/>
        <v>5.3508952459353359E-3</v>
      </c>
      <c r="M491" s="196">
        <f t="shared" si="66"/>
        <v>-2.9341157642037725E-3</v>
      </c>
      <c r="N491" s="196">
        <f t="shared" si="67"/>
        <v>4.9751243781094726E-3</v>
      </c>
      <c r="O491" s="196">
        <f t="shared" si="68"/>
        <v>1.3379657007687775E-2</v>
      </c>
      <c r="P491" s="196">
        <f t="shared" si="69"/>
        <v>7.2202166064980408E-3</v>
      </c>
      <c r="Q491" s="196">
        <f t="shared" si="70"/>
        <v>7.7760497667186176E-3</v>
      </c>
      <c r="R491" s="196">
        <f t="shared" si="71"/>
        <v>-1.0386473429951741E-2</v>
      </c>
      <c r="Y491">
        <v>486</v>
      </c>
      <c r="Z491">
        <v>153.13015662672237</v>
      </c>
    </row>
    <row r="492" spans="1:26" ht="13.8">
      <c r="A492" s="209">
        <v>42349</v>
      </c>
      <c r="B492" s="193">
        <v>32.01</v>
      </c>
      <c r="C492" s="193">
        <v>47.78</v>
      </c>
      <c r="D492" s="193">
        <v>36.85</v>
      </c>
      <c r="E492" s="193">
        <v>56.15</v>
      </c>
      <c r="F492" s="193">
        <v>135.53</v>
      </c>
      <c r="G492" s="193">
        <v>16.690000000000001</v>
      </c>
      <c r="H492" s="193">
        <v>25.38</v>
      </c>
      <c r="I492" s="224">
        <v>118.91</v>
      </c>
      <c r="J492" s="193"/>
      <c r="K492" s="196">
        <f t="shared" si="64"/>
        <v>-3.3514492753623171E-2</v>
      </c>
      <c r="L492" s="196">
        <f t="shared" si="65"/>
        <v>-2.1903787103377693E-2</v>
      </c>
      <c r="M492" s="196">
        <f t="shared" si="66"/>
        <v>-1.4178705189941174E-2</v>
      </c>
      <c r="N492" s="196">
        <f t="shared" si="67"/>
        <v>-7.2489391796323136E-3</v>
      </c>
      <c r="O492" s="196">
        <f t="shared" si="68"/>
        <v>-1.1379385804945673E-2</v>
      </c>
      <c r="P492" s="196">
        <f t="shared" si="69"/>
        <v>-2.9868578255673336E-3</v>
      </c>
      <c r="Q492" s="196">
        <f t="shared" si="70"/>
        <v>-2.0833333333333436E-2</v>
      </c>
      <c r="R492" s="196">
        <f t="shared" si="71"/>
        <v>-3.2544137987145068E-2</v>
      </c>
      <c r="Y492">
        <v>487</v>
      </c>
      <c r="Z492">
        <v>333.02926512805101</v>
      </c>
    </row>
    <row r="493" spans="1:26" ht="13.8">
      <c r="A493" s="209">
        <v>42352</v>
      </c>
      <c r="B493" s="193">
        <v>32.9</v>
      </c>
      <c r="C493" s="193">
        <v>48.73</v>
      </c>
      <c r="D493" s="193">
        <v>37.299999999999997</v>
      </c>
      <c r="E493" s="193">
        <v>56.84</v>
      </c>
      <c r="F493" s="193">
        <v>137.07</v>
      </c>
      <c r="G493" s="193">
        <v>16.98</v>
      </c>
      <c r="H493" s="193">
        <v>25.44</v>
      </c>
      <c r="I493" s="224">
        <v>120.67</v>
      </c>
      <c r="J493" s="193"/>
      <c r="K493" s="196">
        <f t="shared" si="64"/>
        <v>2.7803811308965969E-2</v>
      </c>
      <c r="L493" s="196">
        <f t="shared" si="65"/>
        <v>1.9882796149016235E-2</v>
      </c>
      <c r="M493" s="196">
        <f t="shared" si="66"/>
        <v>1.2211668928086722E-2</v>
      </c>
      <c r="N493" s="196">
        <f t="shared" si="67"/>
        <v>1.2288512911843363E-2</v>
      </c>
      <c r="O493" s="196">
        <f t="shared" si="68"/>
        <v>1.1362797904522924E-2</v>
      </c>
      <c r="P493" s="196">
        <f t="shared" si="69"/>
        <v>1.7375674056321098E-2</v>
      </c>
      <c r="Q493" s="196">
        <f t="shared" si="70"/>
        <v>2.3640661938535176E-3</v>
      </c>
      <c r="R493" s="196">
        <f t="shared" si="71"/>
        <v>1.4801110083256288E-2</v>
      </c>
      <c r="Y493">
        <v>488</v>
      </c>
      <c r="Z493">
        <v>169.33177886606862</v>
      </c>
    </row>
    <row r="494" spans="1:26" ht="13.8">
      <c r="A494" s="209">
        <v>42353</v>
      </c>
      <c r="B494" s="193">
        <v>32.93</v>
      </c>
      <c r="C494" s="193">
        <v>48.79</v>
      </c>
      <c r="D494" s="193">
        <v>37.08</v>
      </c>
      <c r="E494" s="193">
        <v>57.04</v>
      </c>
      <c r="F494" s="193">
        <v>136.61000000000001</v>
      </c>
      <c r="G494" s="193">
        <v>16.760000000000002</v>
      </c>
      <c r="H494" s="193">
        <v>25.69</v>
      </c>
      <c r="I494" s="224">
        <v>118.6</v>
      </c>
      <c r="J494" s="193"/>
      <c r="K494" s="196">
        <f t="shared" si="64"/>
        <v>9.1185410334349969E-4</v>
      </c>
      <c r="L494" s="196">
        <f t="shared" si="65"/>
        <v>1.2312743689719327E-3</v>
      </c>
      <c r="M494" s="196">
        <f t="shared" si="66"/>
        <v>-5.8981233243967524E-3</v>
      </c>
      <c r="N494" s="196">
        <f t="shared" si="67"/>
        <v>3.518648838845808E-3</v>
      </c>
      <c r="O494" s="196">
        <f t="shared" si="68"/>
        <v>-3.3559495148462798E-3</v>
      </c>
      <c r="P494" s="196">
        <f t="shared" si="69"/>
        <v>-1.2956419316843278E-2</v>
      </c>
      <c r="Q494" s="196">
        <f t="shared" si="70"/>
        <v>9.8270440251572323E-3</v>
      </c>
      <c r="R494" s="196">
        <f t="shared" si="71"/>
        <v>-1.7154222259053678E-2</v>
      </c>
      <c r="Y494">
        <v>489</v>
      </c>
      <c r="Z494">
        <v>239.18455273243987</v>
      </c>
    </row>
    <row r="495" spans="1:26" ht="13.8">
      <c r="A495" s="209">
        <v>42354</v>
      </c>
      <c r="B495" s="193">
        <v>33.79</v>
      </c>
      <c r="C495" s="193">
        <v>49.61</v>
      </c>
      <c r="D495" s="193">
        <v>37.81</v>
      </c>
      <c r="E495" s="193">
        <v>57.68</v>
      </c>
      <c r="F495" s="193">
        <v>137.85</v>
      </c>
      <c r="G495" s="193">
        <v>16.95</v>
      </c>
      <c r="H495" s="193">
        <v>25.92</v>
      </c>
      <c r="I495" s="224">
        <v>122.64</v>
      </c>
      <c r="J495" s="193"/>
      <c r="K495" s="196">
        <f t="shared" si="64"/>
        <v>2.6116003644093513E-2</v>
      </c>
      <c r="L495" s="196">
        <f t="shared" si="65"/>
        <v>1.6806722689075636E-2</v>
      </c>
      <c r="M495" s="196">
        <f t="shared" si="66"/>
        <v>1.9687162891046495E-2</v>
      </c>
      <c r="N495" s="196">
        <f t="shared" si="67"/>
        <v>1.1220196353436195E-2</v>
      </c>
      <c r="O495" s="196">
        <f t="shared" si="68"/>
        <v>9.0769343386280701E-3</v>
      </c>
      <c r="P495" s="196">
        <f t="shared" si="69"/>
        <v>1.1336515513126356E-2</v>
      </c>
      <c r="Q495" s="196">
        <f t="shared" si="70"/>
        <v>8.9528999610743645E-3</v>
      </c>
      <c r="R495" s="196">
        <f t="shared" si="71"/>
        <v>3.4064080944350816E-2</v>
      </c>
      <c r="Y495">
        <v>490</v>
      </c>
      <c r="Z495">
        <v>121.83094096935315</v>
      </c>
    </row>
    <row r="496" spans="1:26" ht="13.8">
      <c r="A496" s="209">
        <v>42355</v>
      </c>
      <c r="B496" s="193">
        <v>33.53</v>
      </c>
      <c r="C496" s="193">
        <v>49.23</v>
      </c>
      <c r="D496" s="193">
        <v>37.380000000000003</v>
      </c>
      <c r="E496" s="193">
        <v>56.53</v>
      </c>
      <c r="F496" s="193">
        <v>136.09</v>
      </c>
      <c r="G496" s="193">
        <v>16.579999999999998</v>
      </c>
      <c r="H496" s="193">
        <v>25.45</v>
      </c>
      <c r="I496" s="224">
        <v>122.51</v>
      </c>
      <c r="J496" s="193"/>
      <c r="K496" s="196">
        <f t="shared" si="64"/>
        <v>-7.694584196507784E-3</v>
      </c>
      <c r="L496" s="196">
        <f t="shared" si="65"/>
        <v>-7.6597460189478444E-3</v>
      </c>
      <c r="M496" s="196">
        <f t="shared" si="66"/>
        <v>-1.1372652737371057E-2</v>
      </c>
      <c r="N496" s="196">
        <f t="shared" si="67"/>
        <v>-1.9937586685159474E-2</v>
      </c>
      <c r="O496" s="196">
        <f t="shared" si="68"/>
        <v>-1.2767500906782669E-2</v>
      </c>
      <c r="P496" s="196">
        <f t="shared" si="69"/>
        <v>-2.182890855457233E-2</v>
      </c>
      <c r="Q496" s="196">
        <f t="shared" si="70"/>
        <v>-1.8132716049382807E-2</v>
      </c>
      <c r="R496" s="196">
        <f t="shared" si="71"/>
        <v>-1.060013046314379E-3</v>
      </c>
      <c r="Y496">
        <v>491</v>
      </c>
      <c r="Z496">
        <v>192.34395405954413</v>
      </c>
    </row>
    <row r="497" spans="1:26" ht="13.8">
      <c r="A497" s="209">
        <v>42356</v>
      </c>
      <c r="B497" s="193">
        <v>33.21</v>
      </c>
      <c r="C497" s="193">
        <v>47.84</v>
      </c>
      <c r="D497" s="193">
        <v>36.869999999999997</v>
      </c>
      <c r="E497" s="193">
        <v>55.78</v>
      </c>
      <c r="F497" s="193">
        <v>133.57</v>
      </c>
      <c r="G497" s="193">
        <v>16.54</v>
      </c>
      <c r="H497" s="193">
        <v>24.92</v>
      </c>
      <c r="I497" s="224">
        <v>118.02</v>
      </c>
      <c r="J497" s="193"/>
      <c r="K497" s="196">
        <f t="shared" si="64"/>
        <v>-9.5436922159260439E-3</v>
      </c>
      <c r="L497" s="196">
        <f t="shared" si="65"/>
        <v>-2.8234816169002509E-2</v>
      </c>
      <c r="M497" s="196">
        <f t="shared" si="66"/>
        <v>-1.3643659711075578E-2</v>
      </c>
      <c r="N497" s="196">
        <f t="shared" si="67"/>
        <v>-1.3267291703520255E-2</v>
      </c>
      <c r="O497" s="196">
        <f t="shared" si="68"/>
        <v>-1.8517157763244987E-2</v>
      </c>
      <c r="P497" s="196">
        <f t="shared" si="69"/>
        <v>-2.4125452352231091E-3</v>
      </c>
      <c r="Q497" s="196">
        <f t="shared" si="70"/>
        <v>-2.0825147347740575E-2</v>
      </c>
      <c r="R497" s="196">
        <f t="shared" si="71"/>
        <v>-3.6650069382091331E-2</v>
      </c>
      <c r="Y497">
        <v>492</v>
      </c>
      <c r="Z497">
        <v>244.8609529114768</v>
      </c>
    </row>
    <row r="498" spans="1:26" ht="13.8">
      <c r="A498" s="209">
        <v>42359</v>
      </c>
      <c r="B498" s="193">
        <v>33.229999999999997</v>
      </c>
      <c r="C498" s="193">
        <v>48.46</v>
      </c>
      <c r="D498" s="193">
        <v>37.299999999999997</v>
      </c>
      <c r="E498" s="193">
        <v>56.05</v>
      </c>
      <c r="F498" s="193">
        <v>135</v>
      </c>
      <c r="G498" s="193">
        <v>16.739999999999998</v>
      </c>
      <c r="H498" s="193">
        <v>25.03</v>
      </c>
      <c r="I498" s="224">
        <v>116.63</v>
      </c>
      <c r="J498" s="193"/>
      <c r="K498" s="196">
        <f t="shared" si="64"/>
        <v>6.0222824450454748E-4</v>
      </c>
      <c r="L498" s="196">
        <f t="shared" si="65"/>
        <v>1.2959866220735732E-2</v>
      </c>
      <c r="M498" s="196">
        <f t="shared" si="66"/>
        <v>1.166259831841605E-2</v>
      </c>
      <c r="N498" s="196">
        <f t="shared" si="67"/>
        <v>4.8404446038005739E-3</v>
      </c>
      <c r="O498" s="196">
        <f t="shared" si="68"/>
        <v>1.0705996855581395E-2</v>
      </c>
      <c r="P498" s="196">
        <f t="shared" si="69"/>
        <v>1.2091898428053163E-2</v>
      </c>
      <c r="Q498" s="196">
        <f t="shared" si="70"/>
        <v>4.4141252006420313E-3</v>
      </c>
      <c r="R498" s="196">
        <f t="shared" si="71"/>
        <v>-1.1777664802575839E-2</v>
      </c>
      <c r="Y498">
        <v>493</v>
      </c>
      <c r="Z498">
        <v>154.32878137437186</v>
      </c>
    </row>
    <row r="499" spans="1:26" ht="13.8">
      <c r="A499" s="209">
        <v>42360</v>
      </c>
      <c r="B499" s="193">
        <v>33.159999999999997</v>
      </c>
      <c r="C499" s="193">
        <v>48.92</v>
      </c>
      <c r="D499" s="193">
        <v>37.409999999999997</v>
      </c>
      <c r="E499" s="193">
        <v>56.75</v>
      </c>
      <c r="F499" s="193">
        <v>136.56</v>
      </c>
      <c r="G499" s="193">
        <v>17.02</v>
      </c>
      <c r="H499" s="193">
        <v>25.31</v>
      </c>
      <c r="I499" s="224">
        <v>116.24</v>
      </c>
      <c r="J499" s="193"/>
      <c r="K499" s="196">
        <f t="shared" si="64"/>
        <v>-2.1065302437556512E-3</v>
      </c>
      <c r="L499" s="196">
        <f t="shared" si="65"/>
        <v>9.4923648369789684E-3</v>
      </c>
      <c r="M499" s="196">
        <f t="shared" si="66"/>
        <v>2.9490616621983762E-3</v>
      </c>
      <c r="N499" s="196">
        <f t="shared" si="67"/>
        <v>1.2488849241748491E-2</v>
      </c>
      <c r="O499" s="196">
        <f t="shared" si="68"/>
        <v>1.1555555555555572E-2</v>
      </c>
      <c r="P499" s="196">
        <f t="shared" si="69"/>
        <v>1.6726403823178086E-2</v>
      </c>
      <c r="Q499" s="196">
        <f t="shared" si="70"/>
        <v>1.1186576108669499E-2</v>
      </c>
      <c r="R499" s="196">
        <f t="shared" si="71"/>
        <v>-3.3439080853982731E-3</v>
      </c>
      <c r="Y499">
        <v>494</v>
      </c>
      <c r="Z499">
        <v>196.60686851554004</v>
      </c>
    </row>
    <row r="500" spans="1:26" ht="13.8">
      <c r="A500" s="209">
        <v>42361</v>
      </c>
      <c r="B500" s="193">
        <v>33.19</v>
      </c>
      <c r="C500" s="193">
        <v>49.34</v>
      </c>
      <c r="D500" s="193">
        <v>37.42</v>
      </c>
      <c r="E500" s="193">
        <v>57.56</v>
      </c>
      <c r="F500" s="193">
        <v>136.96</v>
      </c>
      <c r="G500" s="193">
        <v>17.170000000000002</v>
      </c>
      <c r="H500" s="193">
        <v>25.21</v>
      </c>
      <c r="I500" s="224">
        <v>118.16</v>
      </c>
      <c r="J500" s="193"/>
      <c r="K500" s="196">
        <f t="shared" si="64"/>
        <v>9.0470446320871953E-4</v>
      </c>
      <c r="L500" s="196">
        <f t="shared" si="65"/>
        <v>8.5854456255110723E-3</v>
      </c>
      <c r="M500" s="196">
        <f t="shared" si="66"/>
        <v>2.6730820636207208E-4</v>
      </c>
      <c r="N500" s="196">
        <f t="shared" si="67"/>
        <v>1.4273127753304004E-2</v>
      </c>
      <c r="O500" s="196">
        <f t="shared" si="68"/>
        <v>2.9291154071470833E-3</v>
      </c>
      <c r="P500" s="196">
        <f t="shared" si="69"/>
        <v>8.8131609870741555E-3</v>
      </c>
      <c r="Q500" s="196">
        <f t="shared" si="70"/>
        <v>-3.9510075069141793E-3</v>
      </c>
      <c r="R500" s="196">
        <f t="shared" si="71"/>
        <v>1.6517549896765328E-2</v>
      </c>
      <c r="Y500">
        <v>495</v>
      </c>
      <c r="Z500">
        <v>171.27390698005399</v>
      </c>
    </row>
    <row r="501" spans="1:26" ht="13.8">
      <c r="A501" s="209">
        <v>42362</v>
      </c>
      <c r="B501" s="193">
        <v>33.14</v>
      </c>
      <c r="C501" s="193">
        <v>49.2</v>
      </c>
      <c r="D501" s="193">
        <v>37.33</v>
      </c>
      <c r="E501" s="193">
        <v>57.19</v>
      </c>
      <c r="F501" s="193">
        <v>137</v>
      </c>
      <c r="G501" s="193">
        <v>17.100000000000001</v>
      </c>
      <c r="H501" s="193">
        <v>25.1</v>
      </c>
      <c r="I501" s="224">
        <v>117.33</v>
      </c>
      <c r="J501" s="193"/>
      <c r="K501" s="196">
        <f t="shared" si="64"/>
        <v>-1.5064778547754492E-3</v>
      </c>
      <c r="L501" s="196">
        <f t="shared" si="65"/>
        <v>-2.8374543980543283E-3</v>
      </c>
      <c r="M501" s="196">
        <f t="shared" si="66"/>
        <v>-2.405130946018263E-3</v>
      </c>
      <c r="N501" s="196">
        <f t="shared" si="67"/>
        <v>-6.4280750521196065E-3</v>
      </c>
      <c r="O501" s="196">
        <f t="shared" si="68"/>
        <v>2.9205607476629701E-4</v>
      </c>
      <c r="P501" s="196">
        <f t="shared" si="69"/>
        <v>-4.0768782760629164E-3</v>
      </c>
      <c r="Q501" s="196">
        <f t="shared" si="70"/>
        <v>-4.3633478778262371E-3</v>
      </c>
      <c r="R501" s="196">
        <f t="shared" si="71"/>
        <v>-7.0243737305348535E-3</v>
      </c>
      <c r="Y501">
        <v>496</v>
      </c>
      <c r="Z501">
        <v>151.53737070712083</v>
      </c>
    </row>
    <row r="502" spans="1:26" ht="13.8">
      <c r="A502" s="209">
        <v>42366</v>
      </c>
      <c r="B502" s="193">
        <v>33.76</v>
      </c>
      <c r="C502" s="193">
        <v>49.45</v>
      </c>
      <c r="D502" s="193">
        <v>38.03</v>
      </c>
      <c r="E502" s="193">
        <v>56.95</v>
      </c>
      <c r="F502" s="193">
        <v>136.5</v>
      </c>
      <c r="G502" s="193">
        <v>17.079999999999998</v>
      </c>
      <c r="H502" s="193">
        <v>25.08</v>
      </c>
      <c r="I502" s="224">
        <v>117.11</v>
      </c>
      <c r="J502" s="193"/>
      <c r="K502" s="196">
        <f t="shared" si="64"/>
        <v>1.87085093542546E-2</v>
      </c>
      <c r="L502" s="196">
        <f t="shared" si="65"/>
        <v>5.08130081300813E-3</v>
      </c>
      <c r="M502" s="196">
        <f t="shared" si="66"/>
        <v>1.8751674256630133E-2</v>
      </c>
      <c r="N502" s="196">
        <f t="shared" si="67"/>
        <v>-4.1965378562684895E-3</v>
      </c>
      <c r="O502" s="196">
        <f t="shared" si="68"/>
        <v>-3.6496350364963502E-3</v>
      </c>
      <c r="P502" s="196">
        <f t="shared" si="69"/>
        <v>-1.1695906432750366E-3</v>
      </c>
      <c r="Q502" s="196">
        <f t="shared" si="70"/>
        <v>-7.9681274900410856E-4</v>
      </c>
      <c r="R502" s="196">
        <f t="shared" si="71"/>
        <v>-1.8750532685587562E-3</v>
      </c>
      <c r="Y502">
        <v>497</v>
      </c>
      <c r="Z502">
        <v>154.20352102685925</v>
      </c>
    </row>
    <row r="503" spans="1:26" ht="13.8">
      <c r="A503" s="209">
        <v>42367</v>
      </c>
      <c r="B503" s="193">
        <v>34.700000000000003</v>
      </c>
      <c r="C503" s="193">
        <v>49.98</v>
      </c>
      <c r="D503" s="193">
        <v>38.729999999999997</v>
      </c>
      <c r="E503" s="193">
        <v>58.18</v>
      </c>
      <c r="F503" s="193">
        <v>137.77000000000001</v>
      </c>
      <c r="G503" s="193">
        <v>17.32</v>
      </c>
      <c r="H503" s="193">
        <v>25.32</v>
      </c>
      <c r="I503" s="224">
        <v>119.12</v>
      </c>
      <c r="J503" s="193"/>
      <c r="K503" s="196">
        <f t="shared" si="64"/>
        <v>2.7843601895734742E-2</v>
      </c>
      <c r="L503" s="196">
        <f t="shared" si="65"/>
        <v>1.0717896865520606E-2</v>
      </c>
      <c r="M503" s="196">
        <f t="shared" si="66"/>
        <v>1.8406521167499228E-2</v>
      </c>
      <c r="N503" s="196">
        <f t="shared" si="67"/>
        <v>2.1597892888498626E-2</v>
      </c>
      <c r="O503" s="196">
        <f t="shared" si="68"/>
        <v>9.3040293040293782E-3</v>
      </c>
      <c r="P503" s="196">
        <f t="shared" si="69"/>
        <v>1.4051522248243678E-2</v>
      </c>
      <c r="Q503" s="196">
        <f t="shared" si="70"/>
        <v>9.5693779904307014E-3</v>
      </c>
      <c r="R503" s="196">
        <f t="shared" si="71"/>
        <v>1.7163350695926949E-2</v>
      </c>
      <c r="Y503">
        <v>498</v>
      </c>
      <c r="Z503">
        <v>225.83103770885117</v>
      </c>
    </row>
    <row r="504" spans="1:26" ht="13.8">
      <c r="A504" s="209">
        <v>42368</v>
      </c>
      <c r="B504" s="193">
        <v>34.450000000000003</v>
      </c>
      <c r="C504" s="193">
        <v>49.77</v>
      </c>
      <c r="D504" s="193">
        <v>38.46</v>
      </c>
      <c r="E504" s="193">
        <v>57.54</v>
      </c>
      <c r="F504" s="193">
        <v>137.81</v>
      </c>
      <c r="G504" s="193">
        <v>17.34</v>
      </c>
      <c r="H504" s="193">
        <v>25.18</v>
      </c>
      <c r="I504" s="224">
        <v>116.71</v>
      </c>
      <c r="J504" s="193"/>
      <c r="K504" s="196">
        <f t="shared" si="64"/>
        <v>-7.2046109510086453E-3</v>
      </c>
      <c r="L504" s="196">
        <f t="shared" si="65"/>
        <v>-4.2016806722687825E-3</v>
      </c>
      <c r="M504" s="196">
        <f t="shared" si="66"/>
        <v>-6.9713400464754983E-3</v>
      </c>
      <c r="N504" s="196">
        <f t="shared" si="67"/>
        <v>-1.1000343760742532E-2</v>
      </c>
      <c r="O504" s="196">
        <f t="shared" si="68"/>
        <v>2.903389707482909E-4</v>
      </c>
      <c r="P504" s="196">
        <f t="shared" si="69"/>
        <v>1.1547344110854256E-3</v>
      </c>
      <c r="Q504" s="196">
        <f t="shared" si="70"/>
        <v>-5.5292259083728505E-3</v>
      </c>
      <c r="R504" s="196">
        <f t="shared" si="71"/>
        <v>-2.0231699126930916E-2</v>
      </c>
      <c r="Y504">
        <v>499</v>
      </c>
      <c r="Z504">
        <v>232.61464918783406</v>
      </c>
    </row>
    <row r="505" spans="1:26" ht="13.8">
      <c r="A505" s="209">
        <v>42369</v>
      </c>
      <c r="B505" s="193">
        <v>33.79</v>
      </c>
      <c r="C505" s="193">
        <v>49.04</v>
      </c>
      <c r="D505" s="193">
        <v>37.85</v>
      </c>
      <c r="E505" s="193">
        <v>56.75</v>
      </c>
      <c r="F505" s="193">
        <v>136.78</v>
      </c>
      <c r="G505" s="193">
        <v>17.23</v>
      </c>
      <c r="H505" s="193">
        <v>24.93</v>
      </c>
      <c r="I505" s="224">
        <v>114.38</v>
      </c>
      <c r="J505" s="195"/>
      <c r="K505" s="196">
        <f t="shared" si="64"/>
        <v>-1.9158200290275866E-2</v>
      </c>
      <c r="L505" s="196">
        <f t="shared" si="65"/>
        <v>-1.4667470363672974E-2</v>
      </c>
      <c r="M505" s="196">
        <f t="shared" si="66"/>
        <v>-1.5860634425376999E-2</v>
      </c>
      <c r="N505" s="196">
        <f t="shared" si="67"/>
        <v>-1.3729579423010065E-2</v>
      </c>
      <c r="O505" s="196">
        <f t="shared" si="68"/>
        <v>-7.4740584863217559E-3</v>
      </c>
      <c r="P505" s="196">
        <f t="shared" si="69"/>
        <v>-6.3437139561706712E-3</v>
      </c>
      <c r="Q505" s="196">
        <f t="shared" si="70"/>
        <v>-9.9285146942017476E-3</v>
      </c>
      <c r="R505" s="196">
        <f t="shared" si="71"/>
        <v>-1.9964013366463872E-2</v>
      </c>
      <c r="Y505">
        <v>500</v>
      </c>
      <c r="Z505">
        <v>198.84434484679946</v>
      </c>
    </row>
    <row r="506" spans="1:26" ht="13.8">
      <c r="A506" s="209">
        <v>42373</v>
      </c>
      <c r="B506" s="193">
        <v>31.85</v>
      </c>
      <c r="C506" s="193">
        <v>48.43</v>
      </c>
      <c r="D506" s="193">
        <v>37</v>
      </c>
      <c r="E506" s="193">
        <v>57.48</v>
      </c>
      <c r="F506" s="193">
        <v>135.12</v>
      </c>
      <c r="G506" s="193">
        <v>17.28</v>
      </c>
      <c r="H506" s="193">
        <v>23.98</v>
      </c>
      <c r="I506" s="224">
        <v>109.96</v>
      </c>
      <c r="J506" s="193"/>
      <c r="K506" s="196">
        <f t="shared" si="64"/>
        <v>-5.7413435927789219E-2</v>
      </c>
      <c r="L506" s="196">
        <f t="shared" si="65"/>
        <v>-1.2438825448613366E-2</v>
      </c>
      <c r="M506" s="196">
        <f t="shared" si="66"/>
        <v>-2.245706737120215E-2</v>
      </c>
      <c r="N506" s="196">
        <f t="shared" si="67"/>
        <v>1.2863436123347963E-2</v>
      </c>
      <c r="O506" s="196">
        <f t="shared" si="68"/>
        <v>-1.2136277233513647E-2</v>
      </c>
      <c r="P506" s="196">
        <f t="shared" si="69"/>
        <v>2.9019152640743302E-3</v>
      </c>
      <c r="Q506" s="196">
        <f t="shared" si="70"/>
        <v>-3.8106698756518224E-2</v>
      </c>
      <c r="R506" s="196">
        <f t="shared" si="71"/>
        <v>-3.8643119426473173E-2</v>
      </c>
      <c r="Y506">
        <v>501</v>
      </c>
      <c r="Z506">
        <v>203.30656830918494</v>
      </c>
    </row>
    <row r="507" spans="1:26" ht="13.8">
      <c r="A507" s="209">
        <v>42374</v>
      </c>
      <c r="B507" s="193">
        <v>31.69</v>
      </c>
      <c r="C507" s="193">
        <v>48.66</v>
      </c>
      <c r="D507" s="193">
        <v>37.04</v>
      </c>
      <c r="E507" s="193">
        <v>58.49</v>
      </c>
      <c r="F507" s="193">
        <v>135.44999999999999</v>
      </c>
      <c r="G507" s="193">
        <v>17.690000000000001</v>
      </c>
      <c r="H507" s="193">
        <v>23.7</v>
      </c>
      <c r="I507" s="224">
        <v>107.66</v>
      </c>
      <c r="J507" s="193"/>
      <c r="K507" s="196">
        <f t="shared" si="64"/>
        <v>-5.0235478806907423E-3</v>
      </c>
      <c r="L507" s="196">
        <f t="shared" si="65"/>
        <v>4.7491224447655765E-3</v>
      </c>
      <c r="M507" s="196">
        <f t="shared" si="66"/>
        <v>1.0810810810810581E-3</v>
      </c>
      <c r="N507" s="196">
        <f t="shared" si="67"/>
        <v>1.757132915796808E-2</v>
      </c>
      <c r="O507" s="196">
        <f t="shared" si="68"/>
        <v>2.4422735346357615E-3</v>
      </c>
      <c r="P507" s="196">
        <f t="shared" si="69"/>
        <v>2.372685185185186E-2</v>
      </c>
      <c r="Q507" s="196">
        <f t="shared" si="70"/>
        <v>-1.1676396997497961E-2</v>
      </c>
      <c r="R507" s="196">
        <f t="shared" si="71"/>
        <v>-2.0916696980720236E-2</v>
      </c>
      <c r="Y507">
        <v>502</v>
      </c>
      <c r="Z507">
        <v>150.66310537817861</v>
      </c>
    </row>
    <row r="508" spans="1:26" ht="13.8">
      <c r="A508" s="209">
        <v>42375</v>
      </c>
      <c r="B508" s="193">
        <v>31.63</v>
      </c>
      <c r="C508" s="193">
        <v>47.77</v>
      </c>
      <c r="D508" s="193">
        <v>37.090000000000003</v>
      </c>
      <c r="E508" s="193">
        <v>57.9</v>
      </c>
      <c r="F508" s="193">
        <v>134.19999999999999</v>
      </c>
      <c r="G508" s="193">
        <v>17.86</v>
      </c>
      <c r="H508" s="193">
        <v>23.96</v>
      </c>
      <c r="I508" s="224">
        <v>117.68</v>
      </c>
      <c r="J508" s="193"/>
      <c r="K508" s="196">
        <f t="shared" si="64"/>
        <v>-1.8933417481856191E-3</v>
      </c>
      <c r="L508" s="196">
        <f t="shared" si="65"/>
        <v>-1.829017673653912E-2</v>
      </c>
      <c r="M508" s="196">
        <f t="shared" si="66"/>
        <v>1.3498920086394239E-3</v>
      </c>
      <c r="N508" s="196">
        <f t="shared" si="67"/>
        <v>-1.0087194392203853E-2</v>
      </c>
      <c r="O508" s="196">
        <f t="shared" si="68"/>
        <v>-9.2284976005906245E-3</v>
      </c>
      <c r="P508" s="196">
        <f t="shared" si="69"/>
        <v>9.6099491237986515E-3</v>
      </c>
      <c r="Q508" s="196">
        <f t="shared" si="70"/>
        <v>1.0970464135021164E-2</v>
      </c>
      <c r="R508" s="196">
        <f t="shared" si="71"/>
        <v>9.307077837637015E-2</v>
      </c>
      <c r="Y508">
        <v>503</v>
      </c>
      <c r="Z508">
        <v>206.87728028366621</v>
      </c>
    </row>
    <row r="509" spans="1:26" ht="13.8">
      <c r="A509" s="209">
        <v>42376</v>
      </c>
      <c r="B509" s="193">
        <v>30.4</v>
      </c>
      <c r="C509" s="193">
        <v>46.11</v>
      </c>
      <c r="D509" s="193">
        <v>36.229999999999997</v>
      </c>
      <c r="E509" s="193">
        <v>57.74</v>
      </c>
      <c r="F509" s="193">
        <v>131.13</v>
      </c>
      <c r="G509" s="193">
        <v>18.28</v>
      </c>
      <c r="H509" s="193">
        <v>23.31</v>
      </c>
      <c r="I509" s="224">
        <v>114.56</v>
      </c>
      <c r="J509" s="193"/>
      <c r="K509" s="196">
        <f t="shared" si="64"/>
        <v>-3.888713246917485E-2</v>
      </c>
      <c r="L509" s="196">
        <f t="shared" si="65"/>
        <v>-3.4749842997697372E-2</v>
      </c>
      <c r="M509" s="196">
        <f t="shared" si="66"/>
        <v>-2.3186842814775045E-2</v>
      </c>
      <c r="N509" s="196">
        <f t="shared" si="67"/>
        <v>-2.7633851468047772E-3</v>
      </c>
      <c r="O509" s="196">
        <f t="shared" si="68"/>
        <v>-2.2876304023844957E-2</v>
      </c>
      <c r="P509" s="196">
        <f t="shared" si="69"/>
        <v>2.3516237402015774E-2</v>
      </c>
      <c r="Q509" s="196">
        <f t="shared" si="70"/>
        <v>-2.7128547579298921E-2</v>
      </c>
      <c r="R509" s="196">
        <f t="shared" si="71"/>
        <v>-2.6512576478586031E-2</v>
      </c>
      <c r="Y509">
        <v>504</v>
      </c>
      <c r="Z509">
        <v>185.48134163052484</v>
      </c>
    </row>
    <row r="510" spans="1:26" ht="13.8">
      <c r="A510" s="209">
        <v>42377</v>
      </c>
      <c r="B510" s="193">
        <v>30.35</v>
      </c>
      <c r="C510" s="193">
        <v>46.25</v>
      </c>
      <c r="D510" s="193">
        <v>35.64</v>
      </c>
      <c r="E510" s="193">
        <v>55.79</v>
      </c>
      <c r="F510" s="193">
        <v>128.83000000000001</v>
      </c>
      <c r="G510" s="193">
        <v>17.86</v>
      </c>
      <c r="H510" s="193">
        <v>23.36</v>
      </c>
      <c r="I510" s="224">
        <v>111.39</v>
      </c>
      <c r="J510" s="193"/>
      <c r="K510" s="196">
        <f t="shared" si="64"/>
        <v>-1.6447368421051698E-3</v>
      </c>
      <c r="L510" s="196">
        <f t="shared" si="65"/>
        <v>3.0362177401865231E-3</v>
      </c>
      <c r="M510" s="196">
        <f t="shared" si="66"/>
        <v>-1.6284846812034126E-2</v>
      </c>
      <c r="N510" s="196">
        <f t="shared" si="67"/>
        <v>-3.3772081745756889E-2</v>
      </c>
      <c r="O510" s="196">
        <f t="shared" si="68"/>
        <v>-1.7539845954396272E-2</v>
      </c>
      <c r="P510" s="196">
        <f t="shared" si="69"/>
        <v>-2.2975929978118252E-2</v>
      </c>
      <c r="Q510" s="196">
        <f t="shared" si="70"/>
        <v>2.1450021450021757E-3</v>
      </c>
      <c r="R510" s="196">
        <f t="shared" si="71"/>
        <v>-2.7671089385474874E-2</v>
      </c>
      <c r="Y510">
        <v>505</v>
      </c>
      <c r="Z510">
        <v>154.80142418177937</v>
      </c>
    </row>
    <row r="511" spans="1:26" ht="13.8">
      <c r="A511" s="209">
        <v>42380</v>
      </c>
      <c r="B511" s="193">
        <v>30.89</v>
      </c>
      <c r="C511" s="193">
        <v>46.22</v>
      </c>
      <c r="D511" s="193">
        <v>35.71</v>
      </c>
      <c r="E511" s="193">
        <v>56.6</v>
      </c>
      <c r="F511" s="193">
        <v>131.04</v>
      </c>
      <c r="G511" s="193">
        <v>18.05</v>
      </c>
      <c r="H511" s="193">
        <v>23.68</v>
      </c>
      <c r="I511" s="224">
        <v>114.97</v>
      </c>
      <c r="J511" s="193"/>
      <c r="K511" s="196">
        <f t="shared" si="64"/>
        <v>1.7792421746293217E-2</v>
      </c>
      <c r="L511" s="196">
        <f t="shared" si="65"/>
        <v>-6.4864864864867323E-4</v>
      </c>
      <c r="M511" s="196">
        <f t="shared" si="66"/>
        <v>1.9640852974186387E-3</v>
      </c>
      <c r="N511" s="196">
        <f t="shared" si="67"/>
        <v>1.4518730955368387E-2</v>
      </c>
      <c r="O511" s="196">
        <f t="shared" si="68"/>
        <v>1.7154389505549789E-2</v>
      </c>
      <c r="P511" s="196">
        <f t="shared" si="69"/>
        <v>1.0638297872340498E-2</v>
      </c>
      <c r="Q511" s="196">
        <f t="shared" si="70"/>
        <v>1.3698630136986314E-2</v>
      </c>
      <c r="R511" s="196">
        <f t="shared" si="71"/>
        <v>3.2139330280994687E-2</v>
      </c>
      <c r="Y511">
        <v>506</v>
      </c>
      <c r="Z511">
        <v>152.49915550294637</v>
      </c>
    </row>
    <row r="512" spans="1:26" ht="13.8">
      <c r="A512" s="209">
        <v>42381</v>
      </c>
      <c r="B512" s="193">
        <v>30.89</v>
      </c>
      <c r="C512" s="193">
        <v>46.65</v>
      </c>
      <c r="D512" s="193">
        <v>36.21</v>
      </c>
      <c r="E512" s="193">
        <v>57.34</v>
      </c>
      <c r="F512" s="193">
        <v>132.18</v>
      </c>
      <c r="G512" s="193">
        <v>17.88</v>
      </c>
      <c r="H512" s="193">
        <v>23.78</v>
      </c>
      <c r="I512" s="224">
        <v>116.58</v>
      </c>
      <c r="J512" s="193"/>
      <c r="K512" s="196">
        <f t="shared" si="64"/>
        <v>0</v>
      </c>
      <c r="L512" s="196">
        <f t="shared" si="65"/>
        <v>9.3033318909562894E-3</v>
      </c>
      <c r="M512" s="196">
        <f t="shared" si="66"/>
        <v>1.4001680201624194E-2</v>
      </c>
      <c r="N512" s="196">
        <f t="shared" si="67"/>
        <v>1.3074204946996501E-2</v>
      </c>
      <c r="O512" s="196">
        <f t="shared" si="68"/>
        <v>8.6996336996338127E-3</v>
      </c>
      <c r="P512" s="196">
        <f t="shared" si="69"/>
        <v>-9.4182825484765489E-3</v>
      </c>
      <c r="Q512" s="196">
        <f t="shared" si="70"/>
        <v>4.2229729729730331E-3</v>
      </c>
      <c r="R512" s="196">
        <f t="shared" si="71"/>
        <v>1.4003653126902665E-2</v>
      </c>
      <c r="Y512">
        <v>507</v>
      </c>
      <c r="Z512">
        <v>443.99664451712243</v>
      </c>
    </row>
    <row r="513" spans="1:26" ht="13.8">
      <c r="A513" s="209">
        <v>42382</v>
      </c>
      <c r="B513" s="193">
        <v>29.09</v>
      </c>
      <c r="C513" s="193">
        <v>45.64</v>
      </c>
      <c r="D513" s="193">
        <v>34.94</v>
      </c>
      <c r="E513" s="193">
        <v>55.99</v>
      </c>
      <c r="F513" s="193">
        <v>128.84</v>
      </c>
      <c r="G513" s="193">
        <v>17.41</v>
      </c>
      <c r="H513" s="193">
        <v>23.06</v>
      </c>
      <c r="I513" s="224">
        <v>106.56</v>
      </c>
      <c r="J513" s="193"/>
      <c r="K513" s="196">
        <f t="shared" si="64"/>
        <v>-5.8271285205568166E-2</v>
      </c>
      <c r="L513" s="196">
        <f t="shared" si="65"/>
        <v>-2.165058949624862E-2</v>
      </c>
      <c r="M513" s="196">
        <f t="shared" si="66"/>
        <v>-3.5073184203258854E-2</v>
      </c>
      <c r="N513" s="196">
        <f t="shared" si="67"/>
        <v>-2.3543773979769818E-2</v>
      </c>
      <c r="O513" s="196">
        <f t="shared" si="68"/>
        <v>-2.5268573157815125E-2</v>
      </c>
      <c r="P513" s="196">
        <f t="shared" si="69"/>
        <v>-2.628635346756146E-2</v>
      </c>
      <c r="Q513" s="196">
        <f t="shared" si="70"/>
        <v>-3.0277544154751992E-2</v>
      </c>
      <c r="R513" s="196">
        <f t="shared" si="71"/>
        <v>-8.5949562532166721E-2</v>
      </c>
      <c r="Y513">
        <v>508</v>
      </c>
      <c r="Z513">
        <v>197.98595761240506</v>
      </c>
    </row>
    <row r="514" spans="1:26" ht="13.8">
      <c r="A514" s="209">
        <v>42383</v>
      </c>
      <c r="B514" s="193">
        <v>29.65</v>
      </c>
      <c r="C514" s="193">
        <v>46.94</v>
      </c>
      <c r="D514" s="193">
        <v>35.65</v>
      </c>
      <c r="E514" s="193">
        <v>55.03</v>
      </c>
      <c r="F514" s="193">
        <v>129.74</v>
      </c>
      <c r="G514" s="193">
        <v>17.73</v>
      </c>
      <c r="H514" s="193">
        <v>23.46</v>
      </c>
      <c r="I514" s="224">
        <v>107.06</v>
      </c>
      <c r="J514" s="193"/>
      <c r="K514" s="196">
        <f t="shared" si="64"/>
        <v>1.9250601581299372E-2</v>
      </c>
      <c r="L514" s="196">
        <f t="shared" si="65"/>
        <v>2.8483786152497748E-2</v>
      </c>
      <c r="M514" s="196">
        <f t="shared" si="66"/>
        <v>2.0320549513451656E-2</v>
      </c>
      <c r="N514" s="196">
        <f t="shared" si="67"/>
        <v>-1.7145918914091816E-2</v>
      </c>
      <c r="O514" s="196">
        <f t="shared" si="68"/>
        <v>6.9854082583049185E-3</v>
      </c>
      <c r="P514" s="196">
        <f t="shared" si="69"/>
        <v>1.8380241240666301E-2</v>
      </c>
      <c r="Q514" s="196">
        <f t="shared" si="70"/>
        <v>1.7346053772766788E-2</v>
      </c>
      <c r="R514" s="196">
        <f t="shared" si="71"/>
        <v>4.6921921921921923E-3</v>
      </c>
      <c r="Y514">
        <v>509</v>
      </c>
      <c r="Z514">
        <v>169.39366719799625</v>
      </c>
    </row>
    <row r="515" spans="1:26" ht="13.8">
      <c r="A515" s="209">
        <v>42384</v>
      </c>
      <c r="B515" s="193">
        <v>28.51</v>
      </c>
      <c r="C515" s="193">
        <v>45.07</v>
      </c>
      <c r="D515" s="193">
        <v>34.64</v>
      </c>
      <c r="E515" s="193">
        <v>54.77</v>
      </c>
      <c r="F515" s="193">
        <v>127.37</v>
      </c>
      <c r="G515" s="193">
        <v>17.41</v>
      </c>
      <c r="H515" s="193">
        <v>22.92</v>
      </c>
      <c r="I515" s="224">
        <v>104.04</v>
      </c>
      <c r="J515" s="193"/>
      <c r="K515" s="196">
        <f t="shared" ref="K515:K578" si="72">(B515-B514)/B514</f>
        <v>-3.8448566610455211E-2</v>
      </c>
      <c r="L515" s="196">
        <f t="shared" ref="L515:L578" si="73">(C515-C514)/C514</f>
        <v>-3.9838091180230031E-2</v>
      </c>
      <c r="M515" s="196">
        <f t="shared" ref="M515:M578" si="74">(D515-D514)/D514</f>
        <v>-2.8330995792426313E-2</v>
      </c>
      <c r="N515" s="196">
        <f t="shared" ref="N515:N578" si="75">(E515-E514)/E514</f>
        <v>-4.7246956205705612E-3</v>
      </c>
      <c r="O515" s="196">
        <f t="shared" ref="O515:O578" si="76">(F515-F514)/F514</f>
        <v>-1.8267303838446158E-2</v>
      </c>
      <c r="P515" s="196">
        <f t="shared" ref="P515:P578" si="77">(G515-G514)/G514</f>
        <v>-1.8048505358150044E-2</v>
      </c>
      <c r="Q515" s="196">
        <f t="shared" ref="Q515:Q578" si="78">(H515-H514)/H514</f>
        <v>-2.3017902813299195E-2</v>
      </c>
      <c r="R515" s="196">
        <f t="shared" ref="R515:R578" si="79">(I515-I514)/I514</f>
        <v>-2.8208481225481002E-2</v>
      </c>
      <c r="Y515">
        <v>510</v>
      </c>
      <c r="Z515">
        <v>116.18276571598884</v>
      </c>
    </row>
    <row r="516" spans="1:26" ht="13.8">
      <c r="A516" s="209">
        <v>42388</v>
      </c>
      <c r="B516" s="193">
        <v>28.72</v>
      </c>
      <c r="C516" s="193">
        <v>44.69</v>
      </c>
      <c r="D516" s="193">
        <v>35</v>
      </c>
      <c r="E516" s="193">
        <v>54.12</v>
      </c>
      <c r="F516" s="193">
        <v>127.44</v>
      </c>
      <c r="G516" s="193">
        <v>17.59</v>
      </c>
      <c r="H516" s="193">
        <v>23.38</v>
      </c>
      <c r="I516" s="224">
        <v>107.89</v>
      </c>
      <c r="J516" s="193"/>
      <c r="K516" s="196">
        <f t="shared" si="72"/>
        <v>7.365836548579351E-3</v>
      </c>
      <c r="L516" s="196">
        <f t="shared" si="73"/>
        <v>-8.4313290437098409E-3</v>
      </c>
      <c r="M516" s="196">
        <f t="shared" si="74"/>
        <v>1.0392609699769037E-2</v>
      </c>
      <c r="N516" s="196">
        <f t="shared" si="75"/>
        <v>-1.1867810845353398E-2</v>
      </c>
      <c r="O516" s="196">
        <f t="shared" si="76"/>
        <v>5.495799638846917E-4</v>
      </c>
      <c r="P516" s="196">
        <f t="shared" si="77"/>
        <v>1.0338885697874767E-2</v>
      </c>
      <c r="Q516" s="196">
        <f t="shared" si="78"/>
        <v>2.0069808027923092E-2</v>
      </c>
      <c r="R516" s="196">
        <f t="shared" si="79"/>
        <v>3.7004998077662381E-2</v>
      </c>
      <c r="Y516">
        <v>511</v>
      </c>
      <c r="Z516">
        <v>227.39314230589767</v>
      </c>
    </row>
    <row r="517" spans="1:26" ht="13.8">
      <c r="A517" s="209">
        <v>42389</v>
      </c>
      <c r="B517" s="193">
        <v>28.59</v>
      </c>
      <c r="C517" s="193">
        <v>44.89</v>
      </c>
      <c r="D517" s="193">
        <v>34.840000000000003</v>
      </c>
      <c r="E517" s="193">
        <v>52.83</v>
      </c>
      <c r="F517" s="193">
        <v>126.04</v>
      </c>
      <c r="G517" s="193">
        <v>17.100000000000001</v>
      </c>
      <c r="H517" s="193">
        <v>23.43</v>
      </c>
      <c r="I517" s="224">
        <v>107.74</v>
      </c>
      <c r="J517" s="193"/>
      <c r="K517" s="196">
        <f t="shared" si="72"/>
        <v>-4.526462395543141E-3</v>
      </c>
      <c r="L517" s="196">
        <f t="shared" si="73"/>
        <v>4.4752741105393342E-3</v>
      </c>
      <c r="M517" s="196">
        <f t="shared" si="74"/>
        <v>-4.5714285714284738E-3</v>
      </c>
      <c r="N517" s="196">
        <f t="shared" si="75"/>
        <v>-2.3835920177383577E-2</v>
      </c>
      <c r="O517" s="196">
        <f t="shared" si="76"/>
        <v>-1.0985561833019393E-2</v>
      </c>
      <c r="P517" s="196">
        <f t="shared" si="77"/>
        <v>-2.785673678226256E-2</v>
      </c>
      <c r="Q517" s="196">
        <f t="shared" si="78"/>
        <v>2.1385799828913905E-3</v>
      </c>
      <c r="R517" s="196">
        <f t="shared" si="79"/>
        <v>-1.3903049402169403E-3</v>
      </c>
      <c r="Y517">
        <v>512</v>
      </c>
      <c r="Z517">
        <v>161.11857378030092</v>
      </c>
    </row>
    <row r="518" spans="1:26" ht="13.8">
      <c r="A518" s="209">
        <v>42390</v>
      </c>
      <c r="B518" s="193">
        <v>28.75</v>
      </c>
      <c r="C518" s="193">
        <v>44.62</v>
      </c>
      <c r="D518" s="193">
        <v>35.24</v>
      </c>
      <c r="E518" s="193">
        <v>53.65</v>
      </c>
      <c r="F518" s="193">
        <v>127.37</v>
      </c>
      <c r="G518" s="193">
        <v>17.39</v>
      </c>
      <c r="H518" s="193">
        <v>23.67</v>
      </c>
      <c r="I518" s="224">
        <v>102.35</v>
      </c>
      <c r="J518" s="193"/>
      <c r="K518" s="196">
        <f t="shared" si="72"/>
        <v>5.5963623644631044E-3</v>
      </c>
      <c r="L518" s="196">
        <f t="shared" si="73"/>
        <v>-6.0147026063711992E-3</v>
      </c>
      <c r="M518" s="196">
        <f t="shared" si="74"/>
        <v>1.1481056257175618E-2</v>
      </c>
      <c r="N518" s="196">
        <f t="shared" si="75"/>
        <v>1.5521484005300025E-2</v>
      </c>
      <c r="O518" s="196">
        <f t="shared" si="76"/>
        <v>1.0552205649000303E-2</v>
      </c>
      <c r="P518" s="196">
        <f t="shared" si="77"/>
        <v>1.695906432748533E-2</v>
      </c>
      <c r="Q518" s="196">
        <f t="shared" si="78"/>
        <v>1.0243277848911736E-2</v>
      </c>
      <c r="R518" s="196">
        <f t="shared" si="79"/>
        <v>-5.0027844811583448E-2</v>
      </c>
      <c r="Y518">
        <v>513</v>
      </c>
      <c r="Z518">
        <v>161.59130749689359</v>
      </c>
    </row>
    <row r="519" spans="1:26" ht="13.8">
      <c r="A519" s="209">
        <v>42391</v>
      </c>
      <c r="B519" s="193">
        <v>29.82</v>
      </c>
      <c r="C519" s="193">
        <v>46.22</v>
      </c>
      <c r="D519" s="193">
        <v>36.17</v>
      </c>
      <c r="E519" s="193">
        <v>54.49</v>
      </c>
      <c r="F519" s="193">
        <v>130.16999999999999</v>
      </c>
      <c r="G519" s="193">
        <v>17.62</v>
      </c>
      <c r="H519" s="193">
        <v>23.98</v>
      </c>
      <c r="I519" s="224">
        <v>100.72</v>
      </c>
      <c r="J519" s="193"/>
      <c r="K519" s="196">
        <f t="shared" si="72"/>
        <v>3.7217391304347834E-2</v>
      </c>
      <c r="L519" s="196">
        <f t="shared" si="73"/>
        <v>3.5858359480053822E-2</v>
      </c>
      <c r="M519" s="196">
        <f t="shared" si="74"/>
        <v>2.6390465380249705E-2</v>
      </c>
      <c r="N519" s="196">
        <f t="shared" si="75"/>
        <v>1.5657036346691584E-2</v>
      </c>
      <c r="O519" s="196">
        <f t="shared" si="76"/>
        <v>2.1983198555389674E-2</v>
      </c>
      <c r="P519" s="196">
        <f t="shared" si="77"/>
        <v>1.3225991949396229E-2</v>
      </c>
      <c r="Q519" s="196">
        <f t="shared" si="78"/>
        <v>1.3096746937051065E-2</v>
      </c>
      <c r="R519" s="196">
        <f t="shared" si="79"/>
        <v>-1.5925744992672158E-2</v>
      </c>
      <c r="Y519">
        <v>514</v>
      </c>
      <c r="Z519">
        <v>167.72275887488669</v>
      </c>
    </row>
    <row r="520" spans="1:26" ht="13.8">
      <c r="A520" s="209">
        <v>42394</v>
      </c>
      <c r="B520" s="193">
        <v>29.83</v>
      </c>
      <c r="C520" s="193">
        <v>45.77</v>
      </c>
      <c r="D520" s="193">
        <v>35.5</v>
      </c>
      <c r="E520" s="193">
        <v>53.87</v>
      </c>
      <c r="F520" s="193">
        <v>127.7</v>
      </c>
      <c r="G520" s="193">
        <v>17.84</v>
      </c>
      <c r="H520" s="193">
        <v>23.72</v>
      </c>
      <c r="I520" s="224">
        <v>99.12</v>
      </c>
      <c r="J520" s="193"/>
      <c r="K520" s="196">
        <f t="shared" si="72"/>
        <v>3.3534540576787424E-4</v>
      </c>
      <c r="L520" s="196">
        <f t="shared" si="73"/>
        <v>-9.736045002163473E-3</v>
      </c>
      <c r="M520" s="196">
        <f t="shared" si="74"/>
        <v>-1.8523638374343426E-2</v>
      </c>
      <c r="N520" s="196">
        <f t="shared" si="75"/>
        <v>-1.1378234538447505E-2</v>
      </c>
      <c r="O520" s="196">
        <f t="shared" si="76"/>
        <v>-1.8975186294845087E-2</v>
      </c>
      <c r="P520" s="196">
        <f t="shared" si="77"/>
        <v>1.2485811577752489E-2</v>
      </c>
      <c r="Q520" s="196">
        <f t="shared" si="78"/>
        <v>-1.0842368640533843E-2</v>
      </c>
      <c r="R520" s="196">
        <f t="shared" si="79"/>
        <v>-1.588562351072274E-2</v>
      </c>
      <c r="Y520">
        <v>515</v>
      </c>
      <c r="Z520">
        <v>158.20757900302235</v>
      </c>
    </row>
    <row r="521" spans="1:26" ht="13.8">
      <c r="A521" s="209">
        <v>42395</v>
      </c>
      <c r="B521" s="193">
        <v>30.06</v>
      </c>
      <c r="C521" s="193">
        <v>46.11</v>
      </c>
      <c r="D521" s="193">
        <v>35.56</v>
      </c>
      <c r="E521" s="193">
        <v>55.05</v>
      </c>
      <c r="F521" s="193">
        <v>125.77</v>
      </c>
      <c r="G521" s="193">
        <v>17.989999999999998</v>
      </c>
      <c r="H521" s="193">
        <v>24.18</v>
      </c>
      <c r="I521" s="224">
        <v>97.83</v>
      </c>
      <c r="J521" s="193"/>
      <c r="K521" s="196">
        <f t="shared" si="72"/>
        <v>7.7103586992960252E-3</v>
      </c>
      <c r="L521" s="196">
        <f t="shared" si="73"/>
        <v>7.4284465807296545E-3</v>
      </c>
      <c r="M521" s="196">
        <f t="shared" si="74"/>
        <v>1.6901408450704866E-3</v>
      </c>
      <c r="N521" s="196">
        <f t="shared" si="75"/>
        <v>2.1904585112307404E-2</v>
      </c>
      <c r="O521" s="196">
        <f t="shared" si="76"/>
        <v>-1.5113547376664109E-2</v>
      </c>
      <c r="P521" s="196">
        <f t="shared" si="77"/>
        <v>8.408071748878844E-3</v>
      </c>
      <c r="Q521" s="196">
        <f t="shared" si="78"/>
        <v>1.9392917369308638E-2</v>
      </c>
      <c r="R521" s="196">
        <f t="shared" si="79"/>
        <v>-1.3014527845036383E-2</v>
      </c>
      <c r="Y521">
        <v>516</v>
      </c>
      <c r="Z521">
        <v>255.47783712611704</v>
      </c>
    </row>
    <row r="522" spans="1:26" ht="13.8">
      <c r="A522" s="209">
        <v>42396</v>
      </c>
      <c r="B522" s="193">
        <v>29.17</v>
      </c>
      <c r="C522" s="193">
        <v>45.27</v>
      </c>
      <c r="D522" s="193">
        <v>34.909999999999997</v>
      </c>
      <c r="E522" s="193">
        <v>55.25</v>
      </c>
      <c r="F522" s="193">
        <v>125.12</v>
      </c>
      <c r="G522" s="193">
        <v>17.98</v>
      </c>
      <c r="H522" s="193">
        <v>23.97</v>
      </c>
      <c r="I522" s="224">
        <v>91.15</v>
      </c>
      <c r="J522" s="193"/>
      <c r="K522" s="196">
        <f t="shared" si="72"/>
        <v>-2.9607451763140287E-2</v>
      </c>
      <c r="L522" s="196">
        <f t="shared" si="73"/>
        <v>-1.8217306441118984E-2</v>
      </c>
      <c r="M522" s="196">
        <f t="shared" si="74"/>
        <v>-1.827896512935899E-2</v>
      </c>
      <c r="N522" s="196">
        <f t="shared" si="75"/>
        <v>3.6330608537693525E-3</v>
      </c>
      <c r="O522" s="196">
        <f t="shared" si="76"/>
        <v>-5.1681641090879499E-3</v>
      </c>
      <c r="P522" s="196">
        <f t="shared" si="77"/>
        <v>-5.5586436909383057E-4</v>
      </c>
      <c r="Q522" s="196">
        <f t="shared" si="78"/>
        <v>-8.6848635235732361E-3</v>
      </c>
      <c r="R522" s="196">
        <f t="shared" si="79"/>
        <v>-6.828171317591733E-2</v>
      </c>
      <c r="Y522">
        <v>517</v>
      </c>
      <c r="Z522">
        <v>121.96621804020344</v>
      </c>
    </row>
    <row r="523" spans="1:26" ht="13.8">
      <c r="A523" s="209">
        <v>42397</v>
      </c>
      <c r="B523" s="193">
        <v>31.77</v>
      </c>
      <c r="C523" s="193">
        <v>46.01</v>
      </c>
      <c r="D523" s="193">
        <v>36.46</v>
      </c>
      <c r="E523" s="193">
        <v>55.48</v>
      </c>
      <c r="F523" s="193">
        <v>126.7</v>
      </c>
      <c r="G523" s="193">
        <v>18.05</v>
      </c>
      <c r="H523" s="193">
        <v>20.99</v>
      </c>
      <c r="I523" s="224">
        <v>94.41</v>
      </c>
      <c r="J523" s="193"/>
      <c r="K523" s="196">
        <f t="shared" si="72"/>
        <v>8.9132670551936841E-2</v>
      </c>
      <c r="L523" s="196">
        <f t="shared" si="73"/>
        <v>1.6346366246962556E-2</v>
      </c>
      <c r="M523" s="196">
        <f t="shared" si="74"/>
        <v>4.4399885419650655E-2</v>
      </c>
      <c r="N523" s="196">
        <f t="shared" si="75"/>
        <v>4.162895927601753E-3</v>
      </c>
      <c r="O523" s="196">
        <f t="shared" si="76"/>
        <v>1.2627877237851649E-2</v>
      </c>
      <c r="P523" s="196">
        <f t="shared" si="77"/>
        <v>3.893214682981106E-3</v>
      </c>
      <c r="Q523" s="196">
        <f t="shared" si="78"/>
        <v>-0.12432206925323323</v>
      </c>
      <c r="R523" s="196">
        <f t="shared" si="79"/>
        <v>3.5765222161272522E-2</v>
      </c>
      <c r="Y523">
        <v>518</v>
      </c>
      <c r="Z523">
        <v>213.01763806530968</v>
      </c>
    </row>
    <row r="524" spans="1:26" ht="13.8">
      <c r="A524" s="209">
        <v>42398</v>
      </c>
      <c r="B524" s="193">
        <v>29.35</v>
      </c>
      <c r="C524" s="193">
        <v>48.69</v>
      </c>
      <c r="D524" s="193">
        <v>37.06</v>
      </c>
      <c r="E524" s="193">
        <v>56.6</v>
      </c>
      <c r="F524" s="193">
        <v>127.99</v>
      </c>
      <c r="G524" s="193">
        <v>18.649999999999999</v>
      </c>
      <c r="H524" s="193">
        <v>21.29</v>
      </c>
      <c r="I524" s="224">
        <v>91.84</v>
      </c>
      <c r="J524" s="193"/>
      <c r="K524" s="196">
        <f t="shared" si="72"/>
        <v>-7.6172489770223423E-2</v>
      </c>
      <c r="L524" s="196">
        <f t="shared" si="73"/>
        <v>5.8248206911540965E-2</v>
      </c>
      <c r="M524" s="196">
        <f t="shared" si="74"/>
        <v>1.6456390565002782E-2</v>
      </c>
      <c r="N524" s="196">
        <f t="shared" si="75"/>
        <v>2.0187454938716737E-2</v>
      </c>
      <c r="O524" s="196">
        <f t="shared" si="76"/>
        <v>1.0181531176006252E-2</v>
      </c>
      <c r="P524" s="196">
        <f t="shared" si="77"/>
        <v>3.3240997229916781E-2</v>
      </c>
      <c r="Q524" s="196">
        <f t="shared" si="78"/>
        <v>1.4292520247737053E-2</v>
      </c>
      <c r="R524" s="196">
        <f t="shared" si="79"/>
        <v>-2.7221692617307416E-2</v>
      </c>
      <c r="Y524">
        <v>519</v>
      </c>
      <c r="Z524">
        <v>134.38057741011775</v>
      </c>
    </row>
    <row r="525" spans="1:26" ht="13.8">
      <c r="A525" s="209">
        <v>42401</v>
      </c>
      <c r="B525" s="193">
        <v>28.74</v>
      </c>
      <c r="C525" s="193">
        <v>48.35</v>
      </c>
      <c r="D525" s="193">
        <v>37.51</v>
      </c>
      <c r="E525" s="193">
        <v>56.92</v>
      </c>
      <c r="F525" s="193">
        <v>128.1</v>
      </c>
      <c r="G525" s="193">
        <v>18.97</v>
      </c>
      <c r="H525" s="193">
        <v>21.72</v>
      </c>
      <c r="I525" s="224">
        <v>94.09</v>
      </c>
      <c r="J525" s="193"/>
      <c r="K525" s="196">
        <f t="shared" si="72"/>
        <v>-2.0783645655877443E-2</v>
      </c>
      <c r="L525" s="196">
        <f t="shared" si="73"/>
        <v>-6.9829533785170737E-3</v>
      </c>
      <c r="M525" s="196">
        <f t="shared" si="74"/>
        <v>1.2142471667565994E-2</v>
      </c>
      <c r="N525" s="196">
        <f t="shared" si="75"/>
        <v>5.6537102473498283E-3</v>
      </c>
      <c r="O525" s="196">
        <f t="shared" si="76"/>
        <v>8.5944214391748912E-4</v>
      </c>
      <c r="P525" s="196">
        <f t="shared" si="77"/>
        <v>1.7158176943699747E-2</v>
      </c>
      <c r="Q525" s="196">
        <f t="shared" si="78"/>
        <v>2.0197275716298719E-2</v>
      </c>
      <c r="R525" s="196">
        <f t="shared" si="79"/>
        <v>2.4499128919860627E-2</v>
      </c>
      <c r="Y525">
        <v>520</v>
      </c>
      <c r="Z525">
        <v>98.49944037314269</v>
      </c>
    </row>
    <row r="526" spans="1:26" ht="13.8">
      <c r="A526" s="209">
        <v>42402</v>
      </c>
      <c r="B526" s="193">
        <v>27.6</v>
      </c>
      <c r="C526" s="193">
        <v>46.84</v>
      </c>
      <c r="D526" s="193">
        <v>38.14</v>
      </c>
      <c r="E526" s="193">
        <v>57.3</v>
      </c>
      <c r="F526" s="193">
        <v>125.77</v>
      </c>
      <c r="G526" s="193">
        <v>18.79</v>
      </c>
      <c r="H526" s="193">
        <v>21.13</v>
      </c>
      <c r="I526" s="224">
        <v>91.49</v>
      </c>
      <c r="J526" s="193"/>
      <c r="K526" s="196">
        <f t="shared" si="72"/>
        <v>-3.9665970772442487E-2</v>
      </c>
      <c r="L526" s="196">
        <f t="shared" si="73"/>
        <v>-3.123061013443636E-2</v>
      </c>
      <c r="M526" s="196">
        <f t="shared" si="74"/>
        <v>1.6795521194348243E-2</v>
      </c>
      <c r="N526" s="196">
        <f t="shared" si="75"/>
        <v>6.6760365425157318E-3</v>
      </c>
      <c r="O526" s="196">
        <f t="shared" si="76"/>
        <v>-1.8188914910226374E-2</v>
      </c>
      <c r="P526" s="196">
        <f t="shared" si="77"/>
        <v>-9.4886663152345656E-3</v>
      </c>
      <c r="Q526" s="196">
        <f t="shared" si="78"/>
        <v>-2.7163904235727437E-2</v>
      </c>
      <c r="R526" s="196">
        <f t="shared" si="79"/>
        <v>-2.7633117228185868E-2</v>
      </c>
      <c r="Y526">
        <v>521</v>
      </c>
      <c r="Z526">
        <v>171.12978987526137</v>
      </c>
    </row>
    <row r="527" spans="1:26" ht="13.8">
      <c r="A527" s="209">
        <v>42403</v>
      </c>
      <c r="B527" s="193">
        <v>26.55</v>
      </c>
      <c r="C527" s="193">
        <v>46.1</v>
      </c>
      <c r="D527" s="193">
        <v>36.26</v>
      </c>
      <c r="E527" s="193">
        <v>56.72</v>
      </c>
      <c r="F527" s="193">
        <v>124.25</v>
      </c>
      <c r="G527" s="193">
        <v>18.63</v>
      </c>
      <c r="H527" s="193">
        <v>21.32</v>
      </c>
      <c r="I527" s="224">
        <v>90.74</v>
      </c>
      <c r="J527" s="193"/>
      <c r="K527" s="196">
        <f t="shared" si="72"/>
        <v>-3.8043478260869588E-2</v>
      </c>
      <c r="L527" s="196">
        <f t="shared" si="73"/>
        <v>-1.5798462852263065E-2</v>
      </c>
      <c r="M527" s="196">
        <f t="shared" si="74"/>
        <v>-4.9292081803880505E-2</v>
      </c>
      <c r="N527" s="196">
        <f t="shared" si="75"/>
        <v>-1.012216404886559E-2</v>
      </c>
      <c r="O527" s="196">
        <f t="shared" si="76"/>
        <v>-1.2085552993559642E-2</v>
      </c>
      <c r="P527" s="196">
        <f t="shared" si="77"/>
        <v>-8.5151676423629672E-3</v>
      </c>
      <c r="Q527" s="196">
        <f t="shared" si="78"/>
        <v>8.9919545669664598E-3</v>
      </c>
      <c r="R527" s="196">
        <f t="shared" si="79"/>
        <v>-8.1976172259263305E-3</v>
      </c>
      <c r="Y527">
        <v>522</v>
      </c>
      <c r="Z527">
        <v>76.253386948364337</v>
      </c>
    </row>
    <row r="528" spans="1:26" ht="13.8">
      <c r="A528" s="209">
        <v>42404</v>
      </c>
      <c r="B528" s="193">
        <v>26.81</v>
      </c>
      <c r="C528" s="193">
        <v>45.96</v>
      </c>
      <c r="D528" s="193">
        <v>35.31</v>
      </c>
      <c r="E528" s="193">
        <v>54.74</v>
      </c>
      <c r="F528" s="193">
        <v>121.35</v>
      </c>
      <c r="G528" s="193">
        <v>18.670000000000002</v>
      </c>
      <c r="H528" s="193">
        <v>21.31</v>
      </c>
      <c r="I528" s="224">
        <v>89.71</v>
      </c>
      <c r="J528" s="193"/>
      <c r="K528" s="196">
        <f t="shared" si="72"/>
        <v>9.7928436911487015E-3</v>
      </c>
      <c r="L528" s="196">
        <f t="shared" si="73"/>
        <v>-3.0368763557483852E-3</v>
      </c>
      <c r="M528" s="196">
        <f t="shared" si="74"/>
        <v>-2.6199669056811797E-2</v>
      </c>
      <c r="N528" s="196">
        <f t="shared" si="75"/>
        <v>-3.490832157968965E-2</v>
      </c>
      <c r="O528" s="196">
        <f t="shared" si="76"/>
        <v>-2.3340040241448739E-2</v>
      </c>
      <c r="P528" s="196">
        <f t="shared" si="77"/>
        <v>2.1470746108428716E-3</v>
      </c>
      <c r="Q528" s="196">
        <f t="shared" si="78"/>
        <v>-4.6904315197005453E-4</v>
      </c>
      <c r="R528" s="196">
        <f t="shared" si="79"/>
        <v>-1.1351113070310791E-2</v>
      </c>
      <c r="Y528">
        <v>523</v>
      </c>
      <c r="Z528">
        <v>211.28643083809774</v>
      </c>
    </row>
    <row r="529" spans="1:26" ht="13.8">
      <c r="A529" s="209">
        <v>42405</v>
      </c>
      <c r="B529" s="193">
        <v>25.11</v>
      </c>
      <c r="C529" s="193">
        <v>44.33</v>
      </c>
      <c r="D529" s="193">
        <v>34.090000000000003</v>
      </c>
      <c r="E529" s="193">
        <v>54.37</v>
      </c>
      <c r="F529" s="193">
        <v>121.95</v>
      </c>
      <c r="G529" s="193">
        <v>18.829999999999998</v>
      </c>
      <c r="H529" s="193">
        <v>21.05</v>
      </c>
      <c r="I529" s="224">
        <v>82.79</v>
      </c>
      <c r="J529" s="193"/>
      <c r="K529" s="196">
        <f t="shared" si="72"/>
        <v>-6.3409175680716121E-2</v>
      </c>
      <c r="L529" s="196">
        <f t="shared" si="73"/>
        <v>-3.5465622280243747E-2</v>
      </c>
      <c r="M529" s="196">
        <f t="shared" si="74"/>
        <v>-3.4551118663268161E-2</v>
      </c>
      <c r="N529" s="196">
        <f t="shared" si="75"/>
        <v>-6.7592254293022385E-3</v>
      </c>
      <c r="O529" s="196">
        <f t="shared" si="76"/>
        <v>4.9443757725587852E-3</v>
      </c>
      <c r="P529" s="196">
        <f t="shared" si="77"/>
        <v>8.5698982324583055E-3</v>
      </c>
      <c r="Q529" s="196">
        <f t="shared" si="78"/>
        <v>-1.2200844673861944E-2</v>
      </c>
      <c r="R529" s="196">
        <f t="shared" si="79"/>
        <v>-7.7137442871474615E-2</v>
      </c>
      <c r="Y529">
        <v>524</v>
      </c>
      <c r="Z529">
        <v>219.06036574897371</v>
      </c>
    </row>
    <row r="530" spans="1:26" ht="13.8">
      <c r="A530" s="209">
        <v>42408</v>
      </c>
      <c r="B530" s="193">
        <v>24.41</v>
      </c>
      <c r="C530" s="193">
        <v>43.67</v>
      </c>
      <c r="D530" s="193">
        <v>34.049999999999997</v>
      </c>
      <c r="E530" s="193">
        <v>54.71</v>
      </c>
      <c r="F530" s="193">
        <v>124.52</v>
      </c>
      <c r="G530" s="193">
        <v>18.809999999999999</v>
      </c>
      <c r="H530" s="193">
        <v>20.399999999999999</v>
      </c>
      <c r="I530" s="224">
        <v>83.32</v>
      </c>
      <c r="J530" s="193"/>
      <c r="K530" s="196">
        <f t="shared" si="72"/>
        <v>-2.7877339705296666E-2</v>
      </c>
      <c r="L530" s="196">
        <f t="shared" si="73"/>
        <v>-1.4888337468982554E-2</v>
      </c>
      <c r="M530" s="196">
        <f t="shared" si="74"/>
        <v>-1.1733646230567981E-3</v>
      </c>
      <c r="N530" s="196">
        <f t="shared" si="75"/>
        <v>6.2534485929741299E-3</v>
      </c>
      <c r="O530" s="196">
        <f t="shared" si="76"/>
        <v>2.1074210742107365E-2</v>
      </c>
      <c r="P530" s="196">
        <f t="shared" si="77"/>
        <v>-1.062134891131151E-3</v>
      </c>
      <c r="Q530" s="196">
        <f t="shared" si="78"/>
        <v>-3.0878859857482285E-2</v>
      </c>
      <c r="R530" s="196">
        <f t="shared" si="79"/>
        <v>6.4017393404999018E-3</v>
      </c>
      <c r="Y530">
        <v>525</v>
      </c>
      <c r="Z530">
        <v>203.52549039021744</v>
      </c>
    </row>
    <row r="531" spans="1:26" ht="13.8">
      <c r="A531" s="209">
        <v>42409</v>
      </c>
      <c r="B531" s="193">
        <v>24.1</v>
      </c>
      <c r="C531" s="193">
        <v>43.56</v>
      </c>
      <c r="D531" s="193">
        <v>33.82</v>
      </c>
      <c r="E531" s="193">
        <v>54.6</v>
      </c>
      <c r="F531" s="193">
        <v>125.3</v>
      </c>
      <c r="G531" s="193">
        <v>18.5</v>
      </c>
      <c r="H531" s="193">
        <v>19.97</v>
      </c>
      <c r="I531" s="224">
        <v>86.13</v>
      </c>
      <c r="J531" s="193"/>
      <c r="K531" s="196">
        <f t="shared" si="72"/>
        <v>-1.2699713232281799E-2</v>
      </c>
      <c r="L531" s="196">
        <f t="shared" si="73"/>
        <v>-2.5188916876574177E-3</v>
      </c>
      <c r="M531" s="196">
        <f t="shared" si="74"/>
        <v>-6.7547723935388222E-3</v>
      </c>
      <c r="N531" s="196">
        <f t="shared" si="75"/>
        <v>-2.0106013525863541E-3</v>
      </c>
      <c r="O531" s="196">
        <f t="shared" si="76"/>
        <v>6.2640539672341889E-3</v>
      </c>
      <c r="P531" s="196">
        <f t="shared" si="77"/>
        <v>-1.6480595427963783E-2</v>
      </c>
      <c r="Q531" s="196">
        <f t="shared" si="78"/>
        <v>-2.1078431372549007E-2</v>
      </c>
      <c r="R531" s="196">
        <f t="shared" si="79"/>
        <v>3.3725396063370168E-2</v>
      </c>
      <c r="Y531">
        <v>526</v>
      </c>
      <c r="Z531">
        <v>185.34550505885781</v>
      </c>
    </row>
    <row r="532" spans="1:26" ht="13.8">
      <c r="A532" s="209">
        <v>42410</v>
      </c>
      <c r="B532" s="193">
        <v>24.52</v>
      </c>
      <c r="C532" s="193">
        <v>43.94</v>
      </c>
      <c r="D532" s="193">
        <v>34.119999999999997</v>
      </c>
      <c r="E532" s="193">
        <v>53.74</v>
      </c>
      <c r="F532" s="193">
        <v>125.73</v>
      </c>
      <c r="G532" s="193">
        <v>18.489999999999998</v>
      </c>
      <c r="H532" s="193">
        <v>20.25</v>
      </c>
      <c r="I532" s="224">
        <v>88.45</v>
      </c>
      <c r="J532" s="193"/>
      <c r="K532" s="196">
        <f t="shared" si="72"/>
        <v>1.7427385892116103E-2</v>
      </c>
      <c r="L532" s="196">
        <f t="shared" si="73"/>
        <v>8.7235996326904368E-3</v>
      </c>
      <c r="M532" s="196">
        <f t="shared" si="74"/>
        <v>8.870490833826055E-3</v>
      </c>
      <c r="N532" s="196">
        <f t="shared" si="75"/>
        <v>-1.575091575091574E-2</v>
      </c>
      <c r="O532" s="196">
        <f t="shared" si="76"/>
        <v>3.4317637669593524E-3</v>
      </c>
      <c r="P532" s="196">
        <f t="shared" si="77"/>
        <v>-5.4054054054062501E-4</v>
      </c>
      <c r="Q532" s="196">
        <f t="shared" si="78"/>
        <v>1.4021031547321039E-2</v>
      </c>
      <c r="R532" s="196">
        <f t="shared" si="79"/>
        <v>2.6936026936027022E-2</v>
      </c>
      <c r="Y532">
        <v>527</v>
      </c>
      <c r="Z532">
        <v>148.03544185940825</v>
      </c>
    </row>
    <row r="533" spans="1:26" ht="13.8">
      <c r="A533" s="209">
        <v>42411</v>
      </c>
      <c r="B533" s="193">
        <v>25.19</v>
      </c>
      <c r="C533" s="193">
        <v>43.92</v>
      </c>
      <c r="D533" s="193">
        <v>34.07</v>
      </c>
      <c r="E533" s="193">
        <v>53.19</v>
      </c>
      <c r="F533" s="193">
        <v>124.54</v>
      </c>
      <c r="G533" s="193">
        <v>18.36</v>
      </c>
      <c r="H533" s="193">
        <v>20.03</v>
      </c>
      <c r="I533" s="224">
        <v>86.35</v>
      </c>
      <c r="J533" s="193"/>
      <c r="K533" s="196">
        <f t="shared" si="72"/>
        <v>2.732463295269175E-2</v>
      </c>
      <c r="L533" s="196">
        <f t="shared" si="73"/>
        <v>-4.551661356394179E-4</v>
      </c>
      <c r="M533" s="196">
        <f t="shared" si="74"/>
        <v>-1.465416178194524E-3</v>
      </c>
      <c r="N533" s="196">
        <f t="shared" si="75"/>
        <v>-1.023446222553041E-2</v>
      </c>
      <c r="O533" s="196">
        <f t="shared" si="76"/>
        <v>-9.464726000159053E-3</v>
      </c>
      <c r="P533" s="196">
        <f t="shared" si="77"/>
        <v>-7.0308274743103851E-3</v>
      </c>
      <c r="Q533" s="196">
        <f t="shared" si="78"/>
        <v>-1.0864197530864142E-2</v>
      </c>
      <c r="R533" s="196">
        <f t="shared" si="79"/>
        <v>-2.3742227247032316E-2</v>
      </c>
      <c r="Y533">
        <v>528</v>
      </c>
      <c r="Z533">
        <v>284.56560740925079</v>
      </c>
    </row>
    <row r="534" spans="1:26" ht="13.8">
      <c r="A534" s="209">
        <v>42412</v>
      </c>
      <c r="B534" s="193">
        <v>25.35</v>
      </c>
      <c r="C534" s="193">
        <v>44.63</v>
      </c>
      <c r="D534" s="193">
        <v>34.04</v>
      </c>
      <c r="E534" s="193">
        <v>55.12</v>
      </c>
      <c r="F534" s="193">
        <v>126.24</v>
      </c>
      <c r="G534" s="193">
        <v>18.600000000000001</v>
      </c>
      <c r="H534" s="193">
        <v>20.41</v>
      </c>
      <c r="I534" s="224">
        <v>87.4</v>
      </c>
      <c r="J534" s="193"/>
      <c r="K534" s="196">
        <f t="shared" si="72"/>
        <v>6.3517268757443479E-3</v>
      </c>
      <c r="L534" s="196">
        <f t="shared" si="73"/>
        <v>1.6165755919854301E-2</v>
      </c>
      <c r="M534" s="196">
        <f t="shared" si="74"/>
        <v>-8.805400645729714E-4</v>
      </c>
      <c r="N534" s="196">
        <f t="shared" si="75"/>
        <v>3.6285015980447449E-2</v>
      </c>
      <c r="O534" s="196">
        <f t="shared" si="76"/>
        <v>1.3650232856913349E-2</v>
      </c>
      <c r="P534" s="196">
        <f t="shared" si="77"/>
        <v>1.3071895424836709E-2</v>
      </c>
      <c r="Q534" s="196">
        <f t="shared" si="78"/>
        <v>1.8971542685970993E-2</v>
      </c>
      <c r="R534" s="196">
        <f t="shared" si="79"/>
        <v>1.215981470758554E-2</v>
      </c>
      <c r="Y534">
        <v>529</v>
      </c>
      <c r="Z534">
        <v>116.89932843659956</v>
      </c>
    </row>
    <row r="535" spans="1:26" ht="13.8">
      <c r="A535" s="209">
        <v>42416</v>
      </c>
      <c r="B535" s="193">
        <v>26.06</v>
      </c>
      <c r="C535" s="193">
        <v>45.48</v>
      </c>
      <c r="D535" s="193">
        <v>34.47</v>
      </c>
      <c r="E535" s="193">
        <v>56.35</v>
      </c>
      <c r="F535" s="193">
        <v>126.63</v>
      </c>
      <c r="G535" s="193">
        <v>18.52</v>
      </c>
      <c r="H535" s="193">
        <v>20.82</v>
      </c>
      <c r="I535" s="224">
        <v>89.05</v>
      </c>
      <c r="J535" s="193"/>
      <c r="K535" s="196">
        <f t="shared" si="72"/>
        <v>2.8007889546350976E-2</v>
      </c>
      <c r="L535" s="196">
        <f t="shared" si="73"/>
        <v>1.9045485099708586E-2</v>
      </c>
      <c r="M535" s="196">
        <f t="shared" si="74"/>
        <v>1.2632197414806102E-2</v>
      </c>
      <c r="N535" s="196">
        <f t="shared" si="75"/>
        <v>2.2314949201741728E-2</v>
      </c>
      <c r="O535" s="196">
        <f t="shared" si="76"/>
        <v>3.0893536121673051E-3</v>
      </c>
      <c r="P535" s="196">
        <f t="shared" si="77"/>
        <v>-4.3010752688173032E-3</v>
      </c>
      <c r="Q535" s="196">
        <f t="shared" si="78"/>
        <v>2.0088192062714363E-2</v>
      </c>
      <c r="R535" s="196">
        <f t="shared" si="79"/>
        <v>1.8878718535469009E-2</v>
      </c>
      <c r="Y535">
        <v>530</v>
      </c>
      <c r="Z535">
        <v>131.79234173962035</v>
      </c>
    </row>
    <row r="536" spans="1:26" ht="13.8">
      <c r="A536" s="209">
        <v>42417</v>
      </c>
      <c r="B536" s="193">
        <v>26.7</v>
      </c>
      <c r="C536" s="193">
        <v>46.66</v>
      </c>
      <c r="D536" s="193">
        <v>35.33</v>
      </c>
      <c r="E536" s="193">
        <v>56.82</v>
      </c>
      <c r="F536" s="193">
        <v>128.16</v>
      </c>
      <c r="G536" s="193">
        <v>18.579999999999998</v>
      </c>
      <c r="H536" s="193">
        <v>21.07</v>
      </c>
      <c r="I536" s="224">
        <v>94.76</v>
      </c>
      <c r="J536" s="193"/>
      <c r="K536" s="196">
        <f t="shared" si="72"/>
        <v>2.455871066768997E-2</v>
      </c>
      <c r="L536" s="196">
        <f t="shared" si="73"/>
        <v>2.5945470536499555E-2</v>
      </c>
      <c r="M536" s="196">
        <f t="shared" si="74"/>
        <v>2.4949231215549737E-2</v>
      </c>
      <c r="N536" s="196">
        <f t="shared" si="75"/>
        <v>8.3407275953859602E-3</v>
      </c>
      <c r="O536" s="196">
        <f t="shared" si="76"/>
        <v>1.2082444918265824E-2</v>
      </c>
      <c r="P536" s="196">
        <f t="shared" si="77"/>
        <v>3.2397408207342723E-3</v>
      </c>
      <c r="Q536" s="196">
        <f t="shared" si="78"/>
        <v>1.2007684918347743E-2</v>
      </c>
      <c r="R536" s="196">
        <f t="shared" si="79"/>
        <v>6.4121280179674431E-2</v>
      </c>
      <c r="Y536">
        <v>531</v>
      </c>
      <c r="Z536">
        <v>156.76291554177979</v>
      </c>
    </row>
    <row r="537" spans="1:26" ht="13.8">
      <c r="A537" s="209">
        <v>42418</v>
      </c>
      <c r="B537" s="193">
        <v>26.25</v>
      </c>
      <c r="C537" s="193">
        <v>46.46</v>
      </c>
      <c r="D537" s="193">
        <v>34.78</v>
      </c>
      <c r="E537" s="193">
        <v>57.16</v>
      </c>
      <c r="F537" s="193">
        <v>126.24</v>
      </c>
      <c r="G537" s="193">
        <v>18.02</v>
      </c>
      <c r="H537" s="193">
        <v>21.35</v>
      </c>
      <c r="I537" s="224">
        <v>90.49</v>
      </c>
      <c r="J537" s="193"/>
      <c r="K537" s="196">
        <f t="shared" si="72"/>
        <v>-1.6853932584269638E-2</v>
      </c>
      <c r="L537" s="196">
        <f t="shared" si="73"/>
        <v>-4.2863266180882074E-3</v>
      </c>
      <c r="M537" s="196">
        <f t="shared" si="74"/>
        <v>-1.5567506368525252E-2</v>
      </c>
      <c r="N537" s="196">
        <f t="shared" si="75"/>
        <v>5.9838085181273546E-3</v>
      </c>
      <c r="O537" s="196">
        <f t="shared" si="76"/>
        <v>-1.4981273408239714E-2</v>
      </c>
      <c r="P537" s="196">
        <f t="shared" si="77"/>
        <v>-3.0139935414424047E-2</v>
      </c>
      <c r="Q537" s="196">
        <f t="shared" si="78"/>
        <v>1.3289036544850552E-2</v>
      </c>
      <c r="R537" s="196">
        <f t="shared" si="79"/>
        <v>-4.5061207260447551E-2</v>
      </c>
      <c r="Y537">
        <v>532</v>
      </c>
      <c r="Z537">
        <v>173.59465533292553</v>
      </c>
    </row>
    <row r="538" spans="1:26" ht="13.8">
      <c r="A538" s="209">
        <v>42419</v>
      </c>
      <c r="B538" s="193">
        <v>26.75</v>
      </c>
      <c r="C538" s="193">
        <v>46.13</v>
      </c>
      <c r="D538" s="193">
        <v>34.96</v>
      </c>
      <c r="E538" s="193">
        <v>56.99</v>
      </c>
      <c r="F538" s="193">
        <v>126.28</v>
      </c>
      <c r="G538" s="193">
        <v>18.18</v>
      </c>
      <c r="H538" s="193">
        <v>21.6</v>
      </c>
      <c r="I538" s="224">
        <v>89.23</v>
      </c>
      <c r="J538" s="193"/>
      <c r="K538" s="196">
        <f t="shared" si="72"/>
        <v>1.9047619047619049E-2</v>
      </c>
      <c r="L538" s="196">
        <f t="shared" si="73"/>
        <v>-7.1028842014635874E-3</v>
      </c>
      <c r="M538" s="196">
        <f t="shared" si="74"/>
        <v>5.1753881541115503E-3</v>
      </c>
      <c r="N538" s="196">
        <f t="shared" si="75"/>
        <v>-2.9741077676696047E-3</v>
      </c>
      <c r="O538" s="196">
        <f t="shared" si="76"/>
        <v>3.1685678073515726E-4</v>
      </c>
      <c r="P538" s="196">
        <f t="shared" si="77"/>
        <v>8.8790233074361909E-3</v>
      </c>
      <c r="Q538" s="196">
        <f t="shared" si="78"/>
        <v>1.1709601873536299E-2</v>
      </c>
      <c r="R538" s="196">
        <f t="shared" si="79"/>
        <v>-1.3924190518289215E-2</v>
      </c>
      <c r="Y538">
        <v>533</v>
      </c>
      <c r="Z538">
        <v>355.2641013257367</v>
      </c>
    </row>
    <row r="539" spans="1:26" ht="13.8">
      <c r="A539" s="209">
        <v>42422</v>
      </c>
      <c r="B539" s="193">
        <v>27.98</v>
      </c>
      <c r="C539" s="193">
        <v>46.87</v>
      </c>
      <c r="D539" s="193">
        <v>35.24</v>
      </c>
      <c r="E539" s="193">
        <v>57.11</v>
      </c>
      <c r="F539" s="193">
        <v>127.44</v>
      </c>
      <c r="G539" s="193">
        <v>18.45</v>
      </c>
      <c r="H539" s="193">
        <v>21.99</v>
      </c>
      <c r="I539" s="224">
        <v>91.93</v>
      </c>
      <c r="J539" s="193"/>
      <c r="K539" s="196">
        <f t="shared" si="72"/>
        <v>4.598130841121497E-2</v>
      </c>
      <c r="L539" s="196">
        <f t="shared" si="73"/>
        <v>1.604162150444385E-2</v>
      </c>
      <c r="M539" s="196">
        <f t="shared" si="74"/>
        <v>8.0091533180778347E-3</v>
      </c>
      <c r="N539" s="196">
        <f t="shared" si="75"/>
        <v>2.1056325671169932E-3</v>
      </c>
      <c r="O539" s="196">
        <f t="shared" si="76"/>
        <v>9.185936015204281E-3</v>
      </c>
      <c r="P539" s="196">
        <f t="shared" si="77"/>
        <v>1.4851485148514828E-2</v>
      </c>
      <c r="Q539" s="196">
        <f t="shared" si="78"/>
        <v>1.8055555555555415E-2</v>
      </c>
      <c r="R539" s="196">
        <f t="shared" si="79"/>
        <v>3.025888154208229E-2</v>
      </c>
      <c r="Y539">
        <v>534</v>
      </c>
      <c r="Z539">
        <v>137.98452680419507</v>
      </c>
    </row>
    <row r="540" spans="1:26" ht="13.8">
      <c r="A540" s="209">
        <v>42423</v>
      </c>
      <c r="B540" s="193">
        <v>27.65</v>
      </c>
      <c r="C540" s="193">
        <v>45.56</v>
      </c>
      <c r="D540" s="193">
        <v>34.71</v>
      </c>
      <c r="E540" s="193">
        <v>58.31</v>
      </c>
      <c r="F540" s="193">
        <v>127.69</v>
      </c>
      <c r="G540" s="193">
        <v>18.690000000000001</v>
      </c>
      <c r="H540" s="193">
        <v>21.43</v>
      </c>
      <c r="I540" s="224">
        <v>89.12</v>
      </c>
      <c r="J540" s="193"/>
      <c r="K540" s="196">
        <f t="shared" si="72"/>
        <v>-1.1794138670478979E-2</v>
      </c>
      <c r="L540" s="196">
        <f t="shared" si="73"/>
        <v>-2.7949647962449226E-2</v>
      </c>
      <c r="M540" s="196">
        <f t="shared" si="74"/>
        <v>-1.503972758229288E-2</v>
      </c>
      <c r="N540" s="196">
        <f t="shared" si="75"/>
        <v>2.1012081947119645E-2</v>
      </c>
      <c r="O540" s="196">
        <f t="shared" si="76"/>
        <v>1.9617074701820465E-3</v>
      </c>
      <c r="P540" s="196">
        <f t="shared" si="77"/>
        <v>1.3008130081300921E-2</v>
      </c>
      <c r="Q540" s="196">
        <f t="shared" si="78"/>
        <v>-2.5466120964074523E-2</v>
      </c>
      <c r="R540" s="196">
        <f t="shared" si="79"/>
        <v>-3.0566735559664986E-2</v>
      </c>
      <c r="Y540">
        <v>535</v>
      </c>
      <c r="Z540">
        <v>415.56667066633207</v>
      </c>
    </row>
    <row r="541" spans="1:26" ht="13.8">
      <c r="A541" s="209">
        <v>42424</v>
      </c>
      <c r="B541" s="193">
        <v>27.7</v>
      </c>
      <c r="C541" s="193">
        <v>45.72</v>
      </c>
      <c r="D541" s="193">
        <v>34.89</v>
      </c>
      <c r="E541" s="193">
        <v>60.63</v>
      </c>
      <c r="F541" s="193">
        <v>130.66999999999999</v>
      </c>
      <c r="G541" s="193">
        <v>18.87</v>
      </c>
      <c r="H541" s="193">
        <v>21.74</v>
      </c>
      <c r="I541" s="224">
        <v>91.61</v>
      </c>
      <c r="J541" s="193"/>
      <c r="K541" s="196">
        <f t="shared" si="72"/>
        <v>1.8083182640144923E-3</v>
      </c>
      <c r="L541" s="196">
        <f t="shared" si="73"/>
        <v>3.5118525021948328E-3</v>
      </c>
      <c r="M541" s="196">
        <f t="shared" si="74"/>
        <v>5.1858254105445036E-3</v>
      </c>
      <c r="N541" s="196">
        <f t="shared" si="75"/>
        <v>3.9787343508832104E-2</v>
      </c>
      <c r="O541" s="196">
        <f t="shared" si="76"/>
        <v>2.3337771164539039E-2</v>
      </c>
      <c r="P541" s="196">
        <f t="shared" si="77"/>
        <v>9.6308186195826484E-3</v>
      </c>
      <c r="Q541" s="196">
        <f t="shared" si="78"/>
        <v>1.4465702286514172E-2</v>
      </c>
      <c r="R541" s="196">
        <f t="shared" si="79"/>
        <v>2.7939856373429026E-2</v>
      </c>
      <c r="Y541">
        <v>536</v>
      </c>
      <c r="Z541">
        <v>159.75311445934514</v>
      </c>
    </row>
    <row r="542" spans="1:26" ht="13.8">
      <c r="A542" s="209">
        <v>42425</v>
      </c>
      <c r="B542" s="193">
        <v>27.76</v>
      </c>
      <c r="C542" s="193">
        <v>46.38</v>
      </c>
      <c r="D542" s="193">
        <v>35.200000000000003</v>
      </c>
      <c r="E542" s="193">
        <v>62</v>
      </c>
      <c r="F542" s="193">
        <v>131.4</v>
      </c>
      <c r="G542" s="193">
        <v>19.13</v>
      </c>
      <c r="H542" s="193">
        <v>21.94</v>
      </c>
      <c r="I542" s="224">
        <v>94.53</v>
      </c>
      <c r="J542" s="193"/>
      <c r="K542" s="196">
        <f t="shared" si="72"/>
        <v>2.1660649819495404E-3</v>
      </c>
      <c r="L542" s="196">
        <f t="shared" si="73"/>
        <v>1.4435695538057824E-2</v>
      </c>
      <c r="M542" s="196">
        <f t="shared" si="74"/>
        <v>8.8850673545429141E-3</v>
      </c>
      <c r="N542" s="196">
        <f t="shared" si="75"/>
        <v>2.259607455055249E-2</v>
      </c>
      <c r="O542" s="196">
        <f t="shared" si="76"/>
        <v>5.5865921787710895E-3</v>
      </c>
      <c r="P542" s="196">
        <f t="shared" si="77"/>
        <v>1.3778484366719555E-2</v>
      </c>
      <c r="Q542" s="196">
        <f t="shared" si="78"/>
        <v>9.1996320147195425E-3</v>
      </c>
      <c r="R542" s="196">
        <f t="shared" si="79"/>
        <v>3.1874249536076864E-2</v>
      </c>
      <c r="Y542">
        <v>537</v>
      </c>
      <c r="Z542">
        <v>205.51383009406337</v>
      </c>
    </row>
    <row r="543" spans="1:26" ht="13.8">
      <c r="A543" s="209">
        <v>42426</v>
      </c>
      <c r="B543" s="193">
        <v>27.76</v>
      </c>
      <c r="C543" s="193">
        <v>45.67</v>
      </c>
      <c r="D543" s="193">
        <v>35.17</v>
      </c>
      <c r="E543" s="193">
        <v>61.81</v>
      </c>
      <c r="F543" s="193">
        <v>127.12</v>
      </c>
      <c r="G543" s="193">
        <v>18.7</v>
      </c>
      <c r="H543" s="193">
        <v>21.94</v>
      </c>
      <c r="I543" s="224">
        <v>94.79</v>
      </c>
      <c r="J543" s="193"/>
      <c r="K543" s="196">
        <f t="shared" si="72"/>
        <v>0</v>
      </c>
      <c r="L543" s="196">
        <f t="shared" si="73"/>
        <v>-1.5308322552824511E-2</v>
      </c>
      <c r="M543" s="196">
        <f t="shared" si="74"/>
        <v>-8.5227272727275954E-4</v>
      </c>
      <c r="N543" s="196">
        <f t="shared" si="75"/>
        <v>-3.0645161290322213E-3</v>
      </c>
      <c r="O543" s="196">
        <f t="shared" si="76"/>
        <v>-3.257229832572299E-2</v>
      </c>
      <c r="P543" s="196">
        <f t="shared" si="77"/>
        <v>-2.2477783585990577E-2</v>
      </c>
      <c r="Q543" s="196">
        <f t="shared" si="78"/>
        <v>0</v>
      </c>
      <c r="R543" s="196">
        <f t="shared" si="79"/>
        <v>2.7504495927219413E-3</v>
      </c>
      <c r="Y543">
        <v>538</v>
      </c>
      <c r="Z543">
        <v>156.21056899429843</v>
      </c>
    </row>
    <row r="544" spans="1:26" ht="13.8">
      <c r="A544" s="209">
        <v>42429</v>
      </c>
      <c r="B544" s="193">
        <v>27.63</v>
      </c>
      <c r="C544" s="193">
        <v>45.29</v>
      </c>
      <c r="D544" s="193">
        <v>34.799999999999997</v>
      </c>
      <c r="E544" s="193">
        <v>61.82</v>
      </c>
      <c r="F544" s="193">
        <v>127.41</v>
      </c>
      <c r="G544" s="193">
        <v>18.649999999999999</v>
      </c>
      <c r="H544" s="193">
        <v>21.6</v>
      </c>
      <c r="I544" s="224">
        <v>93.41</v>
      </c>
      <c r="J544" s="193"/>
      <c r="K544" s="196">
        <f t="shared" si="72"/>
        <v>-4.6829971181557113E-3</v>
      </c>
      <c r="L544" s="196">
        <f t="shared" si="73"/>
        <v>-8.3205605430261113E-3</v>
      </c>
      <c r="M544" s="196">
        <f t="shared" si="74"/>
        <v>-1.0520329826556853E-2</v>
      </c>
      <c r="N544" s="196">
        <f t="shared" si="75"/>
        <v>1.6178611875097897E-4</v>
      </c>
      <c r="O544" s="196">
        <f t="shared" si="76"/>
        <v>2.2813089993706107E-3</v>
      </c>
      <c r="P544" s="196">
        <f t="shared" si="77"/>
        <v>-2.6737967914438883E-3</v>
      </c>
      <c r="Q544" s="196">
        <f t="shared" si="78"/>
        <v>-1.5496809480401087E-2</v>
      </c>
      <c r="R544" s="196">
        <f t="shared" si="79"/>
        <v>-1.4558497731828353E-2</v>
      </c>
      <c r="Y544">
        <v>539</v>
      </c>
      <c r="Z544">
        <v>250.29217893884567</v>
      </c>
    </row>
    <row r="545" spans="1:26" ht="13.8">
      <c r="A545" s="209">
        <v>42430</v>
      </c>
      <c r="B545" s="193">
        <v>28.95</v>
      </c>
      <c r="C545" s="193">
        <v>46.81</v>
      </c>
      <c r="D545" s="193">
        <v>35.85</v>
      </c>
      <c r="E545" s="193">
        <v>63.8</v>
      </c>
      <c r="F545" s="193">
        <v>127.83</v>
      </c>
      <c r="G545" s="193">
        <v>18.68</v>
      </c>
      <c r="H545" s="193">
        <v>22</v>
      </c>
      <c r="I545" s="224">
        <v>98.3</v>
      </c>
      <c r="J545" s="193"/>
      <c r="K545" s="196">
        <f t="shared" si="72"/>
        <v>4.7774158523344205E-2</v>
      </c>
      <c r="L545" s="196">
        <f t="shared" si="73"/>
        <v>3.356149260322374E-2</v>
      </c>
      <c r="M545" s="196">
        <f t="shared" si="74"/>
        <v>3.0172413793103574E-2</v>
      </c>
      <c r="N545" s="196">
        <f t="shared" si="75"/>
        <v>3.2028469750889632E-2</v>
      </c>
      <c r="O545" s="196">
        <f t="shared" si="76"/>
        <v>3.2964445490934911E-3</v>
      </c>
      <c r="P545" s="196">
        <f t="shared" si="77"/>
        <v>1.608579088471911E-3</v>
      </c>
      <c r="Q545" s="196">
        <f t="shared" si="78"/>
        <v>1.8518518518518452E-2</v>
      </c>
      <c r="R545" s="196">
        <f t="shared" si="79"/>
        <v>5.2349855475859124E-2</v>
      </c>
      <c r="Y545">
        <v>540</v>
      </c>
      <c r="Z545">
        <v>198.99197300107829</v>
      </c>
    </row>
    <row r="546" spans="1:26" ht="13.8">
      <c r="A546" s="209">
        <v>42431</v>
      </c>
      <c r="B546" s="193">
        <v>29.01</v>
      </c>
      <c r="C546" s="193">
        <v>47.14</v>
      </c>
      <c r="D546" s="193">
        <v>35.85</v>
      </c>
      <c r="E546" s="193">
        <v>63.91</v>
      </c>
      <c r="F546" s="193">
        <v>129.76</v>
      </c>
      <c r="G546" s="193">
        <v>18.61</v>
      </c>
      <c r="H546" s="193">
        <v>21.52</v>
      </c>
      <c r="I546" s="224">
        <v>97.61</v>
      </c>
      <c r="J546" s="193"/>
      <c r="K546" s="196">
        <f t="shared" si="72"/>
        <v>2.0725388601037053E-3</v>
      </c>
      <c r="L546" s="196">
        <f t="shared" si="73"/>
        <v>7.049775688955315E-3</v>
      </c>
      <c r="M546" s="196">
        <f t="shared" si="74"/>
        <v>0</v>
      </c>
      <c r="N546" s="196">
        <f t="shared" si="75"/>
        <v>1.7241379310344738E-3</v>
      </c>
      <c r="O546" s="196">
        <f t="shared" si="76"/>
        <v>1.5098177266682255E-2</v>
      </c>
      <c r="P546" s="196">
        <f t="shared" si="77"/>
        <v>-3.7473233404711074E-3</v>
      </c>
      <c r="Q546" s="196">
        <f t="shared" si="78"/>
        <v>-2.1818181818181837E-2</v>
      </c>
      <c r="R546" s="196">
        <f t="shared" si="79"/>
        <v>-7.0193285859613203E-3</v>
      </c>
      <c r="Y546">
        <v>541</v>
      </c>
      <c r="Z546">
        <v>156.78229180502646</v>
      </c>
    </row>
    <row r="547" spans="1:26" ht="13.8">
      <c r="A547" s="209">
        <v>42432</v>
      </c>
      <c r="B547" s="193">
        <v>28.87</v>
      </c>
      <c r="C547" s="193">
        <v>46.6</v>
      </c>
      <c r="D547" s="193">
        <v>35.53</v>
      </c>
      <c r="E547" s="193">
        <v>62.82</v>
      </c>
      <c r="F547" s="193">
        <v>128.75</v>
      </c>
      <c r="G547" s="193">
        <v>18.59</v>
      </c>
      <c r="H547" s="193">
        <v>21.72</v>
      </c>
      <c r="I547" s="224">
        <v>97.93</v>
      </c>
      <c r="J547" s="193"/>
      <c r="K547" s="196">
        <f t="shared" si="72"/>
        <v>-4.8259220958290442E-3</v>
      </c>
      <c r="L547" s="196">
        <f t="shared" si="73"/>
        <v>-1.1455239711497648E-2</v>
      </c>
      <c r="M547" s="196">
        <f t="shared" si="74"/>
        <v>-8.9260808926080962E-3</v>
      </c>
      <c r="N547" s="196">
        <f t="shared" si="75"/>
        <v>-1.7055233922703746E-2</v>
      </c>
      <c r="O547" s="196">
        <f t="shared" si="76"/>
        <v>-7.7836004932181797E-3</v>
      </c>
      <c r="P547" s="196">
        <f t="shared" si="77"/>
        <v>-1.0746910263299072E-3</v>
      </c>
      <c r="Q547" s="196">
        <f t="shared" si="78"/>
        <v>9.293680297397737E-3</v>
      </c>
      <c r="R547" s="196">
        <f t="shared" si="79"/>
        <v>3.2783526278046039E-3</v>
      </c>
      <c r="Y547">
        <v>542</v>
      </c>
      <c r="Z547">
        <v>302.59016627516974</v>
      </c>
    </row>
    <row r="548" spans="1:26" ht="13.8">
      <c r="A548" s="209">
        <v>42433</v>
      </c>
      <c r="B548" s="193">
        <v>28.76</v>
      </c>
      <c r="C548" s="193">
        <v>46.32</v>
      </c>
      <c r="D548" s="193">
        <v>35.46</v>
      </c>
      <c r="E548" s="193">
        <v>63.94</v>
      </c>
      <c r="F548" s="193">
        <v>128.15</v>
      </c>
      <c r="G548" s="193">
        <v>18.77</v>
      </c>
      <c r="H548" s="193">
        <v>22.15</v>
      </c>
      <c r="I548" s="224">
        <v>101.58</v>
      </c>
      <c r="J548" s="193"/>
      <c r="K548" s="196">
        <f t="shared" si="72"/>
        <v>-3.810183581572547E-3</v>
      </c>
      <c r="L548" s="196">
        <f t="shared" si="73"/>
        <v>-6.0085836909871491E-3</v>
      </c>
      <c r="M548" s="196">
        <f t="shared" si="74"/>
        <v>-1.9701660568533712E-3</v>
      </c>
      <c r="N548" s="196">
        <f t="shared" si="75"/>
        <v>1.7828716969118075E-2</v>
      </c>
      <c r="O548" s="196">
        <f t="shared" si="76"/>
        <v>-4.6601941747572376E-3</v>
      </c>
      <c r="P548" s="196">
        <f t="shared" si="77"/>
        <v>9.6826250672404374E-3</v>
      </c>
      <c r="Q548" s="196">
        <f t="shared" si="78"/>
        <v>1.9797421731123376E-2</v>
      </c>
      <c r="R548" s="196">
        <f t="shared" si="79"/>
        <v>3.7271520473807732E-2</v>
      </c>
      <c r="Y548">
        <v>543</v>
      </c>
      <c r="Z548">
        <v>206.60644890326637</v>
      </c>
    </row>
    <row r="549" spans="1:26" ht="13.8">
      <c r="A549" s="209">
        <v>42436</v>
      </c>
      <c r="B549" s="193">
        <v>28.14</v>
      </c>
      <c r="C549" s="193">
        <v>45.43</v>
      </c>
      <c r="D549" s="193">
        <v>34.67</v>
      </c>
      <c r="E549" s="193">
        <v>63.69</v>
      </c>
      <c r="F549" s="193">
        <v>125.83</v>
      </c>
      <c r="G549" s="193">
        <v>19.079999999999998</v>
      </c>
      <c r="H549" s="193">
        <v>22.01</v>
      </c>
      <c r="I549" s="224">
        <v>95.49</v>
      </c>
      <c r="J549" s="193"/>
      <c r="K549" s="196">
        <f t="shared" si="72"/>
        <v>-2.1557719054242037E-2</v>
      </c>
      <c r="L549" s="196">
        <f t="shared" si="73"/>
        <v>-1.9214162348877385E-2</v>
      </c>
      <c r="M549" s="196">
        <f t="shared" si="74"/>
        <v>-2.2278623801466415E-2</v>
      </c>
      <c r="N549" s="196">
        <f t="shared" si="75"/>
        <v>-3.9099155458242104E-3</v>
      </c>
      <c r="O549" s="196">
        <f t="shared" si="76"/>
        <v>-1.8103784627389836E-2</v>
      </c>
      <c r="P549" s="196">
        <f t="shared" si="77"/>
        <v>1.6515716568993005E-2</v>
      </c>
      <c r="Q549" s="196">
        <f t="shared" si="78"/>
        <v>-6.3205417607222134E-3</v>
      </c>
      <c r="R549" s="196">
        <f t="shared" si="79"/>
        <v>-5.995274660366217E-2</v>
      </c>
      <c r="Y549">
        <v>544</v>
      </c>
      <c r="Z549">
        <v>164.20375790829848</v>
      </c>
    </row>
    <row r="550" spans="1:26" ht="13.8">
      <c r="A550" s="209">
        <v>42437</v>
      </c>
      <c r="B550" s="193">
        <v>28.01</v>
      </c>
      <c r="C550" s="193">
        <v>45.98</v>
      </c>
      <c r="D550" s="193">
        <v>34.61</v>
      </c>
      <c r="E550" s="193">
        <v>63.46</v>
      </c>
      <c r="F550" s="193">
        <v>128.19999999999999</v>
      </c>
      <c r="G550" s="193">
        <v>19.13</v>
      </c>
      <c r="H550" s="193">
        <v>21.84</v>
      </c>
      <c r="I550" s="224">
        <v>96.23</v>
      </c>
      <c r="J550" s="193"/>
      <c r="K550" s="196">
        <f t="shared" si="72"/>
        <v>-4.619758351101599E-3</v>
      </c>
      <c r="L550" s="196">
        <f t="shared" si="73"/>
        <v>1.2106537530266281E-2</v>
      </c>
      <c r="M550" s="196">
        <f t="shared" si="74"/>
        <v>-1.7306028266513491E-3</v>
      </c>
      <c r="N550" s="196">
        <f t="shared" si="75"/>
        <v>-3.6112419532108161E-3</v>
      </c>
      <c r="O550" s="196">
        <f t="shared" si="76"/>
        <v>1.8834936024795284E-2</v>
      </c>
      <c r="P550" s="196">
        <f t="shared" si="77"/>
        <v>2.6205450733752995E-3</v>
      </c>
      <c r="Q550" s="196">
        <f t="shared" si="78"/>
        <v>-7.723761926397169E-3</v>
      </c>
      <c r="R550" s="196">
        <f t="shared" si="79"/>
        <v>7.7495025657137832E-3</v>
      </c>
      <c r="Y550">
        <v>545</v>
      </c>
      <c r="Z550">
        <v>263.40287220183649</v>
      </c>
    </row>
    <row r="551" spans="1:26" ht="13.8">
      <c r="A551" s="209">
        <v>42438</v>
      </c>
      <c r="B551" s="193">
        <v>27.97</v>
      </c>
      <c r="C551" s="193">
        <v>47.04</v>
      </c>
      <c r="D551" s="193">
        <v>35.18</v>
      </c>
      <c r="E551" s="193">
        <v>64</v>
      </c>
      <c r="F551" s="193">
        <v>129.97999999999999</v>
      </c>
      <c r="G551" s="193">
        <v>19.12</v>
      </c>
      <c r="H551" s="193">
        <v>21.73</v>
      </c>
      <c r="I551" s="224">
        <v>98</v>
      </c>
      <c r="J551" s="193"/>
      <c r="K551" s="196">
        <f t="shared" si="72"/>
        <v>-1.4280614066405819E-3</v>
      </c>
      <c r="L551" s="196">
        <f t="shared" si="73"/>
        <v>2.3053501522401095E-2</v>
      </c>
      <c r="M551" s="196">
        <f t="shared" si="74"/>
        <v>1.6469228546662822E-2</v>
      </c>
      <c r="N551" s="196">
        <f t="shared" si="75"/>
        <v>8.5092971950835039E-3</v>
      </c>
      <c r="O551" s="196">
        <f t="shared" si="76"/>
        <v>1.3884555382215299E-2</v>
      </c>
      <c r="P551" s="196">
        <f t="shared" si="77"/>
        <v>-5.2273915316246788E-4</v>
      </c>
      <c r="Q551" s="196">
        <f t="shared" si="78"/>
        <v>-5.0366300366300109E-3</v>
      </c>
      <c r="R551" s="196">
        <f t="shared" si="79"/>
        <v>1.839343240153794E-2</v>
      </c>
      <c r="Y551">
        <v>546</v>
      </c>
      <c r="Z551">
        <v>168.37647571193048</v>
      </c>
    </row>
    <row r="552" spans="1:26" ht="13.8">
      <c r="A552" s="209">
        <v>42439</v>
      </c>
      <c r="B552" s="193">
        <v>27.95</v>
      </c>
      <c r="C552" s="193">
        <v>46.33</v>
      </c>
      <c r="D552" s="193">
        <v>35.549999999999997</v>
      </c>
      <c r="E552" s="193">
        <v>64.23</v>
      </c>
      <c r="F552" s="193">
        <v>129.83000000000001</v>
      </c>
      <c r="G552" s="193">
        <v>19.09</v>
      </c>
      <c r="H552" s="193">
        <v>21.5</v>
      </c>
      <c r="I552" s="224">
        <v>97.36</v>
      </c>
      <c r="J552" s="193"/>
      <c r="K552" s="196">
        <f t="shared" si="72"/>
        <v>-7.1505184125847604E-4</v>
      </c>
      <c r="L552" s="196">
        <f t="shared" si="73"/>
        <v>-1.5093537414966005E-2</v>
      </c>
      <c r="M552" s="196">
        <f t="shared" si="74"/>
        <v>1.0517339397384804E-2</v>
      </c>
      <c r="N552" s="196">
        <f t="shared" si="75"/>
        <v>3.5937500000000622E-3</v>
      </c>
      <c r="O552" s="196">
        <f t="shared" si="76"/>
        <v>-1.1540236959530488E-3</v>
      </c>
      <c r="P552" s="196">
        <f t="shared" si="77"/>
        <v>-1.5690376569038251E-3</v>
      </c>
      <c r="Q552" s="196">
        <f t="shared" si="78"/>
        <v>-1.05844454670962E-2</v>
      </c>
      <c r="R552" s="196">
        <f t="shared" si="79"/>
        <v>-6.5306122448979646E-3</v>
      </c>
      <c r="Y552">
        <v>547</v>
      </c>
      <c r="Z552">
        <v>161.93735328658386</v>
      </c>
    </row>
    <row r="553" spans="1:26" ht="13.8">
      <c r="A553" s="209">
        <v>42440</v>
      </c>
      <c r="B553" s="193">
        <v>28.48</v>
      </c>
      <c r="C553" s="193">
        <v>47.24</v>
      </c>
      <c r="D553" s="193">
        <v>36.25</v>
      </c>
      <c r="E553" s="193">
        <v>64.52</v>
      </c>
      <c r="F553" s="193">
        <v>129.69</v>
      </c>
      <c r="G553" s="193">
        <v>19.02</v>
      </c>
      <c r="H553" s="193">
        <v>21.8</v>
      </c>
      <c r="I553" s="224">
        <v>97.66</v>
      </c>
      <c r="J553" s="193"/>
      <c r="K553" s="196">
        <f t="shared" si="72"/>
        <v>1.896243291592133E-2</v>
      </c>
      <c r="L553" s="196">
        <f t="shared" si="73"/>
        <v>1.9641700841787259E-2</v>
      </c>
      <c r="M553" s="196">
        <f t="shared" si="74"/>
        <v>1.969057665260205E-2</v>
      </c>
      <c r="N553" s="196">
        <f t="shared" si="75"/>
        <v>4.5150241320254091E-3</v>
      </c>
      <c r="O553" s="196">
        <f t="shared" si="76"/>
        <v>-1.0783332049604465E-3</v>
      </c>
      <c r="P553" s="196">
        <f t="shared" si="77"/>
        <v>-3.6668412781561176E-3</v>
      </c>
      <c r="Q553" s="196">
        <f t="shared" si="78"/>
        <v>1.3953488372093056E-2</v>
      </c>
      <c r="R553" s="196">
        <f t="shared" si="79"/>
        <v>3.0813475760065445E-3</v>
      </c>
      <c r="Y553">
        <v>548</v>
      </c>
      <c r="Z553">
        <v>113.63697120951322</v>
      </c>
    </row>
    <row r="554" spans="1:26" ht="13.8">
      <c r="A554" s="209">
        <v>42443</v>
      </c>
      <c r="B554" s="193">
        <v>28.67</v>
      </c>
      <c r="C554" s="193">
        <v>47.33</v>
      </c>
      <c r="D554" s="193">
        <v>36.44</v>
      </c>
      <c r="E554" s="193">
        <v>64.44</v>
      </c>
      <c r="F554" s="193">
        <v>129.66</v>
      </c>
      <c r="G554" s="193">
        <v>19.079999999999998</v>
      </c>
      <c r="H554" s="193">
        <v>22.03</v>
      </c>
      <c r="I554" s="224">
        <v>98.13</v>
      </c>
      <c r="J554" s="193"/>
      <c r="K554" s="196">
        <f t="shared" si="72"/>
        <v>6.6713483146067865E-3</v>
      </c>
      <c r="L554" s="196">
        <f t="shared" si="73"/>
        <v>1.9051651143098286E-3</v>
      </c>
      <c r="M554" s="196">
        <f t="shared" si="74"/>
        <v>5.2413793103447646E-3</v>
      </c>
      <c r="N554" s="196">
        <f t="shared" si="75"/>
        <v>-1.2399256044637059E-3</v>
      </c>
      <c r="O554" s="196">
        <f t="shared" si="76"/>
        <v>-2.3132084200787369E-4</v>
      </c>
      <c r="P554" s="196">
        <f t="shared" si="77"/>
        <v>3.1545741324920462E-3</v>
      </c>
      <c r="Q554" s="196">
        <f t="shared" si="78"/>
        <v>1.055045871559635E-2</v>
      </c>
      <c r="R554" s="196">
        <f t="shared" si="79"/>
        <v>4.8126151955764787E-3</v>
      </c>
      <c r="Y554">
        <v>549</v>
      </c>
      <c r="Z554">
        <v>164.52667476460473</v>
      </c>
    </row>
    <row r="555" spans="1:26" ht="13.8">
      <c r="A555" s="209">
        <v>42444</v>
      </c>
      <c r="B555" s="193">
        <v>28.85</v>
      </c>
      <c r="C555" s="193">
        <v>47.7</v>
      </c>
      <c r="D555" s="193">
        <v>36.33</v>
      </c>
      <c r="E555" s="193">
        <v>64.349999999999994</v>
      </c>
      <c r="F555" s="193">
        <v>130.94</v>
      </c>
      <c r="G555" s="193">
        <v>19.28</v>
      </c>
      <c r="H555" s="193">
        <v>21.4</v>
      </c>
      <c r="I555" s="224">
        <v>97.86</v>
      </c>
      <c r="J555" s="193"/>
      <c r="K555" s="196">
        <f t="shared" si="72"/>
        <v>6.2783397279386017E-3</v>
      </c>
      <c r="L555" s="196">
        <f t="shared" si="73"/>
        <v>7.817451933234831E-3</v>
      </c>
      <c r="M555" s="196">
        <f t="shared" si="74"/>
        <v>-3.0186608122941667E-3</v>
      </c>
      <c r="N555" s="196">
        <f t="shared" si="75"/>
        <v>-1.3966480446927904E-3</v>
      </c>
      <c r="O555" s="196">
        <f t="shared" si="76"/>
        <v>9.8719728520746657E-3</v>
      </c>
      <c r="P555" s="196">
        <f t="shared" si="77"/>
        <v>1.0482180293501198E-2</v>
      </c>
      <c r="Q555" s="196">
        <f t="shared" si="78"/>
        <v>-2.8597367226509421E-2</v>
      </c>
      <c r="R555" s="196">
        <f t="shared" si="79"/>
        <v>-2.7514521553041477E-3</v>
      </c>
      <c r="Y555">
        <v>550</v>
      </c>
      <c r="Z555">
        <v>305.58549017686471</v>
      </c>
    </row>
    <row r="556" spans="1:26" ht="13.8">
      <c r="A556" s="209">
        <v>42445</v>
      </c>
      <c r="B556" s="193">
        <v>28.71</v>
      </c>
      <c r="C556" s="193">
        <v>48.38</v>
      </c>
      <c r="D556" s="193">
        <v>36.71</v>
      </c>
      <c r="E556" s="193">
        <v>64.930000000000007</v>
      </c>
      <c r="F556" s="193">
        <v>130.84</v>
      </c>
      <c r="G556" s="193">
        <v>19.25</v>
      </c>
      <c r="H556" s="193">
        <v>21.49</v>
      </c>
      <c r="I556" s="224">
        <v>99.35</v>
      </c>
      <c r="J556" s="193"/>
      <c r="K556" s="196">
        <f t="shared" si="72"/>
        <v>-4.8526863084922206E-3</v>
      </c>
      <c r="L556" s="196">
        <f t="shared" si="73"/>
        <v>1.4255765199161418E-2</v>
      </c>
      <c r="M556" s="196">
        <f t="shared" si="74"/>
        <v>1.0459675199559664E-2</v>
      </c>
      <c r="N556" s="196">
        <f t="shared" si="75"/>
        <v>9.0132090132092075E-3</v>
      </c>
      <c r="O556" s="196">
        <f t="shared" si="76"/>
        <v>-7.6370856881009862E-4</v>
      </c>
      <c r="P556" s="196">
        <f t="shared" si="77"/>
        <v>-1.5560165975104323E-3</v>
      </c>
      <c r="Q556" s="196">
        <f t="shared" si="78"/>
        <v>4.2056074766355081E-3</v>
      </c>
      <c r="R556" s="196">
        <f t="shared" si="79"/>
        <v>1.5225832822399294E-2</v>
      </c>
      <c r="Y556">
        <v>551</v>
      </c>
      <c r="Z556">
        <v>163.6695076854414</v>
      </c>
    </row>
    <row r="557" spans="1:26" ht="13.8">
      <c r="A557" s="209">
        <v>42446</v>
      </c>
      <c r="B557" s="193">
        <v>27.97</v>
      </c>
      <c r="C557" s="193">
        <v>48.66</v>
      </c>
      <c r="D557" s="193">
        <v>36.799999999999997</v>
      </c>
      <c r="E557" s="193">
        <v>65.42</v>
      </c>
      <c r="F557" s="193">
        <v>130.65</v>
      </c>
      <c r="G557" s="193">
        <v>19.100000000000001</v>
      </c>
      <c r="H557" s="193">
        <v>21.56</v>
      </c>
      <c r="I557" s="224">
        <v>99.72</v>
      </c>
      <c r="J557" s="193"/>
      <c r="K557" s="196">
        <f t="shared" si="72"/>
        <v>-2.5774991292232739E-2</v>
      </c>
      <c r="L557" s="196">
        <f t="shared" si="73"/>
        <v>5.7875155022735431E-3</v>
      </c>
      <c r="M557" s="196">
        <f t="shared" si="74"/>
        <v>2.4516480523017244E-3</v>
      </c>
      <c r="N557" s="196">
        <f t="shared" si="75"/>
        <v>7.5465886339133653E-3</v>
      </c>
      <c r="O557" s="196">
        <f t="shared" si="76"/>
        <v>-1.4521553041883042E-3</v>
      </c>
      <c r="P557" s="196">
        <f t="shared" si="77"/>
        <v>-7.7922077922077185E-3</v>
      </c>
      <c r="Q557" s="196">
        <f t="shared" si="78"/>
        <v>3.2573289902280266E-3</v>
      </c>
      <c r="R557" s="196">
        <f t="shared" si="79"/>
        <v>3.724207347760489E-3</v>
      </c>
      <c r="Y557">
        <v>552</v>
      </c>
      <c r="Z557">
        <v>251.4048726730266</v>
      </c>
    </row>
    <row r="558" spans="1:26" ht="13.8">
      <c r="A558" s="209">
        <v>42447</v>
      </c>
      <c r="B558" s="193">
        <v>27.6</v>
      </c>
      <c r="C558" s="193">
        <v>47.62</v>
      </c>
      <c r="D558" s="193">
        <v>36.79</v>
      </c>
      <c r="E558" s="193">
        <v>65.180000000000007</v>
      </c>
      <c r="F558" s="193">
        <v>130.06</v>
      </c>
      <c r="G558" s="193">
        <v>18.96</v>
      </c>
      <c r="H558" s="193">
        <v>21.57</v>
      </c>
      <c r="I558" s="224">
        <v>101.12</v>
      </c>
      <c r="J558" s="193"/>
      <c r="K558" s="196">
        <f t="shared" si="72"/>
        <v>-1.3228459063281997E-2</v>
      </c>
      <c r="L558" s="196">
        <f t="shared" si="73"/>
        <v>-2.1372790793259336E-2</v>
      </c>
      <c r="M558" s="196">
        <f t="shared" si="74"/>
        <v>-2.7173913043472856E-4</v>
      </c>
      <c r="N558" s="196">
        <f t="shared" si="75"/>
        <v>-3.6686028737388395E-3</v>
      </c>
      <c r="O558" s="196">
        <f t="shared" si="76"/>
        <v>-4.515882127822452E-3</v>
      </c>
      <c r="P558" s="196">
        <f t="shared" si="77"/>
        <v>-7.3298429319372024E-3</v>
      </c>
      <c r="Q558" s="196">
        <f t="shared" si="78"/>
        <v>4.6382189239339351E-4</v>
      </c>
      <c r="R558" s="196">
        <f t="shared" si="79"/>
        <v>1.4039310068190992E-2</v>
      </c>
      <c r="Y558">
        <v>553</v>
      </c>
      <c r="Z558">
        <v>104.79299835807791</v>
      </c>
    </row>
    <row r="559" spans="1:26" ht="13.8">
      <c r="A559" s="209">
        <v>42450</v>
      </c>
      <c r="B559" s="193">
        <v>27.7</v>
      </c>
      <c r="C559" s="193">
        <v>47.95</v>
      </c>
      <c r="D559" s="193">
        <v>37.01</v>
      </c>
      <c r="E559" s="193">
        <v>64.78</v>
      </c>
      <c r="F559" s="193">
        <v>130.72999999999999</v>
      </c>
      <c r="G559" s="193">
        <v>19.25</v>
      </c>
      <c r="H559" s="193">
        <v>22.09</v>
      </c>
      <c r="I559" s="224">
        <v>101.06</v>
      </c>
      <c r="J559" s="193"/>
      <c r="K559" s="196">
        <f t="shared" si="72"/>
        <v>3.6231884057970239E-3</v>
      </c>
      <c r="L559" s="196">
        <f t="shared" si="73"/>
        <v>6.9298614027720586E-3</v>
      </c>
      <c r="M559" s="196">
        <f t="shared" si="74"/>
        <v>5.9798858385430517E-3</v>
      </c>
      <c r="N559" s="196">
        <f t="shared" si="75"/>
        <v>-6.1368517950292365E-3</v>
      </c>
      <c r="O559" s="196">
        <f t="shared" si="76"/>
        <v>5.1514685529754538E-3</v>
      </c>
      <c r="P559" s="196">
        <f t="shared" si="77"/>
        <v>1.5295358649788983E-2</v>
      </c>
      <c r="Q559" s="196">
        <f t="shared" si="78"/>
        <v>2.4107556791840498E-2</v>
      </c>
      <c r="R559" s="196">
        <f t="shared" si="79"/>
        <v>-5.933544303797693E-4</v>
      </c>
      <c r="Y559">
        <v>554</v>
      </c>
      <c r="Z559">
        <v>84.346511125965961</v>
      </c>
    </row>
    <row r="560" spans="1:26" ht="13.8">
      <c r="A560" s="209">
        <v>42451</v>
      </c>
      <c r="B560" s="193">
        <v>28.02</v>
      </c>
      <c r="C560" s="193">
        <v>48.13</v>
      </c>
      <c r="D560" s="193">
        <v>36.950000000000003</v>
      </c>
      <c r="E560" s="193">
        <v>64.38</v>
      </c>
      <c r="F560" s="193">
        <v>129.28</v>
      </c>
      <c r="G560" s="193">
        <v>19.22</v>
      </c>
      <c r="H560" s="193">
        <v>21.89</v>
      </c>
      <c r="I560" s="224">
        <v>99.84</v>
      </c>
      <c r="J560" s="193"/>
      <c r="K560" s="196">
        <f t="shared" si="72"/>
        <v>1.1552346570397122E-2</v>
      </c>
      <c r="L560" s="196">
        <f t="shared" si="73"/>
        <v>3.7539103232533829E-3</v>
      </c>
      <c r="M560" s="196">
        <f t="shared" si="74"/>
        <v>-1.6211834639285375E-3</v>
      </c>
      <c r="N560" s="196">
        <f t="shared" si="75"/>
        <v>-6.1747452917568025E-3</v>
      </c>
      <c r="O560" s="196">
        <f t="shared" si="76"/>
        <v>-1.1091562762946445E-2</v>
      </c>
      <c r="P560" s="196">
        <f t="shared" si="77"/>
        <v>-1.5584415584416174E-3</v>
      </c>
      <c r="Q560" s="196">
        <f t="shared" si="78"/>
        <v>-9.0538705296513942E-3</v>
      </c>
      <c r="R560" s="196">
        <f t="shared" si="79"/>
        <v>-1.2072036414011467E-2</v>
      </c>
      <c r="Y560">
        <v>555</v>
      </c>
      <c r="Z560">
        <v>234.33672146077072</v>
      </c>
    </row>
    <row r="561" spans="1:26" ht="13.8">
      <c r="A561" s="209">
        <v>42452</v>
      </c>
      <c r="B561" s="193">
        <v>28.48</v>
      </c>
      <c r="C561" s="193">
        <v>48.04</v>
      </c>
      <c r="D561" s="193">
        <v>36.81</v>
      </c>
      <c r="E561" s="193">
        <v>64.23</v>
      </c>
      <c r="F561" s="193">
        <v>130.37</v>
      </c>
      <c r="G561" s="193">
        <v>19.100000000000001</v>
      </c>
      <c r="H561" s="193">
        <v>21.93</v>
      </c>
      <c r="I561" s="224">
        <v>99.59</v>
      </c>
      <c r="J561" s="193"/>
      <c r="K561" s="196">
        <f t="shared" si="72"/>
        <v>1.6416845110635292E-2</v>
      </c>
      <c r="L561" s="196">
        <f t="shared" si="73"/>
        <v>-1.8699355911074881E-3</v>
      </c>
      <c r="M561" s="196">
        <f t="shared" si="74"/>
        <v>-3.7889039242219365E-3</v>
      </c>
      <c r="N561" s="196">
        <f t="shared" si="75"/>
        <v>-2.3299161230194388E-3</v>
      </c>
      <c r="O561" s="196">
        <f t="shared" si="76"/>
        <v>8.4313118811881454E-3</v>
      </c>
      <c r="P561" s="196">
        <f t="shared" si="77"/>
        <v>-6.2434963579603249E-3</v>
      </c>
      <c r="Q561" s="196">
        <f t="shared" si="78"/>
        <v>1.8273184102329441E-3</v>
      </c>
      <c r="R561" s="196">
        <f t="shared" si="79"/>
        <v>-2.50400641025641E-3</v>
      </c>
      <c r="Y561">
        <v>556</v>
      </c>
      <c r="Z561">
        <v>108.25936874326391</v>
      </c>
    </row>
    <row r="562" spans="1:26" ht="13.8">
      <c r="A562" s="209">
        <v>42453</v>
      </c>
      <c r="B562" s="193">
        <v>29.15</v>
      </c>
      <c r="C562" s="193">
        <v>48.26</v>
      </c>
      <c r="D562" s="193">
        <v>36.67</v>
      </c>
      <c r="E562" s="193">
        <v>64.650000000000006</v>
      </c>
      <c r="F562" s="193">
        <v>128.6</v>
      </c>
      <c r="G562" s="193">
        <v>19.260000000000002</v>
      </c>
      <c r="H562" s="193">
        <v>22.08</v>
      </c>
      <c r="I562" s="224">
        <v>98.36</v>
      </c>
      <c r="J562" s="193"/>
      <c r="K562" s="196">
        <f t="shared" si="72"/>
        <v>2.3525280898876341E-2</v>
      </c>
      <c r="L562" s="196">
        <f t="shared" si="73"/>
        <v>4.5795170691090518E-3</v>
      </c>
      <c r="M562" s="196">
        <f t="shared" si="74"/>
        <v>-3.8033143167617647E-3</v>
      </c>
      <c r="N562" s="196">
        <f t="shared" si="75"/>
        <v>6.5390004670714879E-3</v>
      </c>
      <c r="O562" s="196">
        <f t="shared" si="76"/>
        <v>-1.3576743115747567E-2</v>
      </c>
      <c r="P562" s="196">
        <f t="shared" si="77"/>
        <v>8.3769633507853464E-3</v>
      </c>
      <c r="Q562" s="196">
        <f t="shared" si="78"/>
        <v>6.8399452804376922E-3</v>
      </c>
      <c r="R562" s="196">
        <f t="shared" si="79"/>
        <v>-1.2350637614218335E-2</v>
      </c>
      <c r="Y562">
        <v>557</v>
      </c>
      <c r="Z562">
        <v>163.05005763191326</v>
      </c>
    </row>
    <row r="563" spans="1:26" ht="13.8">
      <c r="A563" s="209">
        <v>42457</v>
      </c>
      <c r="B563" s="193">
        <v>28.99</v>
      </c>
      <c r="C563" s="193">
        <v>47.66</v>
      </c>
      <c r="D563" s="193">
        <v>36.590000000000003</v>
      </c>
      <c r="E563" s="193">
        <v>65.25</v>
      </c>
      <c r="F563" s="193">
        <v>129.66</v>
      </c>
      <c r="G563" s="193">
        <v>19.29</v>
      </c>
      <c r="H563" s="193">
        <v>21.89</v>
      </c>
      <c r="I563" s="224">
        <v>101.21</v>
      </c>
      <c r="J563" s="193"/>
      <c r="K563" s="196">
        <f t="shared" si="72"/>
        <v>-5.4888507718696446E-3</v>
      </c>
      <c r="L563" s="196">
        <f t="shared" si="73"/>
        <v>-1.2432656444260287E-2</v>
      </c>
      <c r="M563" s="196">
        <f t="shared" si="74"/>
        <v>-2.1816198527406135E-3</v>
      </c>
      <c r="N563" s="196">
        <f t="shared" si="75"/>
        <v>9.2807424593966629E-3</v>
      </c>
      <c r="O563" s="196">
        <f t="shared" si="76"/>
        <v>8.2426127527216349E-3</v>
      </c>
      <c r="P563" s="196">
        <f t="shared" si="77"/>
        <v>1.5576323987537685E-3</v>
      </c>
      <c r="Q563" s="196">
        <f t="shared" si="78"/>
        <v>-8.6050724637680136E-3</v>
      </c>
      <c r="R563" s="196">
        <f t="shared" si="79"/>
        <v>2.8975193167954397E-2</v>
      </c>
      <c r="Y563">
        <v>558</v>
      </c>
      <c r="Z563">
        <v>136.74171865968111</v>
      </c>
    </row>
    <row r="564" spans="1:26" ht="13.8">
      <c r="A564" s="209">
        <v>42458</v>
      </c>
      <c r="B564" s="193">
        <v>29.69</v>
      </c>
      <c r="C564" s="193">
        <v>48.7</v>
      </c>
      <c r="D564" s="193">
        <v>37.15</v>
      </c>
      <c r="E564" s="193">
        <v>65.39</v>
      </c>
      <c r="F564" s="193">
        <v>131.86000000000001</v>
      </c>
      <c r="G564" s="193">
        <v>19.260000000000002</v>
      </c>
      <c r="H564" s="193">
        <v>21.87</v>
      </c>
      <c r="I564" s="224">
        <v>104.13</v>
      </c>
      <c r="J564" s="193"/>
      <c r="K564" s="196">
        <f t="shared" si="72"/>
        <v>2.414625733011393E-2</v>
      </c>
      <c r="L564" s="196">
        <f t="shared" si="73"/>
        <v>2.1821233738984605E-2</v>
      </c>
      <c r="M564" s="196">
        <f t="shared" si="74"/>
        <v>1.5304728067777948E-2</v>
      </c>
      <c r="N564" s="196">
        <f t="shared" si="75"/>
        <v>2.1455938697318095E-3</v>
      </c>
      <c r="O564" s="196">
        <f t="shared" si="76"/>
        <v>1.696745333950345E-2</v>
      </c>
      <c r="P564" s="196">
        <f t="shared" si="77"/>
        <v>-1.5552099533435763E-3</v>
      </c>
      <c r="Q564" s="196">
        <f t="shared" si="78"/>
        <v>-9.1365920511647203E-4</v>
      </c>
      <c r="R564" s="196">
        <f t="shared" si="79"/>
        <v>2.8850904060863571E-2</v>
      </c>
      <c r="Y564">
        <v>559</v>
      </c>
      <c r="Z564">
        <v>242.01880933038271</v>
      </c>
    </row>
    <row r="565" spans="1:26" ht="13.8">
      <c r="A565" s="209">
        <v>42459</v>
      </c>
      <c r="B565" s="193">
        <v>29.93</v>
      </c>
      <c r="C565" s="193">
        <v>49</v>
      </c>
      <c r="D565" s="193">
        <v>37.43</v>
      </c>
      <c r="E565" s="193">
        <v>65.88</v>
      </c>
      <c r="F565" s="193">
        <v>133.84</v>
      </c>
      <c r="G565" s="193">
        <v>19.48</v>
      </c>
      <c r="H565" s="193">
        <v>21.81</v>
      </c>
      <c r="I565" s="224">
        <v>102.19</v>
      </c>
      <c r="J565" s="193"/>
      <c r="K565" s="196">
        <f t="shared" si="72"/>
        <v>8.0835298080161148E-3</v>
      </c>
      <c r="L565" s="196">
        <f t="shared" si="73"/>
        <v>6.1601642710471692E-3</v>
      </c>
      <c r="M565" s="196">
        <f t="shared" si="74"/>
        <v>7.5370121130552128E-3</v>
      </c>
      <c r="N565" s="196">
        <f t="shared" si="75"/>
        <v>7.49350053524996E-3</v>
      </c>
      <c r="O565" s="196">
        <f t="shared" si="76"/>
        <v>1.5015925982102151E-2</v>
      </c>
      <c r="P565" s="196">
        <f t="shared" si="77"/>
        <v>1.1422637590861829E-2</v>
      </c>
      <c r="Q565" s="196">
        <f t="shared" si="78"/>
        <v>-2.7434842249658103E-3</v>
      </c>
      <c r="R565" s="196">
        <f t="shared" si="79"/>
        <v>-1.8630557956400631E-2</v>
      </c>
      <c r="Y565">
        <v>560</v>
      </c>
      <c r="Z565">
        <v>161.21790717471953</v>
      </c>
    </row>
    <row r="566" spans="1:26" ht="13.8">
      <c r="A566" s="209">
        <v>42460</v>
      </c>
      <c r="B566" s="193">
        <v>29.68</v>
      </c>
      <c r="C566" s="193">
        <v>49.16</v>
      </c>
      <c r="D566" s="193">
        <v>37.159999999999997</v>
      </c>
      <c r="E566" s="193">
        <v>64.84</v>
      </c>
      <c r="F566" s="193">
        <v>133.83000000000001</v>
      </c>
      <c r="G566" s="193">
        <v>19.399999999999999</v>
      </c>
      <c r="H566" s="193">
        <v>21.65</v>
      </c>
      <c r="I566" s="224">
        <v>102.23</v>
      </c>
      <c r="J566" s="193"/>
      <c r="K566" s="196">
        <f t="shared" si="72"/>
        <v>-8.35282325425994E-3</v>
      </c>
      <c r="L566" s="196">
        <f t="shared" si="73"/>
        <v>3.2653061224489099E-3</v>
      </c>
      <c r="M566" s="196">
        <f t="shared" si="74"/>
        <v>-7.2134651349185985E-3</v>
      </c>
      <c r="N566" s="196">
        <f t="shared" si="75"/>
        <v>-1.578627808135993E-2</v>
      </c>
      <c r="O566" s="196">
        <f t="shared" si="76"/>
        <v>-7.471607890011136E-5</v>
      </c>
      <c r="P566" s="196">
        <f t="shared" si="77"/>
        <v>-4.1067761806982466E-3</v>
      </c>
      <c r="Q566" s="196">
        <f t="shared" si="78"/>
        <v>-7.3360843649702039E-3</v>
      </c>
      <c r="R566" s="196">
        <f t="shared" si="79"/>
        <v>3.9142773265491977E-4</v>
      </c>
      <c r="Y566">
        <v>561</v>
      </c>
      <c r="Z566">
        <v>260.8052925248478</v>
      </c>
    </row>
    <row r="567" spans="1:26" ht="13.8">
      <c r="A567" s="209">
        <v>42461</v>
      </c>
      <c r="B567" s="193">
        <v>29.92</v>
      </c>
      <c r="C567" s="193">
        <v>49.47</v>
      </c>
      <c r="D567" s="193">
        <v>37.4</v>
      </c>
      <c r="E567" s="193">
        <v>65.22</v>
      </c>
      <c r="F567" s="193">
        <v>134.38999999999999</v>
      </c>
      <c r="G567" s="193">
        <v>19.559999999999999</v>
      </c>
      <c r="H567" s="193">
        <v>21.67</v>
      </c>
      <c r="I567" s="224">
        <v>105.7</v>
      </c>
      <c r="J567" s="193"/>
      <c r="K567" s="196">
        <f t="shared" si="72"/>
        <v>8.0862533692723036E-3</v>
      </c>
      <c r="L567" s="196">
        <f t="shared" si="73"/>
        <v>6.3059397884459379E-3</v>
      </c>
      <c r="M567" s="196">
        <f t="shared" si="74"/>
        <v>6.4585575888052209E-3</v>
      </c>
      <c r="N567" s="196">
        <f t="shared" si="75"/>
        <v>5.8605798889573629E-3</v>
      </c>
      <c r="O567" s="196">
        <f t="shared" si="76"/>
        <v>4.1844130613462888E-3</v>
      </c>
      <c r="P567" s="196">
        <f t="shared" si="77"/>
        <v>8.2474226804123783E-3</v>
      </c>
      <c r="Q567" s="196">
        <f t="shared" si="78"/>
        <v>9.2378752886850479E-4</v>
      </c>
      <c r="R567" s="196">
        <f t="shared" si="79"/>
        <v>3.3943069549056036E-2</v>
      </c>
      <c r="Y567">
        <v>562</v>
      </c>
      <c r="Z567">
        <v>258.8106276415516</v>
      </c>
    </row>
    <row r="568" spans="1:26" ht="13.8">
      <c r="A568" s="209">
        <v>42464</v>
      </c>
      <c r="B568" s="193">
        <v>29.66</v>
      </c>
      <c r="C568" s="193">
        <v>49.34</v>
      </c>
      <c r="D568" s="193">
        <v>37.17</v>
      </c>
      <c r="E568" s="193">
        <v>64.86</v>
      </c>
      <c r="F568" s="193">
        <v>133.94999999999999</v>
      </c>
      <c r="G568" s="193">
        <v>19.57</v>
      </c>
      <c r="H568" s="193">
        <v>21.8</v>
      </c>
      <c r="I568" s="224">
        <v>104.35</v>
      </c>
      <c r="J568" s="193"/>
      <c r="K568" s="196">
        <f t="shared" si="72"/>
        <v>-8.6898395721925654E-3</v>
      </c>
      <c r="L568" s="196">
        <f t="shared" si="73"/>
        <v>-2.6278552658175755E-3</v>
      </c>
      <c r="M568" s="196">
        <f t="shared" si="74"/>
        <v>-6.1497326203207719E-3</v>
      </c>
      <c r="N568" s="196">
        <f t="shared" si="75"/>
        <v>-5.5197792088316384E-3</v>
      </c>
      <c r="O568" s="196">
        <f t="shared" si="76"/>
        <v>-3.2740531289530304E-3</v>
      </c>
      <c r="P568" s="196">
        <f t="shared" si="77"/>
        <v>5.1124744376286114E-4</v>
      </c>
      <c r="Q568" s="196">
        <f t="shared" si="78"/>
        <v>5.9990770650668662E-3</v>
      </c>
      <c r="R568" s="196">
        <f t="shared" si="79"/>
        <v>-1.2771996215704906E-2</v>
      </c>
      <c r="Y568">
        <v>563</v>
      </c>
      <c r="Z568">
        <v>187.48974778401455</v>
      </c>
    </row>
    <row r="569" spans="1:26" ht="13.8">
      <c r="A569" s="209">
        <v>42465</v>
      </c>
      <c r="B569" s="193">
        <v>29.31</v>
      </c>
      <c r="C569" s="193">
        <v>48.57</v>
      </c>
      <c r="D569" s="193">
        <v>36.799999999999997</v>
      </c>
      <c r="E569" s="193">
        <v>64.7</v>
      </c>
      <c r="F569" s="193">
        <v>132.47999999999999</v>
      </c>
      <c r="G569" s="193">
        <v>19.440000000000001</v>
      </c>
      <c r="H569" s="193">
        <v>22.13</v>
      </c>
      <c r="I569" s="224">
        <v>104.94</v>
      </c>
      <c r="J569" s="193"/>
      <c r="K569" s="196">
        <f t="shared" si="72"/>
        <v>-1.1800404585300116E-2</v>
      </c>
      <c r="L569" s="196">
        <f t="shared" si="73"/>
        <v>-1.5605999189298806E-2</v>
      </c>
      <c r="M569" s="196">
        <f t="shared" si="74"/>
        <v>-9.9542641915524484E-3</v>
      </c>
      <c r="N569" s="196">
        <f t="shared" si="75"/>
        <v>-2.4668516805426547E-3</v>
      </c>
      <c r="O569" s="196">
        <f t="shared" si="76"/>
        <v>-1.0974244120940642E-2</v>
      </c>
      <c r="P569" s="196">
        <f t="shared" si="77"/>
        <v>-6.642820643842565E-3</v>
      </c>
      <c r="Q569" s="196">
        <f t="shared" si="78"/>
        <v>1.5137614678899004E-2</v>
      </c>
      <c r="R569" s="196">
        <f t="shared" si="79"/>
        <v>5.6540488739818253E-3</v>
      </c>
      <c r="Y569">
        <v>564</v>
      </c>
      <c r="Z569">
        <v>152.45555697360612</v>
      </c>
    </row>
    <row r="570" spans="1:26" ht="13.8">
      <c r="A570" s="209">
        <v>42466</v>
      </c>
      <c r="B570" s="193">
        <v>30.1</v>
      </c>
      <c r="C570" s="193">
        <v>49.07</v>
      </c>
      <c r="D570" s="193">
        <v>37.19</v>
      </c>
      <c r="E570" s="193">
        <v>64.75</v>
      </c>
      <c r="F570" s="193">
        <v>133.13999999999999</v>
      </c>
      <c r="G570" s="193">
        <v>19.55</v>
      </c>
      <c r="H570" s="193">
        <v>23.07</v>
      </c>
      <c r="I570" s="224">
        <v>104.83</v>
      </c>
      <c r="J570" s="195"/>
      <c r="K570" s="196">
        <f t="shared" si="72"/>
        <v>2.6953258273626841E-2</v>
      </c>
      <c r="L570" s="196">
        <f t="shared" si="73"/>
        <v>1.0294420424130122E-2</v>
      </c>
      <c r="M570" s="196">
        <f t="shared" si="74"/>
        <v>1.0597826086956539E-2</v>
      </c>
      <c r="N570" s="196">
        <f t="shared" si="75"/>
        <v>7.7279752704786952E-4</v>
      </c>
      <c r="O570" s="196">
        <f t="shared" si="76"/>
        <v>4.9818840579709889E-3</v>
      </c>
      <c r="P570" s="196">
        <f t="shared" si="77"/>
        <v>5.6584362139917403E-3</v>
      </c>
      <c r="Q570" s="196">
        <f t="shared" si="78"/>
        <v>4.24762765476729E-2</v>
      </c>
      <c r="R570" s="196">
        <f t="shared" si="79"/>
        <v>-1.0482180293500995E-3</v>
      </c>
      <c r="Y570">
        <v>565</v>
      </c>
      <c r="Z570">
        <v>134.91098883506734</v>
      </c>
    </row>
    <row r="571" spans="1:26" ht="13.8">
      <c r="A571" s="209">
        <v>42467</v>
      </c>
      <c r="B571" s="193">
        <v>29.57</v>
      </c>
      <c r="C571" s="193">
        <v>48.48</v>
      </c>
      <c r="D571" s="193">
        <v>36.92</v>
      </c>
      <c r="E571" s="193">
        <v>64.28</v>
      </c>
      <c r="F571" s="193">
        <v>129.11000000000001</v>
      </c>
      <c r="G571" s="193">
        <v>19.32</v>
      </c>
      <c r="H571" s="193">
        <v>21.87</v>
      </c>
      <c r="I571" s="224">
        <v>104.45</v>
      </c>
      <c r="J571" s="193"/>
      <c r="K571" s="196">
        <f t="shared" si="72"/>
        <v>-1.7607973421926947E-2</v>
      </c>
      <c r="L571" s="196">
        <f t="shared" si="73"/>
        <v>-1.2023639698390124E-2</v>
      </c>
      <c r="M571" s="196">
        <f t="shared" si="74"/>
        <v>-7.260016133369079E-3</v>
      </c>
      <c r="N571" s="196">
        <f t="shared" si="75"/>
        <v>-7.2586872586872415E-3</v>
      </c>
      <c r="O571" s="196">
        <f t="shared" si="76"/>
        <v>-3.0268889890340791E-2</v>
      </c>
      <c r="P571" s="196">
        <f t="shared" si="77"/>
        <v>-1.1764705882352962E-2</v>
      </c>
      <c r="Q571" s="196">
        <f t="shared" si="78"/>
        <v>-5.2015604681404391E-2</v>
      </c>
      <c r="R571" s="196">
        <f t="shared" si="79"/>
        <v>-3.6249165315271913E-3</v>
      </c>
      <c r="Y571">
        <v>566</v>
      </c>
      <c r="Z571">
        <v>240.98097194605049</v>
      </c>
    </row>
    <row r="572" spans="1:26" ht="13.8">
      <c r="A572" s="209">
        <v>42468</v>
      </c>
      <c r="B572" s="193">
        <v>29.73</v>
      </c>
      <c r="C572" s="193">
        <v>48.44</v>
      </c>
      <c r="D572" s="193">
        <v>36.869999999999997</v>
      </c>
      <c r="E572" s="193">
        <v>63.74</v>
      </c>
      <c r="F572" s="193">
        <v>128.79</v>
      </c>
      <c r="G572" s="193">
        <v>19.27</v>
      </c>
      <c r="H572" s="193">
        <v>21.84</v>
      </c>
      <c r="I572" s="224">
        <v>103.81</v>
      </c>
      <c r="J572" s="193"/>
      <c r="K572" s="196">
        <f t="shared" si="72"/>
        <v>5.410889414947587E-3</v>
      </c>
      <c r="L572" s="196">
        <f t="shared" si="73"/>
        <v>-8.2508250825080753E-4</v>
      </c>
      <c r="M572" s="196">
        <f t="shared" si="74"/>
        <v>-1.3542795232937231E-3</v>
      </c>
      <c r="N572" s="196">
        <f t="shared" si="75"/>
        <v>-8.4007467330429238E-3</v>
      </c>
      <c r="O572" s="196">
        <f t="shared" si="76"/>
        <v>-2.4785066997135897E-3</v>
      </c>
      <c r="P572" s="196">
        <f t="shared" si="77"/>
        <v>-2.5879917184265379E-3</v>
      </c>
      <c r="Q572" s="196">
        <f t="shared" si="78"/>
        <v>-1.3717421124829052E-3</v>
      </c>
      <c r="R572" s="196">
        <f t="shared" si="79"/>
        <v>-6.1273336524653001E-3</v>
      </c>
      <c r="Y572">
        <v>567</v>
      </c>
      <c r="Z572">
        <v>106.02889193678907</v>
      </c>
    </row>
    <row r="573" spans="1:26" ht="13.8">
      <c r="A573" s="209">
        <v>42471</v>
      </c>
      <c r="B573" s="193">
        <v>29.8</v>
      </c>
      <c r="C573" s="193">
        <v>48.35</v>
      </c>
      <c r="D573" s="193">
        <v>36.71</v>
      </c>
      <c r="E573" s="193">
        <v>62.86</v>
      </c>
      <c r="F573" s="193">
        <v>126.58</v>
      </c>
      <c r="G573" s="193">
        <v>19.09</v>
      </c>
      <c r="H573" s="193">
        <v>21.83</v>
      </c>
      <c r="I573" s="224">
        <v>102.68</v>
      </c>
      <c r="J573" s="193"/>
      <c r="K573" s="196">
        <f t="shared" si="72"/>
        <v>2.354524049781375E-3</v>
      </c>
      <c r="L573" s="196">
        <f t="shared" si="73"/>
        <v>-1.8579686209743251E-3</v>
      </c>
      <c r="M573" s="196">
        <f t="shared" si="74"/>
        <v>-4.3395714673175106E-3</v>
      </c>
      <c r="N573" s="196">
        <f t="shared" si="75"/>
        <v>-1.3806087229369353E-2</v>
      </c>
      <c r="O573" s="196">
        <f t="shared" si="76"/>
        <v>-1.7159717369360929E-2</v>
      </c>
      <c r="P573" s="196">
        <f t="shared" si="77"/>
        <v>-9.340944473274505E-3</v>
      </c>
      <c r="Q573" s="196">
        <f t="shared" si="78"/>
        <v>-4.5787545787552943E-4</v>
      </c>
      <c r="R573" s="196">
        <f t="shared" si="79"/>
        <v>-1.0885271168480834E-2</v>
      </c>
      <c r="Y573">
        <v>568</v>
      </c>
      <c r="Z573">
        <v>181.98641022889112</v>
      </c>
    </row>
    <row r="574" spans="1:26" ht="13.8">
      <c r="A574" s="209">
        <v>42472</v>
      </c>
      <c r="B574" s="193">
        <v>30.16</v>
      </c>
      <c r="C574" s="193">
        <v>48.65</v>
      </c>
      <c r="D574" s="193">
        <v>37.06</v>
      </c>
      <c r="E574" s="193">
        <v>63.66</v>
      </c>
      <c r="F574" s="193">
        <v>127.83</v>
      </c>
      <c r="G574" s="193">
        <v>19.48</v>
      </c>
      <c r="H574" s="193">
        <v>22.16</v>
      </c>
      <c r="I574" s="224">
        <v>106.98</v>
      </c>
      <c r="J574" s="193"/>
      <c r="K574" s="196">
        <f t="shared" si="72"/>
        <v>1.2080536912751658E-2</v>
      </c>
      <c r="L574" s="196">
        <f t="shared" si="73"/>
        <v>6.2047569803515435E-3</v>
      </c>
      <c r="M574" s="196">
        <f t="shared" si="74"/>
        <v>9.5341868700626921E-3</v>
      </c>
      <c r="N574" s="196">
        <f t="shared" si="75"/>
        <v>1.2726694241170811E-2</v>
      </c>
      <c r="O574" s="196">
        <f t="shared" si="76"/>
        <v>9.8751777531995572E-3</v>
      </c>
      <c r="P574" s="196">
        <f t="shared" si="77"/>
        <v>2.0429544264012601E-2</v>
      </c>
      <c r="Q574" s="196">
        <f t="shared" si="78"/>
        <v>1.5116811726981304E-2</v>
      </c>
      <c r="R574" s="196">
        <f t="shared" si="79"/>
        <v>4.1877678223607294E-2</v>
      </c>
      <c r="Y574">
        <v>569</v>
      </c>
      <c r="Z574">
        <v>211.46315835831632</v>
      </c>
    </row>
    <row r="575" spans="1:26" ht="13.8">
      <c r="A575" s="209">
        <v>42473</v>
      </c>
      <c r="B575" s="193">
        <v>30.74</v>
      </c>
      <c r="C575" s="193">
        <v>49.27</v>
      </c>
      <c r="D575" s="193">
        <v>37.49</v>
      </c>
      <c r="E575" s="193">
        <v>64.27</v>
      </c>
      <c r="F575" s="193">
        <v>128.97999999999999</v>
      </c>
      <c r="G575" s="193">
        <v>19.579999999999998</v>
      </c>
      <c r="H575" s="193">
        <v>22.76</v>
      </c>
      <c r="I575" s="224">
        <v>109.65</v>
      </c>
      <c r="J575" s="193"/>
      <c r="K575" s="196">
        <f t="shared" si="72"/>
        <v>1.9230769230769173E-2</v>
      </c>
      <c r="L575" s="196">
        <f t="shared" si="73"/>
        <v>1.2744090441932263E-2</v>
      </c>
      <c r="M575" s="196">
        <f t="shared" si="74"/>
        <v>1.1602806260118718E-2</v>
      </c>
      <c r="N575" s="196">
        <f t="shared" si="75"/>
        <v>9.5821551994973216E-3</v>
      </c>
      <c r="O575" s="196">
        <f t="shared" si="76"/>
        <v>8.9963232418054564E-3</v>
      </c>
      <c r="P575" s="196">
        <f t="shared" si="77"/>
        <v>5.1334702258725804E-3</v>
      </c>
      <c r="Q575" s="196">
        <f t="shared" si="78"/>
        <v>2.7075812274368297E-2</v>
      </c>
      <c r="R575" s="196">
        <f t="shared" si="79"/>
        <v>2.4957936062815496E-2</v>
      </c>
      <c r="Y575">
        <v>570</v>
      </c>
      <c r="Z575">
        <v>212.69043306435222</v>
      </c>
    </row>
    <row r="576" spans="1:26" ht="13.8">
      <c r="A576" s="209">
        <v>42474</v>
      </c>
      <c r="B576" s="193">
        <v>31.04</v>
      </c>
      <c r="C576" s="193">
        <v>49.28</v>
      </c>
      <c r="D576" s="193">
        <v>37.57</v>
      </c>
      <c r="E576" s="193">
        <v>64.45</v>
      </c>
      <c r="F576" s="193">
        <v>128.58000000000001</v>
      </c>
      <c r="G576" s="193">
        <v>19.48</v>
      </c>
      <c r="H576" s="193">
        <v>22.87</v>
      </c>
      <c r="I576" s="224">
        <v>110.42</v>
      </c>
      <c r="J576" s="193"/>
      <c r="K576" s="196">
        <f t="shared" si="72"/>
        <v>9.7592713077423784E-3</v>
      </c>
      <c r="L576" s="196">
        <f t="shared" si="73"/>
        <v>2.0296326364923909E-4</v>
      </c>
      <c r="M576" s="196">
        <f t="shared" si="74"/>
        <v>2.1339023739663453E-3</v>
      </c>
      <c r="N576" s="196">
        <f t="shared" si="75"/>
        <v>2.8006846117941005E-3</v>
      </c>
      <c r="O576" s="196">
        <f t="shared" si="76"/>
        <v>-3.1012560086833407E-3</v>
      </c>
      <c r="P576" s="196">
        <f t="shared" si="77"/>
        <v>-5.1072522982634257E-3</v>
      </c>
      <c r="Q576" s="196">
        <f t="shared" si="78"/>
        <v>4.8330404217925933E-3</v>
      </c>
      <c r="R576" s="196">
        <f t="shared" si="79"/>
        <v>7.0223438212493935E-3</v>
      </c>
      <c r="Y576">
        <v>571</v>
      </c>
      <c r="Z576">
        <v>150.34845739991118</v>
      </c>
    </row>
    <row r="577" spans="1:26" ht="13.8">
      <c r="A577" s="209">
        <v>42475</v>
      </c>
      <c r="B577" s="193">
        <v>31.29</v>
      </c>
      <c r="C577" s="193">
        <v>49.54</v>
      </c>
      <c r="D577" s="193">
        <v>37.86</v>
      </c>
      <c r="E577" s="193">
        <v>65.09</v>
      </c>
      <c r="F577" s="193">
        <v>130.08000000000001</v>
      </c>
      <c r="G577" s="193">
        <v>19.559999999999999</v>
      </c>
      <c r="H577" s="193">
        <v>22.88</v>
      </c>
      <c r="I577" s="224">
        <v>111.51</v>
      </c>
      <c r="J577" s="193"/>
      <c r="K577" s="196">
        <f t="shared" si="72"/>
        <v>8.0541237113402071E-3</v>
      </c>
      <c r="L577" s="196">
        <f t="shared" si="73"/>
        <v>5.2759740259739852E-3</v>
      </c>
      <c r="M577" s="196">
        <f t="shared" si="74"/>
        <v>7.718924673941952E-3</v>
      </c>
      <c r="N577" s="196">
        <f t="shared" si="75"/>
        <v>9.9301784328937239E-3</v>
      </c>
      <c r="O577" s="196">
        <f t="shared" si="76"/>
        <v>1.1665888940737282E-2</v>
      </c>
      <c r="P577" s="196">
        <f t="shared" si="77"/>
        <v>4.1067761806980645E-3</v>
      </c>
      <c r="Q577" s="196">
        <f t="shared" si="78"/>
        <v>4.3725404459982555E-4</v>
      </c>
      <c r="R577" s="196">
        <f t="shared" si="79"/>
        <v>9.8714001086759959E-3</v>
      </c>
      <c r="Y577">
        <v>572</v>
      </c>
      <c r="Z577">
        <v>231.05514098141737</v>
      </c>
    </row>
    <row r="578" spans="1:26" ht="13.8">
      <c r="A578" s="209">
        <v>42478</v>
      </c>
      <c r="B578" s="193">
        <v>31.77</v>
      </c>
      <c r="C578" s="193">
        <v>50.26</v>
      </c>
      <c r="D578" s="193">
        <v>38.24</v>
      </c>
      <c r="E578" s="193">
        <v>65.739999999999995</v>
      </c>
      <c r="F578" s="193">
        <v>130.19</v>
      </c>
      <c r="G578" s="193">
        <v>19.78</v>
      </c>
      <c r="H578" s="193">
        <v>22.97</v>
      </c>
      <c r="I578" s="224">
        <v>108.4</v>
      </c>
      <c r="J578" s="193"/>
      <c r="K578" s="196">
        <f t="shared" si="72"/>
        <v>1.5340364333652939E-2</v>
      </c>
      <c r="L578" s="196">
        <f t="shared" si="73"/>
        <v>1.4533710133225653E-2</v>
      </c>
      <c r="M578" s="196">
        <f t="shared" si="74"/>
        <v>1.0036978341257332E-2</v>
      </c>
      <c r="N578" s="196">
        <f t="shared" si="75"/>
        <v>9.986172991242763E-3</v>
      </c>
      <c r="O578" s="196">
        <f t="shared" si="76"/>
        <v>8.4563345633444965E-4</v>
      </c>
      <c r="P578" s="196">
        <f t="shared" si="77"/>
        <v>1.124744376278131E-2</v>
      </c>
      <c r="Q578" s="196">
        <f t="shared" si="78"/>
        <v>3.9335664335664279E-3</v>
      </c>
      <c r="R578" s="196">
        <f t="shared" si="79"/>
        <v>-2.7889875347502459E-2</v>
      </c>
      <c r="Y578">
        <v>573</v>
      </c>
      <c r="Z578">
        <v>390.41966441622179</v>
      </c>
    </row>
    <row r="579" spans="1:26" ht="13.8">
      <c r="A579" s="209">
        <v>42479</v>
      </c>
      <c r="B579" s="193">
        <v>31.4</v>
      </c>
      <c r="C579" s="193">
        <v>50.2</v>
      </c>
      <c r="D579" s="193">
        <v>37.6</v>
      </c>
      <c r="E579" s="193">
        <v>66.180000000000007</v>
      </c>
      <c r="F579" s="193">
        <v>130.51</v>
      </c>
      <c r="G579" s="193">
        <v>19.760000000000002</v>
      </c>
      <c r="H579" s="193">
        <v>22.05</v>
      </c>
      <c r="I579" s="224">
        <v>94.34</v>
      </c>
      <c r="J579" s="193"/>
      <c r="K579" s="196">
        <f t="shared" ref="K579:K642" si="80">(B579-B578)/B578</f>
        <v>-1.1646207113629242E-2</v>
      </c>
      <c r="L579" s="196">
        <f t="shared" ref="L579:L642" si="81">(C579-C578)/C578</f>
        <v>-1.193792280143159E-3</v>
      </c>
      <c r="M579" s="196">
        <f t="shared" ref="M579:M642" si="82">(D579-D578)/D578</f>
        <v>-1.673640167364018E-2</v>
      </c>
      <c r="N579" s="196">
        <f t="shared" ref="N579:N642" si="83">(E579-E578)/E578</f>
        <v>6.6930331609372064E-3</v>
      </c>
      <c r="O579" s="196">
        <f t="shared" ref="O579:O642" si="84">(F579-F578)/F578</f>
        <v>2.4579460788078438E-3</v>
      </c>
      <c r="P579" s="196">
        <f t="shared" ref="P579:P642" si="85">(G579-G578)/G578</f>
        <v>-1.0111223458038206E-3</v>
      </c>
      <c r="Q579" s="196">
        <f t="shared" ref="Q579:Q642" si="86">(H579-H578)/H578</f>
        <v>-4.0052242054854081E-2</v>
      </c>
      <c r="R579" s="196">
        <f t="shared" ref="R579:R642" si="87">(I579-I578)/I578</f>
        <v>-0.1297047970479705</v>
      </c>
      <c r="Y579">
        <v>574</v>
      </c>
      <c r="Z579">
        <v>230.06865870469173</v>
      </c>
    </row>
    <row r="580" spans="1:26" ht="13.8">
      <c r="A580" s="209">
        <v>42480</v>
      </c>
      <c r="B580" s="193">
        <v>31.65</v>
      </c>
      <c r="C580" s="193">
        <v>49.49</v>
      </c>
      <c r="D580" s="193">
        <v>37.54</v>
      </c>
      <c r="E580" s="193">
        <v>65.31</v>
      </c>
      <c r="F580" s="193">
        <v>129.72</v>
      </c>
      <c r="G580" s="193">
        <v>19.600000000000001</v>
      </c>
      <c r="H580" s="193">
        <v>22.38</v>
      </c>
      <c r="I580" s="224">
        <v>96.77</v>
      </c>
      <c r="J580" s="193"/>
      <c r="K580" s="196">
        <f t="shared" si="80"/>
        <v>7.9617834394904458E-3</v>
      </c>
      <c r="L580" s="196">
        <f t="shared" si="81"/>
        <v>-1.4143426294820733E-2</v>
      </c>
      <c r="M580" s="196">
        <f t="shared" si="82"/>
        <v>-1.5957446808511242E-3</v>
      </c>
      <c r="N580" s="196">
        <f t="shared" si="83"/>
        <v>-1.3145965548504147E-2</v>
      </c>
      <c r="O580" s="196">
        <f t="shared" si="84"/>
        <v>-6.0531760018388793E-3</v>
      </c>
      <c r="P580" s="196">
        <f t="shared" si="85"/>
        <v>-8.097165991902841E-3</v>
      </c>
      <c r="Q580" s="196">
        <f t="shared" si="86"/>
        <v>1.4965986394557745E-2</v>
      </c>
      <c r="R580" s="196">
        <f t="shared" si="87"/>
        <v>2.5757896968412047E-2</v>
      </c>
      <c r="Y580">
        <v>575</v>
      </c>
      <c r="Z580">
        <v>175.39217861066484</v>
      </c>
    </row>
    <row r="581" spans="1:26" ht="13.8">
      <c r="A581" s="209">
        <v>42481</v>
      </c>
      <c r="B581" s="193">
        <v>31.55</v>
      </c>
      <c r="C581" s="193">
        <v>49.65</v>
      </c>
      <c r="D581" s="193">
        <v>37.86</v>
      </c>
      <c r="E581" s="193">
        <v>65.209999999999994</v>
      </c>
      <c r="F581" s="193">
        <v>128.59</v>
      </c>
      <c r="G581" s="193">
        <v>19.39</v>
      </c>
      <c r="H581" s="193">
        <v>22.4</v>
      </c>
      <c r="I581" s="224">
        <v>94.98</v>
      </c>
      <c r="J581" s="193"/>
      <c r="K581" s="196">
        <f t="shared" si="80"/>
        <v>-3.1595576619272629E-3</v>
      </c>
      <c r="L581" s="196">
        <f t="shared" si="81"/>
        <v>3.2329763588603067E-3</v>
      </c>
      <c r="M581" s="196">
        <f t="shared" si="82"/>
        <v>8.5242408098028851E-3</v>
      </c>
      <c r="N581" s="196">
        <f t="shared" si="83"/>
        <v>-1.5311590874293145E-3</v>
      </c>
      <c r="O581" s="196">
        <f t="shared" si="84"/>
        <v>-8.7110699969164002E-3</v>
      </c>
      <c r="P581" s="196">
        <f t="shared" si="85"/>
        <v>-1.0714285714285758E-2</v>
      </c>
      <c r="Q581" s="196">
        <f t="shared" si="86"/>
        <v>8.9365504915100871E-4</v>
      </c>
      <c r="R581" s="196">
        <f t="shared" si="87"/>
        <v>-1.8497468223622943E-2</v>
      </c>
      <c r="Y581">
        <v>576</v>
      </c>
      <c r="Z581">
        <v>129.22896017119118</v>
      </c>
    </row>
    <row r="582" spans="1:26" ht="13.8">
      <c r="A582" s="209">
        <v>42482</v>
      </c>
      <c r="B582" s="193">
        <v>31.02</v>
      </c>
      <c r="C582" s="193">
        <v>46.09</v>
      </c>
      <c r="D582" s="193">
        <v>35.85</v>
      </c>
      <c r="E582" s="193">
        <v>64.88</v>
      </c>
      <c r="F582" s="193">
        <v>127.32</v>
      </c>
      <c r="G582" s="193">
        <v>19.46</v>
      </c>
      <c r="H582" s="193">
        <v>22.14</v>
      </c>
      <c r="I582" s="224">
        <v>95.9</v>
      </c>
      <c r="J582" s="193"/>
      <c r="K582" s="196">
        <f t="shared" si="80"/>
        <v>-1.6798732171156929E-2</v>
      </c>
      <c r="L582" s="196">
        <f t="shared" si="81"/>
        <v>-7.17019133937562E-2</v>
      </c>
      <c r="M582" s="196">
        <f t="shared" si="82"/>
        <v>-5.3090332805071264E-2</v>
      </c>
      <c r="N582" s="196">
        <f t="shared" si="83"/>
        <v>-5.0605735316668968E-3</v>
      </c>
      <c r="O582" s="196">
        <f t="shared" si="84"/>
        <v>-9.876351193716543E-3</v>
      </c>
      <c r="P582" s="196">
        <f t="shared" si="85"/>
        <v>3.6101083032491119E-3</v>
      </c>
      <c r="Q582" s="196">
        <f t="shared" si="86"/>
        <v>-1.1607142857142769E-2</v>
      </c>
      <c r="R582" s="196">
        <f t="shared" si="87"/>
        <v>9.686249736786709E-3</v>
      </c>
      <c r="Y582">
        <v>577</v>
      </c>
      <c r="Z582">
        <v>146.36125384068424</v>
      </c>
    </row>
    <row r="583" spans="1:26" ht="13.8">
      <c r="A583" s="209">
        <v>42485</v>
      </c>
      <c r="B583" s="193">
        <v>31.31</v>
      </c>
      <c r="C583" s="193">
        <v>46.39</v>
      </c>
      <c r="D583" s="193">
        <v>36.07</v>
      </c>
      <c r="E583" s="193">
        <v>65.09</v>
      </c>
      <c r="F583" s="193">
        <v>128.66999999999999</v>
      </c>
      <c r="G583" s="193">
        <v>19.670000000000002</v>
      </c>
      <c r="H583" s="193">
        <v>21.98</v>
      </c>
      <c r="I583" s="224">
        <v>93.56</v>
      </c>
      <c r="J583" s="193"/>
      <c r="K583" s="196">
        <f t="shared" si="80"/>
        <v>9.34880722114762E-3</v>
      </c>
      <c r="L583" s="196">
        <f t="shared" si="81"/>
        <v>6.5090041223692151E-3</v>
      </c>
      <c r="M583" s="196">
        <f t="shared" si="82"/>
        <v>6.136680613668029E-3</v>
      </c>
      <c r="N583" s="196">
        <f t="shared" si="83"/>
        <v>3.2367447595562267E-3</v>
      </c>
      <c r="O583" s="196">
        <f t="shared" si="84"/>
        <v>1.0603204524033885E-2</v>
      </c>
      <c r="P583" s="196">
        <f t="shared" si="85"/>
        <v>1.0791366906474864E-2</v>
      </c>
      <c r="Q583" s="196">
        <f t="shared" si="86"/>
        <v>-7.2267389340560139E-3</v>
      </c>
      <c r="R583" s="196">
        <f t="shared" si="87"/>
        <v>-2.4400417101147064E-2</v>
      </c>
      <c r="Y583">
        <v>578</v>
      </c>
      <c r="Z583">
        <v>150.26141137724517</v>
      </c>
    </row>
    <row r="584" spans="1:26" ht="13.8">
      <c r="A584" s="209">
        <v>42486</v>
      </c>
      <c r="B584" s="193">
        <v>30.84</v>
      </c>
      <c r="C584" s="193">
        <v>45.79</v>
      </c>
      <c r="D584" s="193">
        <v>35.32</v>
      </c>
      <c r="E584" s="193">
        <v>65.09</v>
      </c>
      <c r="F584" s="193">
        <v>129.6</v>
      </c>
      <c r="G584" s="193">
        <v>19.62</v>
      </c>
      <c r="H584" s="193">
        <v>22.22</v>
      </c>
      <c r="I584" s="224">
        <v>92.43</v>
      </c>
      <c r="J584" s="193"/>
      <c r="K584" s="196">
        <f t="shared" si="80"/>
        <v>-1.5011178537208524E-2</v>
      </c>
      <c r="L584" s="196">
        <f t="shared" si="81"/>
        <v>-1.2933821944384596E-2</v>
      </c>
      <c r="M584" s="196">
        <f t="shared" si="82"/>
        <v>-2.0792902689215416E-2</v>
      </c>
      <c r="N584" s="196">
        <f t="shared" si="83"/>
        <v>0</v>
      </c>
      <c r="O584" s="196">
        <f t="shared" si="84"/>
        <v>7.2277920261133669E-3</v>
      </c>
      <c r="P584" s="196">
        <f t="shared" si="85"/>
        <v>-2.541942043721439E-3</v>
      </c>
      <c r="Q584" s="196">
        <f t="shared" si="86"/>
        <v>1.0919017288443968E-2</v>
      </c>
      <c r="R584" s="196">
        <f t="shared" si="87"/>
        <v>-1.2077811030354803E-2</v>
      </c>
      <c r="Y584">
        <v>579</v>
      </c>
      <c r="Z584">
        <v>177.46945116963482</v>
      </c>
    </row>
    <row r="585" spans="1:26" ht="13.8">
      <c r="A585" s="209">
        <v>42487</v>
      </c>
      <c r="B585" s="193">
        <v>30.33</v>
      </c>
      <c r="C585" s="193">
        <v>45.35</v>
      </c>
      <c r="D585" s="193">
        <v>35.21</v>
      </c>
      <c r="E585" s="193">
        <v>65.64</v>
      </c>
      <c r="F585" s="193">
        <v>129.27000000000001</v>
      </c>
      <c r="G585" s="193">
        <v>19.66</v>
      </c>
      <c r="H585" s="193">
        <v>22.93</v>
      </c>
      <c r="I585" s="224">
        <v>91.04</v>
      </c>
      <c r="J585" s="193"/>
      <c r="K585" s="196">
        <f t="shared" si="80"/>
        <v>-1.6536964980544799E-2</v>
      </c>
      <c r="L585" s="196">
        <f t="shared" si="81"/>
        <v>-9.6090849530464668E-3</v>
      </c>
      <c r="M585" s="196">
        <f t="shared" si="82"/>
        <v>-3.1143827859569486E-3</v>
      </c>
      <c r="N585" s="196">
        <f t="shared" si="83"/>
        <v>8.449838684897789E-3</v>
      </c>
      <c r="O585" s="196">
        <f t="shared" si="84"/>
        <v>-2.5462962962961738E-3</v>
      </c>
      <c r="P585" s="196">
        <f t="shared" si="85"/>
        <v>2.0387359836900685E-3</v>
      </c>
      <c r="Q585" s="196">
        <f t="shared" si="86"/>
        <v>3.1953195319531995E-2</v>
      </c>
      <c r="R585" s="196">
        <f t="shared" si="87"/>
        <v>-1.5038407443470739E-2</v>
      </c>
      <c r="Y585">
        <v>580</v>
      </c>
      <c r="Z585">
        <v>156.96614671744283</v>
      </c>
    </row>
    <row r="586" spans="1:26" ht="13.8">
      <c r="A586" s="209">
        <v>42488</v>
      </c>
      <c r="B586" s="193">
        <v>30.1</v>
      </c>
      <c r="C586" s="193">
        <v>44.42</v>
      </c>
      <c r="D586" s="193">
        <v>34.47</v>
      </c>
      <c r="E586" s="193">
        <v>64.09</v>
      </c>
      <c r="F586" s="193">
        <v>128.99</v>
      </c>
      <c r="G586" s="193">
        <v>19.510000000000002</v>
      </c>
      <c r="H586" s="193">
        <v>22.34</v>
      </c>
      <c r="I586" s="224">
        <v>90.28</v>
      </c>
      <c r="J586" s="193"/>
      <c r="K586" s="196">
        <f t="shared" si="80"/>
        <v>-7.5832509066929409E-3</v>
      </c>
      <c r="L586" s="196">
        <f t="shared" si="81"/>
        <v>-2.0507166482910687E-2</v>
      </c>
      <c r="M586" s="196">
        <f t="shared" si="82"/>
        <v>-2.1016756603237773E-2</v>
      </c>
      <c r="N586" s="196">
        <f t="shared" si="83"/>
        <v>-2.3613650213284539E-2</v>
      </c>
      <c r="O586" s="196">
        <f t="shared" si="84"/>
        <v>-2.1660091281813345E-3</v>
      </c>
      <c r="P586" s="196">
        <f t="shared" si="85"/>
        <v>-7.6297049847405176E-3</v>
      </c>
      <c r="Q586" s="196">
        <f t="shared" si="86"/>
        <v>-2.5730484081988657E-2</v>
      </c>
      <c r="R586" s="196">
        <f t="shared" si="87"/>
        <v>-8.3479789103691245E-3</v>
      </c>
      <c r="Y586">
        <v>581</v>
      </c>
      <c r="Z586">
        <v>173.88339527371969</v>
      </c>
    </row>
    <row r="587" spans="1:26" ht="13.8">
      <c r="A587" s="209">
        <v>42489</v>
      </c>
      <c r="B587" s="193">
        <v>32.979999999999997</v>
      </c>
      <c r="C587" s="193">
        <v>44.39</v>
      </c>
      <c r="D587" s="193">
        <v>34.57</v>
      </c>
      <c r="E587" s="193">
        <v>62.65</v>
      </c>
      <c r="F587" s="193">
        <v>126.17</v>
      </c>
      <c r="G587" s="193">
        <v>18.940000000000001</v>
      </c>
      <c r="H587" s="193">
        <v>22.17</v>
      </c>
      <c r="I587" s="224">
        <v>90.03</v>
      </c>
      <c r="J587" s="193"/>
      <c r="K587" s="196">
        <f t="shared" si="80"/>
        <v>9.5681063122923432E-2</v>
      </c>
      <c r="L587" s="196">
        <f t="shared" si="81"/>
        <v>-6.7537145429989048E-4</v>
      </c>
      <c r="M587" s="196">
        <f t="shared" si="82"/>
        <v>2.9010733971569893E-3</v>
      </c>
      <c r="N587" s="196">
        <f t="shared" si="83"/>
        <v>-2.2468403807146275E-2</v>
      </c>
      <c r="O587" s="196">
        <f t="shared" si="84"/>
        <v>-2.186215985735334E-2</v>
      </c>
      <c r="P587" s="196">
        <f t="shared" si="85"/>
        <v>-2.9215786776012314E-2</v>
      </c>
      <c r="Q587" s="196">
        <f t="shared" si="86"/>
        <v>-7.6096687555952617E-3</v>
      </c>
      <c r="R587" s="196">
        <f t="shared" si="87"/>
        <v>-2.7691626052281791E-3</v>
      </c>
      <c r="Y587">
        <v>582</v>
      </c>
      <c r="Z587">
        <v>263.10646566321918</v>
      </c>
    </row>
    <row r="588" spans="1:26" ht="13.8">
      <c r="A588" s="209">
        <v>42492</v>
      </c>
      <c r="B588" s="193">
        <v>34.19</v>
      </c>
      <c r="C588" s="193">
        <v>45.05</v>
      </c>
      <c r="D588" s="193">
        <v>34.82</v>
      </c>
      <c r="E588" s="193">
        <v>63.14</v>
      </c>
      <c r="F588" s="193">
        <v>128.56</v>
      </c>
      <c r="G588" s="193">
        <v>19.14</v>
      </c>
      <c r="H588" s="193">
        <v>22.01</v>
      </c>
      <c r="I588" s="224">
        <v>93.11</v>
      </c>
      <c r="J588" s="193"/>
      <c r="K588" s="196">
        <f t="shared" si="80"/>
        <v>3.6688902365069768E-2</v>
      </c>
      <c r="L588" s="196">
        <f t="shared" si="81"/>
        <v>1.4868213561612898E-2</v>
      </c>
      <c r="M588" s="196">
        <f t="shared" si="82"/>
        <v>7.2317037894127859E-3</v>
      </c>
      <c r="N588" s="196">
        <f t="shared" si="83"/>
        <v>7.8212290502793613E-3</v>
      </c>
      <c r="O588" s="196">
        <f t="shared" si="84"/>
        <v>1.8942696362051203E-2</v>
      </c>
      <c r="P588" s="196">
        <f t="shared" si="85"/>
        <v>1.0559662090813056E-2</v>
      </c>
      <c r="Q588" s="196">
        <f t="shared" si="86"/>
        <v>-7.2169598556608089E-3</v>
      </c>
      <c r="R588" s="196">
        <f t="shared" si="87"/>
        <v>3.4210818616016866E-2</v>
      </c>
      <c r="Y588">
        <v>583</v>
      </c>
      <c r="Z588">
        <v>133.51038537024385</v>
      </c>
    </row>
    <row r="589" spans="1:26" ht="13.8">
      <c r="A589" s="209">
        <v>42493</v>
      </c>
      <c r="B589" s="193">
        <v>33.57</v>
      </c>
      <c r="C589" s="193">
        <v>44.31</v>
      </c>
      <c r="D589" s="193">
        <v>34.53</v>
      </c>
      <c r="E589" s="193">
        <v>63.04</v>
      </c>
      <c r="F589" s="193">
        <v>128.97</v>
      </c>
      <c r="G589" s="193">
        <v>18.97</v>
      </c>
      <c r="H589" s="193">
        <v>21.76</v>
      </c>
      <c r="I589" s="224">
        <v>91.54</v>
      </c>
      <c r="J589" s="193"/>
      <c r="K589" s="196">
        <f t="shared" si="80"/>
        <v>-1.8133957297455323E-2</v>
      </c>
      <c r="L589" s="196">
        <f t="shared" si="81"/>
        <v>-1.6426193118756826E-2</v>
      </c>
      <c r="M589" s="196">
        <f t="shared" si="82"/>
        <v>-8.3285468121768857E-3</v>
      </c>
      <c r="N589" s="196">
        <f t="shared" si="83"/>
        <v>-1.5837820715869722E-3</v>
      </c>
      <c r="O589" s="196">
        <f t="shared" si="84"/>
        <v>3.1891723708773849E-3</v>
      </c>
      <c r="P589" s="196">
        <f t="shared" si="85"/>
        <v>-8.8819226750262124E-3</v>
      </c>
      <c r="Q589" s="196">
        <f t="shared" si="86"/>
        <v>-1.1358473421172193E-2</v>
      </c>
      <c r="R589" s="196">
        <f t="shared" si="87"/>
        <v>-1.6861776393512978E-2</v>
      </c>
      <c r="Y589">
        <v>584</v>
      </c>
      <c r="Z589">
        <v>119.01301620082549</v>
      </c>
    </row>
    <row r="590" spans="1:26" ht="13.8">
      <c r="A590" s="209">
        <v>42494</v>
      </c>
      <c r="B590" s="193">
        <v>33.54</v>
      </c>
      <c r="C590" s="193">
        <v>44.39</v>
      </c>
      <c r="D590" s="193">
        <v>34.700000000000003</v>
      </c>
      <c r="E590" s="193">
        <v>62.82</v>
      </c>
      <c r="F590" s="193">
        <v>129.05000000000001</v>
      </c>
      <c r="G590" s="193">
        <v>19.03</v>
      </c>
      <c r="H590" s="193">
        <v>21.6</v>
      </c>
      <c r="I590" s="224">
        <v>90.79</v>
      </c>
      <c r="J590" s="193"/>
      <c r="K590" s="196">
        <f t="shared" si="80"/>
        <v>-8.9365504915106151E-4</v>
      </c>
      <c r="L590" s="196">
        <f t="shared" si="81"/>
        <v>1.8054615211012929E-3</v>
      </c>
      <c r="M590" s="196">
        <f t="shared" si="82"/>
        <v>4.9232551404576226E-3</v>
      </c>
      <c r="N590" s="196">
        <f t="shared" si="83"/>
        <v>-3.4898477157360224E-3</v>
      </c>
      <c r="O590" s="196">
        <f t="shared" si="84"/>
        <v>6.2029929440964959E-4</v>
      </c>
      <c r="P590" s="196">
        <f t="shared" si="85"/>
        <v>3.1628887717449804E-3</v>
      </c>
      <c r="Q590" s="196">
        <f t="shared" si="86"/>
        <v>-7.3529411764705942E-3</v>
      </c>
      <c r="R590" s="196">
        <f t="shared" si="87"/>
        <v>-8.1931396110989721E-3</v>
      </c>
      <c r="Y590">
        <v>585</v>
      </c>
      <c r="Z590">
        <v>185.83852329731164</v>
      </c>
    </row>
    <row r="591" spans="1:26" ht="13.8">
      <c r="A591" s="209">
        <v>42495</v>
      </c>
      <c r="B591" s="193">
        <v>32.950000000000003</v>
      </c>
      <c r="C591" s="193">
        <v>44.46</v>
      </c>
      <c r="D591" s="193">
        <v>34.99</v>
      </c>
      <c r="E591" s="193">
        <v>61.57</v>
      </c>
      <c r="F591" s="193">
        <v>125.93</v>
      </c>
      <c r="G591" s="193">
        <v>19.03</v>
      </c>
      <c r="H591" s="193">
        <v>21.6</v>
      </c>
      <c r="I591" s="224">
        <v>89.37</v>
      </c>
      <c r="J591" s="193"/>
      <c r="K591" s="196">
        <f t="shared" si="80"/>
        <v>-1.7590936195587249E-2</v>
      </c>
      <c r="L591" s="196">
        <f t="shared" si="81"/>
        <v>1.5769317413832009E-3</v>
      </c>
      <c r="M591" s="196">
        <f t="shared" si="82"/>
        <v>8.3573487031700037E-3</v>
      </c>
      <c r="N591" s="196">
        <f t="shared" si="83"/>
        <v>-1.9898121617319325E-2</v>
      </c>
      <c r="O591" s="196">
        <f t="shared" si="84"/>
        <v>-2.4176675707090308E-2</v>
      </c>
      <c r="P591" s="196">
        <f t="shared" si="85"/>
        <v>0</v>
      </c>
      <c r="Q591" s="196">
        <f t="shared" si="86"/>
        <v>0</v>
      </c>
      <c r="R591" s="196">
        <f t="shared" si="87"/>
        <v>-1.564048904064326E-2</v>
      </c>
      <c r="Y591">
        <v>586</v>
      </c>
      <c r="Z591">
        <v>231.95076965096379</v>
      </c>
    </row>
    <row r="592" spans="1:26" ht="13.8">
      <c r="A592" s="209">
        <v>42496</v>
      </c>
      <c r="B592" s="193">
        <v>33.700000000000003</v>
      </c>
      <c r="C592" s="193">
        <v>44.86</v>
      </c>
      <c r="D592" s="193">
        <v>35.47</v>
      </c>
      <c r="E592" s="193">
        <v>62.05</v>
      </c>
      <c r="F592" s="193">
        <v>124.73</v>
      </c>
      <c r="G592" s="193">
        <v>19.329999999999998</v>
      </c>
      <c r="H592" s="193">
        <v>21.61</v>
      </c>
      <c r="I592" s="224">
        <v>90.84</v>
      </c>
      <c r="J592" s="193"/>
      <c r="K592" s="196">
        <f t="shared" si="80"/>
        <v>2.2761760242792108E-2</v>
      </c>
      <c r="L592" s="196">
        <f t="shared" si="81"/>
        <v>8.9968511021142287E-3</v>
      </c>
      <c r="M592" s="196">
        <f t="shared" si="82"/>
        <v>1.3718205201486049E-2</v>
      </c>
      <c r="N592" s="196">
        <f t="shared" si="83"/>
        <v>7.7960045476692689E-3</v>
      </c>
      <c r="O592" s="196">
        <f t="shared" si="84"/>
        <v>-9.5291034701818697E-3</v>
      </c>
      <c r="P592" s="196">
        <f t="shared" si="85"/>
        <v>1.5764582238570527E-2</v>
      </c>
      <c r="Q592" s="196">
        <f t="shared" si="86"/>
        <v>4.6296296296287082E-4</v>
      </c>
      <c r="R592" s="196">
        <f t="shared" si="87"/>
        <v>1.6448472641826101E-2</v>
      </c>
      <c r="Y592">
        <v>587</v>
      </c>
      <c r="Z592">
        <v>388.61683395141529</v>
      </c>
    </row>
    <row r="593" spans="1:26" ht="13.8">
      <c r="A593" s="209">
        <v>42499</v>
      </c>
      <c r="B593" s="193">
        <v>33.99</v>
      </c>
      <c r="C593" s="193">
        <v>44.57</v>
      </c>
      <c r="D593" s="193">
        <v>35.56</v>
      </c>
      <c r="E593" s="193">
        <v>62.99</v>
      </c>
      <c r="F593" s="193">
        <v>126.56</v>
      </c>
      <c r="G593" s="193">
        <v>19.53</v>
      </c>
      <c r="H593" s="193">
        <v>21.8</v>
      </c>
      <c r="I593" s="224">
        <v>90.54</v>
      </c>
      <c r="J593" s="193"/>
      <c r="K593" s="196">
        <f t="shared" si="80"/>
        <v>8.605341246290775E-3</v>
      </c>
      <c r="L593" s="196">
        <f t="shared" si="81"/>
        <v>-6.4645563976816573E-3</v>
      </c>
      <c r="M593" s="196">
        <f t="shared" si="82"/>
        <v>2.5373555117001244E-3</v>
      </c>
      <c r="N593" s="196">
        <f t="shared" si="83"/>
        <v>1.51490733279614E-2</v>
      </c>
      <c r="O593" s="196">
        <f t="shared" si="84"/>
        <v>1.4671690852240826E-2</v>
      </c>
      <c r="P593" s="196">
        <f t="shared" si="85"/>
        <v>1.0346611484738895E-2</v>
      </c>
      <c r="Q593" s="196">
        <f t="shared" si="86"/>
        <v>8.7922258213790506E-3</v>
      </c>
      <c r="R593" s="196">
        <f t="shared" si="87"/>
        <v>-3.3025099075296911E-3</v>
      </c>
      <c r="Y593">
        <v>588</v>
      </c>
      <c r="Z593">
        <v>165.51222433128393</v>
      </c>
    </row>
    <row r="594" spans="1:26" ht="13.8">
      <c r="A594" s="209">
        <v>42500</v>
      </c>
      <c r="B594" s="193">
        <v>35.15</v>
      </c>
      <c r="C594" s="193">
        <v>45.42</v>
      </c>
      <c r="D594" s="193">
        <v>36.07</v>
      </c>
      <c r="E594" s="193">
        <v>63.08</v>
      </c>
      <c r="F594" s="193">
        <v>127.39</v>
      </c>
      <c r="G594" s="193">
        <v>19.48</v>
      </c>
      <c r="H594" s="193">
        <v>21.92</v>
      </c>
      <c r="I594" s="224">
        <v>92.89</v>
      </c>
      <c r="J594" s="193"/>
      <c r="K594" s="196">
        <f t="shared" si="80"/>
        <v>3.4127684613121406E-2</v>
      </c>
      <c r="L594" s="196">
        <f t="shared" si="81"/>
        <v>1.90711240744896E-2</v>
      </c>
      <c r="M594" s="196">
        <f t="shared" si="82"/>
        <v>1.4341957255343025E-2</v>
      </c>
      <c r="N594" s="196">
        <f t="shared" si="83"/>
        <v>1.4287982219399317E-3</v>
      </c>
      <c r="O594" s="196">
        <f t="shared" si="84"/>
        <v>6.558154235145372E-3</v>
      </c>
      <c r="P594" s="196">
        <f t="shared" si="85"/>
        <v>-2.5601638504864676E-3</v>
      </c>
      <c r="Q594" s="196">
        <f t="shared" si="86"/>
        <v>5.5045871559633482E-3</v>
      </c>
      <c r="R594" s="196">
        <f t="shared" si="87"/>
        <v>2.5955378838082552E-2</v>
      </c>
      <c r="Y594">
        <v>589</v>
      </c>
      <c r="Z594">
        <v>206.6199355438871</v>
      </c>
    </row>
    <row r="595" spans="1:26" ht="13.8">
      <c r="A595" s="209">
        <v>42501</v>
      </c>
      <c r="B595" s="193">
        <v>35.659999999999997</v>
      </c>
      <c r="C595" s="193">
        <v>45.44</v>
      </c>
      <c r="D595" s="193">
        <v>35.68</v>
      </c>
      <c r="E595" s="193">
        <v>59.66</v>
      </c>
      <c r="F595" s="193">
        <v>125.31</v>
      </c>
      <c r="G595" s="193">
        <v>18.940000000000001</v>
      </c>
      <c r="H595" s="193">
        <v>21.54</v>
      </c>
      <c r="I595" s="224">
        <v>90.02</v>
      </c>
      <c r="J595" s="193"/>
      <c r="K595" s="196">
        <f t="shared" si="80"/>
        <v>1.45092460881934E-2</v>
      </c>
      <c r="L595" s="196">
        <f t="shared" si="81"/>
        <v>4.4033465433720873E-4</v>
      </c>
      <c r="M595" s="196">
        <f t="shared" si="82"/>
        <v>-1.0812309398392032E-2</v>
      </c>
      <c r="N595" s="196">
        <f t="shared" si="83"/>
        <v>-5.4216867469879547E-2</v>
      </c>
      <c r="O595" s="196">
        <f t="shared" si="84"/>
        <v>-1.632781223015934E-2</v>
      </c>
      <c r="P595" s="196">
        <f t="shared" si="85"/>
        <v>-2.7720739219712482E-2</v>
      </c>
      <c r="Q595" s="196">
        <f t="shared" si="86"/>
        <v>-1.7335766423357778E-2</v>
      </c>
      <c r="R595" s="196">
        <f t="shared" si="87"/>
        <v>-3.0896759608138709E-2</v>
      </c>
      <c r="Y595">
        <v>590</v>
      </c>
      <c r="Z595">
        <v>167.45825065114866</v>
      </c>
    </row>
    <row r="596" spans="1:26" ht="13.8">
      <c r="A596" s="209">
        <v>42502</v>
      </c>
      <c r="B596" s="193">
        <v>35.9</v>
      </c>
      <c r="C596" s="193">
        <v>45.85</v>
      </c>
      <c r="D596" s="193">
        <v>35.58</v>
      </c>
      <c r="E596" s="193">
        <v>59.58</v>
      </c>
      <c r="F596" s="193">
        <v>124.97</v>
      </c>
      <c r="G596" s="193">
        <v>19.07</v>
      </c>
      <c r="H596" s="193">
        <v>21.4</v>
      </c>
      <c r="I596" s="224">
        <v>87.74</v>
      </c>
      <c r="J596" s="193"/>
      <c r="K596" s="196">
        <f t="shared" si="80"/>
        <v>6.7302299495233314E-3</v>
      </c>
      <c r="L596" s="196">
        <f t="shared" si="81"/>
        <v>9.0228873239437436E-3</v>
      </c>
      <c r="M596" s="196">
        <f t="shared" si="82"/>
        <v>-2.802690582959681E-3</v>
      </c>
      <c r="N596" s="196">
        <f t="shared" si="83"/>
        <v>-1.3409319477036255E-3</v>
      </c>
      <c r="O596" s="196">
        <f t="shared" si="84"/>
        <v>-2.7132710877025251E-3</v>
      </c>
      <c r="P596" s="196">
        <f t="shared" si="85"/>
        <v>6.8637803590284579E-3</v>
      </c>
      <c r="Q596" s="196">
        <f t="shared" si="86"/>
        <v>-6.4995357474466374E-3</v>
      </c>
      <c r="R596" s="196">
        <f t="shared" si="87"/>
        <v>-2.5327704954454581E-2</v>
      </c>
      <c r="Y596">
        <v>591</v>
      </c>
      <c r="Z596">
        <v>186.6487324562205</v>
      </c>
    </row>
    <row r="597" spans="1:26" ht="13.8">
      <c r="A597" s="209">
        <v>42503</v>
      </c>
      <c r="B597" s="193">
        <v>35.5</v>
      </c>
      <c r="C597" s="193">
        <v>45.47</v>
      </c>
      <c r="D597" s="193">
        <v>35.450000000000003</v>
      </c>
      <c r="E597" s="193">
        <v>58.22</v>
      </c>
      <c r="F597" s="193">
        <v>123.08</v>
      </c>
      <c r="G597" s="193">
        <v>18.52</v>
      </c>
      <c r="H597" s="193">
        <v>21.58</v>
      </c>
      <c r="I597" s="224">
        <v>87.88</v>
      </c>
      <c r="J597" s="193"/>
      <c r="K597" s="196">
        <f t="shared" si="80"/>
        <v>-1.1142061281337007E-2</v>
      </c>
      <c r="L597" s="196">
        <f t="shared" si="81"/>
        <v>-8.2878953107961301E-3</v>
      </c>
      <c r="M597" s="196">
        <f t="shared" si="82"/>
        <v>-3.6537380550869998E-3</v>
      </c>
      <c r="N597" s="196">
        <f t="shared" si="83"/>
        <v>-2.2826451829472967E-2</v>
      </c>
      <c r="O597" s="196">
        <f t="shared" si="84"/>
        <v>-1.5123629671121073E-2</v>
      </c>
      <c r="P597" s="196">
        <f t="shared" si="85"/>
        <v>-2.8841111693759868E-2</v>
      </c>
      <c r="Q597" s="196">
        <f t="shared" si="86"/>
        <v>8.4112149532710161E-3</v>
      </c>
      <c r="R597" s="196">
        <f t="shared" si="87"/>
        <v>1.5956234328698493E-3</v>
      </c>
      <c r="Y597">
        <v>592</v>
      </c>
      <c r="Z597">
        <v>220.8011405049628</v>
      </c>
    </row>
    <row r="598" spans="1:26" ht="13.8">
      <c r="A598" s="209">
        <v>42506</v>
      </c>
      <c r="B598" s="193">
        <v>35.53</v>
      </c>
      <c r="C598" s="193">
        <v>46.14</v>
      </c>
      <c r="D598" s="193">
        <v>35.74</v>
      </c>
      <c r="E598" s="193">
        <v>59.25</v>
      </c>
      <c r="F598" s="193">
        <v>124.18</v>
      </c>
      <c r="G598" s="193">
        <v>18.829999999999998</v>
      </c>
      <c r="H598" s="193">
        <v>21.6</v>
      </c>
      <c r="I598" s="224">
        <v>89.12</v>
      </c>
      <c r="J598" s="193"/>
      <c r="K598" s="196">
        <f t="shared" si="80"/>
        <v>8.450704225352433E-4</v>
      </c>
      <c r="L598" s="196">
        <f t="shared" si="81"/>
        <v>1.4734990103364895E-2</v>
      </c>
      <c r="M598" s="196">
        <f t="shared" si="82"/>
        <v>8.1805359661494808E-3</v>
      </c>
      <c r="N598" s="196">
        <f t="shared" si="83"/>
        <v>1.7691514943318467E-2</v>
      </c>
      <c r="O598" s="196">
        <f t="shared" si="84"/>
        <v>8.9372765680858675E-3</v>
      </c>
      <c r="P598" s="196">
        <f t="shared" si="85"/>
        <v>1.6738660907127362E-2</v>
      </c>
      <c r="Q598" s="196">
        <f t="shared" si="86"/>
        <v>9.2678405931432477E-4</v>
      </c>
      <c r="R598" s="196">
        <f t="shared" si="87"/>
        <v>1.4110150204824866E-2</v>
      </c>
      <c r="Y598">
        <v>593</v>
      </c>
      <c r="Z598">
        <v>138.0602130221439</v>
      </c>
    </row>
    <row r="599" spans="1:26" ht="13.8">
      <c r="A599" s="209">
        <v>42507</v>
      </c>
      <c r="B599" s="193">
        <v>34.76</v>
      </c>
      <c r="C599" s="193">
        <v>45.28</v>
      </c>
      <c r="D599" s="193">
        <v>35.22</v>
      </c>
      <c r="E599" s="193">
        <v>58.45</v>
      </c>
      <c r="F599" s="193">
        <v>122.31</v>
      </c>
      <c r="G599" s="193">
        <v>18.57</v>
      </c>
      <c r="H599" s="193">
        <v>21.11</v>
      </c>
      <c r="I599" s="224">
        <v>88.63</v>
      </c>
      <c r="J599" s="193"/>
      <c r="K599" s="196">
        <f t="shared" si="80"/>
        <v>-2.1671826625387084E-2</v>
      </c>
      <c r="L599" s="196">
        <f t="shared" si="81"/>
        <v>-1.8638925010836572E-2</v>
      </c>
      <c r="M599" s="196">
        <f t="shared" si="82"/>
        <v>-1.4549524342473506E-2</v>
      </c>
      <c r="N599" s="196">
        <f t="shared" si="83"/>
        <v>-1.3502109704641302E-2</v>
      </c>
      <c r="O599" s="196">
        <f t="shared" si="84"/>
        <v>-1.5058785633757484E-2</v>
      </c>
      <c r="P599" s="196">
        <f t="shared" si="85"/>
        <v>-1.3807753584705153E-2</v>
      </c>
      <c r="Q599" s="196">
        <f t="shared" si="86"/>
        <v>-2.2685185185185277E-2</v>
      </c>
      <c r="R599" s="196">
        <f t="shared" si="87"/>
        <v>-5.4982046678636563E-3</v>
      </c>
      <c r="Y599">
        <v>594</v>
      </c>
      <c r="Z599">
        <v>162.48445138017055</v>
      </c>
    </row>
    <row r="600" spans="1:26" ht="13.8">
      <c r="A600" s="209">
        <v>42508</v>
      </c>
      <c r="B600" s="193">
        <v>34.869999999999997</v>
      </c>
      <c r="C600" s="193">
        <v>45.55</v>
      </c>
      <c r="D600" s="193">
        <v>35.24</v>
      </c>
      <c r="E600" s="193">
        <v>54</v>
      </c>
      <c r="F600" s="193">
        <v>120.35</v>
      </c>
      <c r="G600" s="193">
        <v>18.010000000000002</v>
      </c>
      <c r="H600" s="193">
        <v>21.5</v>
      </c>
      <c r="I600" s="224">
        <v>90.5</v>
      </c>
      <c r="J600" s="193"/>
      <c r="K600" s="196">
        <f t="shared" si="80"/>
        <v>3.1645569620253004E-3</v>
      </c>
      <c r="L600" s="196">
        <f t="shared" si="81"/>
        <v>5.962897526501679E-3</v>
      </c>
      <c r="M600" s="196">
        <f t="shared" si="82"/>
        <v>5.6785917092569925E-4</v>
      </c>
      <c r="N600" s="196">
        <f t="shared" si="83"/>
        <v>-7.613344739093246E-2</v>
      </c>
      <c r="O600" s="196">
        <f t="shared" si="84"/>
        <v>-1.6024854876952072E-2</v>
      </c>
      <c r="P600" s="196">
        <f t="shared" si="85"/>
        <v>-3.0156165858912155E-2</v>
      </c>
      <c r="Q600" s="196">
        <f t="shared" si="86"/>
        <v>1.8474656560871654E-2</v>
      </c>
      <c r="R600" s="196">
        <f t="shared" si="87"/>
        <v>2.1098950693896026E-2</v>
      </c>
      <c r="Y600">
        <v>595</v>
      </c>
      <c r="Z600">
        <v>294.13833494699816</v>
      </c>
    </row>
    <row r="601" spans="1:26" ht="13.8">
      <c r="A601" s="209">
        <v>42509</v>
      </c>
      <c r="B601" s="193">
        <v>34.93</v>
      </c>
      <c r="C601" s="193">
        <v>45.11</v>
      </c>
      <c r="D601" s="193">
        <v>34.93</v>
      </c>
      <c r="E601" s="193">
        <v>53.25</v>
      </c>
      <c r="F601" s="193">
        <v>121.55</v>
      </c>
      <c r="G601" s="193">
        <v>19.739999999999998</v>
      </c>
      <c r="H601" s="193">
        <v>21.25</v>
      </c>
      <c r="I601" s="224">
        <v>89.55</v>
      </c>
      <c r="J601" s="193"/>
      <c r="K601" s="196">
        <f t="shared" si="80"/>
        <v>1.7206767995412181E-3</v>
      </c>
      <c r="L601" s="196">
        <f t="shared" si="81"/>
        <v>-9.6597145993413333E-3</v>
      </c>
      <c r="M601" s="196">
        <f t="shared" si="82"/>
        <v>-8.796821793416636E-3</v>
      </c>
      <c r="N601" s="196">
        <f t="shared" si="83"/>
        <v>-1.3888888888888888E-2</v>
      </c>
      <c r="O601" s="196">
        <f t="shared" si="84"/>
        <v>9.9709181553801658E-3</v>
      </c>
      <c r="P601" s="196">
        <f t="shared" si="85"/>
        <v>9.6057745696834909E-2</v>
      </c>
      <c r="Q601" s="196">
        <f t="shared" si="86"/>
        <v>-1.1627906976744186E-2</v>
      </c>
      <c r="R601" s="196">
        <f t="shared" si="87"/>
        <v>-1.0497237569060805E-2</v>
      </c>
      <c r="Y601">
        <v>596</v>
      </c>
      <c r="Z601">
        <v>146.06272639326178</v>
      </c>
    </row>
    <row r="602" spans="1:26" ht="13.8">
      <c r="A602" s="209">
        <v>42510</v>
      </c>
      <c r="B602" s="193">
        <v>35.14</v>
      </c>
      <c r="C602" s="193">
        <v>45.38</v>
      </c>
      <c r="D602" s="193">
        <v>35.4</v>
      </c>
      <c r="E602" s="193">
        <v>54.52</v>
      </c>
      <c r="F602" s="193">
        <v>121.54</v>
      </c>
      <c r="G602" s="193">
        <v>19.93</v>
      </c>
      <c r="H602" s="193">
        <v>21.46</v>
      </c>
      <c r="I602" s="224">
        <v>92.49</v>
      </c>
      <c r="J602" s="193"/>
      <c r="K602" s="196">
        <f t="shared" si="80"/>
        <v>6.0120240480962166E-3</v>
      </c>
      <c r="L602" s="196">
        <f t="shared" si="81"/>
        <v>5.9853690977610978E-3</v>
      </c>
      <c r="M602" s="196">
        <f t="shared" si="82"/>
        <v>1.3455482393358113E-2</v>
      </c>
      <c r="N602" s="196">
        <f t="shared" si="83"/>
        <v>2.384976525821602E-2</v>
      </c>
      <c r="O602" s="196">
        <f t="shared" si="84"/>
        <v>-8.2270670505889807E-5</v>
      </c>
      <c r="P602" s="196">
        <f t="shared" si="85"/>
        <v>9.6251266464033071E-3</v>
      </c>
      <c r="Q602" s="196">
        <f t="shared" si="86"/>
        <v>9.8823529411765105E-3</v>
      </c>
      <c r="R602" s="196">
        <f t="shared" si="87"/>
        <v>3.2830820770519235E-2</v>
      </c>
      <c r="Y602">
        <v>597</v>
      </c>
      <c r="Z602">
        <v>131.72524218380133</v>
      </c>
    </row>
    <row r="603" spans="1:26" ht="13.8">
      <c r="A603" s="209">
        <v>42513</v>
      </c>
      <c r="B603" s="193">
        <v>34.840000000000003</v>
      </c>
      <c r="C603" s="193">
        <v>44.85</v>
      </c>
      <c r="D603" s="193">
        <v>35.130000000000003</v>
      </c>
      <c r="E603" s="193">
        <v>53.94</v>
      </c>
      <c r="F603" s="193">
        <v>120.96</v>
      </c>
      <c r="G603" s="193">
        <v>19.829999999999998</v>
      </c>
      <c r="H603" s="193">
        <v>21.29</v>
      </c>
      <c r="I603" s="224">
        <v>94.89</v>
      </c>
      <c r="J603" s="193"/>
      <c r="K603" s="196">
        <f t="shared" si="80"/>
        <v>-8.5372794536140335E-3</v>
      </c>
      <c r="L603" s="196">
        <f t="shared" si="81"/>
        <v>-1.1679153812252117E-2</v>
      </c>
      <c r="M603" s="196">
        <f t="shared" si="82"/>
        <v>-7.6271186440676842E-3</v>
      </c>
      <c r="N603" s="196">
        <f t="shared" si="83"/>
        <v>-1.0638297872340524E-2</v>
      </c>
      <c r="O603" s="196">
        <f t="shared" si="84"/>
        <v>-4.772091492512856E-3</v>
      </c>
      <c r="P603" s="196">
        <f t="shared" si="85"/>
        <v>-5.0175614651280188E-3</v>
      </c>
      <c r="Q603" s="196">
        <f t="shared" si="86"/>
        <v>-7.921714818266621E-3</v>
      </c>
      <c r="R603" s="196">
        <f t="shared" si="87"/>
        <v>2.5948751216347776E-2</v>
      </c>
      <c r="Y603">
        <v>598</v>
      </c>
      <c r="Z603">
        <v>276.24658768646805</v>
      </c>
    </row>
    <row r="604" spans="1:26" ht="13.8">
      <c r="A604" s="209">
        <v>42514</v>
      </c>
      <c r="B604" s="193">
        <v>35.21</v>
      </c>
      <c r="C604" s="193">
        <v>46.25</v>
      </c>
      <c r="D604" s="193">
        <v>35.92</v>
      </c>
      <c r="E604" s="193">
        <v>54.55</v>
      </c>
      <c r="F604" s="193">
        <v>121.44</v>
      </c>
      <c r="G604" s="193">
        <v>20.04</v>
      </c>
      <c r="H604" s="193">
        <v>21.82</v>
      </c>
      <c r="I604" s="224">
        <v>97.89</v>
      </c>
      <c r="J604" s="193"/>
      <c r="K604" s="196">
        <f t="shared" si="80"/>
        <v>1.0619977037887411E-2</v>
      </c>
      <c r="L604" s="196">
        <f t="shared" si="81"/>
        <v>3.1215161649944225E-2</v>
      </c>
      <c r="M604" s="196">
        <f t="shared" si="82"/>
        <v>2.2487902077995989E-2</v>
      </c>
      <c r="N604" s="196">
        <f t="shared" si="83"/>
        <v>1.1308861698183157E-2</v>
      </c>
      <c r="O604" s="196">
        <f t="shared" si="84"/>
        <v>3.968253968254001E-3</v>
      </c>
      <c r="P604" s="196">
        <f t="shared" si="85"/>
        <v>1.0590015128593085E-2</v>
      </c>
      <c r="Q604" s="196">
        <f t="shared" si="86"/>
        <v>2.4894316580554306E-2</v>
      </c>
      <c r="R604" s="196">
        <f t="shared" si="87"/>
        <v>3.1615554852987671E-2</v>
      </c>
      <c r="Y604">
        <v>599</v>
      </c>
      <c r="Z604">
        <v>103.1853012730318</v>
      </c>
    </row>
    <row r="605" spans="1:26" ht="13.8">
      <c r="A605" s="209">
        <v>42515</v>
      </c>
      <c r="B605" s="193">
        <v>35.42</v>
      </c>
      <c r="C605" s="193">
        <v>46.72</v>
      </c>
      <c r="D605" s="193">
        <v>36.17</v>
      </c>
      <c r="E605" s="193">
        <v>55.01</v>
      </c>
      <c r="F605" s="193">
        <v>123.11</v>
      </c>
      <c r="G605" s="193">
        <v>20.100000000000001</v>
      </c>
      <c r="H605" s="193">
        <v>21.81</v>
      </c>
      <c r="I605" s="224">
        <v>100.2</v>
      </c>
      <c r="J605" s="193"/>
      <c r="K605" s="196">
        <f t="shared" si="80"/>
        <v>5.9642147117296464E-3</v>
      </c>
      <c r="L605" s="196">
        <f t="shared" si="81"/>
        <v>1.0162162162162137E-2</v>
      </c>
      <c r="M605" s="196">
        <f t="shared" si="82"/>
        <v>6.9599109131403113E-3</v>
      </c>
      <c r="N605" s="196">
        <f t="shared" si="83"/>
        <v>8.4326306141155067E-3</v>
      </c>
      <c r="O605" s="196">
        <f t="shared" si="84"/>
        <v>1.3751646903820832E-2</v>
      </c>
      <c r="P605" s="196">
        <f t="shared" si="85"/>
        <v>2.9940119760480176E-3</v>
      </c>
      <c r="Q605" s="196">
        <f t="shared" si="86"/>
        <v>-4.5829514207156567E-4</v>
      </c>
      <c r="R605" s="196">
        <f t="shared" si="87"/>
        <v>2.3597916028194936E-2</v>
      </c>
      <c r="Y605">
        <v>600</v>
      </c>
      <c r="Z605">
        <v>176.05830993215667</v>
      </c>
    </row>
    <row r="606" spans="1:26" ht="13.8">
      <c r="A606" s="209">
        <v>42516</v>
      </c>
      <c r="B606" s="193">
        <v>35.75</v>
      </c>
      <c r="C606" s="193">
        <v>46.51</v>
      </c>
      <c r="D606" s="193">
        <v>36.119999999999997</v>
      </c>
      <c r="E606" s="193">
        <v>54.72</v>
      </c>
      <c r="F606" s="193">
        <v>127.52</v>
      </c>
      <c r="G606" s="193">
        <v>20.21</v>
      </c>
      <c r="H606" s="193">
        <v>21.89</v>
      </c>
      <c r="I606" s="224">
        <v>102.81</v>
      </c>
      <c r="J606" s="193"/>
      <c r="K606" s="196">
        <f t="shared" si="80"/>
        <v>9.3167701863353554E-3</v>
      </c>
      <c r="L606" s="196">
        <f t="shared" si="81"/>
        <v>-4.4948630136986481E-3</v>
      </c>
      <c r="M606" s="196">
        <f t="shared" si="82"/>
        <v>-1.3823610727123103E-3</v>
      </c>
      <c r="N606" s="196">
        <f t="shared" si="83"/>
        <v>-5.271768769314655E-3</v>
      </c>
      <c r="O606" s="196">
        <f t="shared" si="84"/>
        <v>3.582162293883516E-2</v>
      </c>
      <c r="P606" s="196">
        <f t="shared" si="85"/>
        <v>5.4726368159203689E-3</v>
      </c>
      <c r="Q606" s="196">
        <f t="shared" si="86"/>
        <v>3.6680421824851835E-3</v>
      </c>
      <c r="R606" s="196">
        <f t="shared" si="87"/>
        <v>2.6047904191616761E-2</v>
      </c>
      <c r="Y606">
        <v>601</v>
      </c>
      <c r="Z606">
        <v>99.758137146501667</v>
      </c>
    </row>
    <row r="607" spans="1:26" ht="13.8">
      <c r="A607" s="209">
        <v>42517</v>
      </c>
      <c r="B607" s="193">
        <v>35.61</v>
      </c>
      <c r="C607" s="193">
        <v>46.9</v>
      </c>
      <c r="D607" s="193">
        <v>36.54</v>
      </c>
      <c r="E607" s="193">
        <v>54.71</v>
      </c>
      <c r="F607" s="193">
        <v>126.98</v>
      </c>
      <c r="G607" s="193">
        <v>20.18</v>
      </c>
      <c r="H607" s="193">
        <v>22.1</v>
      </c>
      <c r="I607" s="224">
        <v>103.3</v>
      </c>
      <c r="J607" s="193"/>
      <c r="K607" s="196">
        <f t="shared" si="80"/>
        <v>-3.9160839160839317E-3</v>
      </c>
      <c r="L607" s="196">
        <f t="shared" si="81"/>
        <v>8.3852934852719965E-3</v>
      </c>
      <c r="M607" s="196">
        <f t="shared" si="82"/>
        <v>1.1627906976744234E-2</v>
      </c>
      <c r="N607" s="196">
        <f t="shared" si="83"/>
        <v>-1.8274853801165955E-4</v>
      </c>
      <c r="O607" s="196">
        <f t="shared" si="84"/>
        <v>-4.2346298619823719E-3</v>
      </c>
      <c r="P607" s="196">
        <f t="shared" si="85"/>
        <v>-1.4844136566056969E-3</v>
      </c>
      <c r="Q607" s="196">
        <f t="shared" si="86"/>
        <v>9.5934216537232001E-3</v>
      </c>
      <c r="R607" s="196">
        <f t="shared" si="87"/>
        <v>4.7660733391692916E-3</v>
      </c>
      <c r="Y607">
        <v>602</v>
      </c>
      <c r="Z607">
        <v>197.91203076446249</v>
      </c>
    </row>
    <row r="608" spans="1:26" ht="13.8">
      <c r="A608" s="209">
        <v>42521</v>
      </c>
      <c r="B608" s="193">
        <v>36.14</v>
      </c>
      <c r="C608" s="193">
        <v>47.51</v>
      </c>
      <c r="D608" s="193">
        <v>36.700000000000003</v>
      </c>
      <c r="E608" s="193">
        <v>54.62</v>
      </c>
      <c r="F608" s="193">
        <v>126.72</v>
      </c>
      <c r="G608" s="193">
        <v>20.190000000000001</v>
      </c>
      <c r="H608" s="193">
        <v>22.19</v>
      </c>
      <c r="I608" s="224">
        <v>102.57</v>
      </c>
      <c r="J608" s="193"/>
      <c r="K608" s="196">
        <f t="shared" si="80"/>
        <v>1.4883459702330838E-2</v>
      </c>
      <c r="L608" s="196">
        <f t="shared" si="81"/>
        <v>1.300639658848613E-2</v>
      </c>
      <c r="M608" s="196">
        <f t="shared" si="82"/>
        <v>4.3787629994527563E-3</v>
      </c>
      <c r="N608" s="196">
        <f t="shared" si="83"/>
        <v>-1.645037470297997E-3</v>
      </c>
      <c r="O608" s="196">
        <f t="shared" si="84"/>
        <v>-2.0475665459127822E-3</v>
      </c>
      <c r="P608" s="196">
        <f t="shared" si="85"/>
        <v>4.9554013875131636E-4</v>
      </c>
      <c r="Q608" s="196">
        <f t="shared" si="86"/>
        <v>4.0723981900452422E-3</v>
      </c>
      <c r="R608" s="196">
        <f t="shared" si="87"/>
        <v>-7.0667957405615104E-3</v>
      </c>
      <c r="Y608">
        <v>603</v>
      </c>
      <c r="Z608">
        <v>258.43625773094476</v>
      </c>
    </row>
    <row r="609" spans="1:26" ht="13.8">
      <c r="A609" s="209">
        <v>42522</v>
      </c>
      <c r="B609" s="193">
        <v>35.97</v>
      </c>
      <c r="C609" s="193">
        <v>47.38</v>
      </c>
      <c r="D609" s="193">
        <v>36.619999999999997</v>
      </c>
      <c r="E609" s="193">
        <v>54.32</v>
      </c>
      <c r="F609" s="193">
        <v>129.91</v>
      </c>
      <c r="G609" s="193">
        <v>20.11</v>
      </c>
      <c r="H609" s="193">
        <v>21.84</v>
      </c>
      <c r="I609" s="224">
        <v>101.51</v>
      </c>
      <c r="J609" s="193"/>
      <c r="K609" s="196">
        <f t="shared" si="80"/>
        <v>-4.703929164360866E-3</v>
      </c>
      <c r="L609" s="196">
        <f t="shared" si="81"/>
        <v>-2.7362660492526933E-3</v>
      </c>
      <c r="M609" s="196">
        <f t="shared" si="82"/>
        <v>-2.1798365122617275E-3</v>
      </c>
      <c r="N609" s="196">
        <f t="shared" si="83"/>
        <v>-5.4924935920907577E-3</v>
      </c>
      <c r="O609" s="196">
        <f t="shared" si="84"/>
        <v>2.5173611111111095E-2</v>
      </c>
      <c r="P609" s="196">
        <f t="shared" si="85"/>
        <v>-3.9623576027737412E-3</v>
      </c>
      <c r="Q609" s="196">
        <f t="shared" si="86"/>
        <v>-1.5772870662460629E-2</v>
      </c>
      <c r="R609" s="196">
        <f t="shared" si="87"/>
        <v>-1.0334405771668014E-2</v>
      </c>
      <c r="Y609">
        <v>604</v>
      </c>
      <c r="Z609">
        <v>164.28284310358703</v>
      </c>
    </row>
    <row r="610" spans="1:26" ht="13.8">
      <c r="A610" s="209">
        <v>42523</v>
      </c>
      <c r="B610" s="193">
        <v>36.409999999999997</v>
      </c>
      <c r="C610" s="193">
        <v>47.04</v>
      </c>
      <c r="D610" s="193">
        <v>36.43</v>
      </c>
      <c r="E610" s="193">
        <v>54.25</v>
      </c>
      <c r="F610" s="193">
        <v>129.05000000000001</v>
      </c>
      <c r="G610" s="193">
        <v>20.239999999999998</v>
      </c>
      <c r="H610" s="193">
        <v>22</v>
      </c>
      <c r="I610" s="224">
        <v>101.25</v>
      </c>
      <c r="J610" s="193"/>
      <c r="K610" s="196">
        <f t="shared" si="80"/>
        <v>1.223241590214061E-2</v>
      </c>
      <c r="L610" s="196">
        <f t="shared" si="81"/>
        <v>-7.1760236386661756E-3</v>
      </c>
      <c r="M610" s="196">
        <f t="shared" si="82"/>
        <v>-5.1884216275258806E-3</v>
      </c>
      <c r="N610" s="196">
        <f t="shared" si="83"/>
        <v>-1.2886597938144382E-3</v>
      </c>
      <c r="O610" s="196">
        <f t="shared" si="84"/>
        <v>-6.6199676699252195E-3</v>
      </c>
      <c r="P610" s="196">
        <f t="shared" si="85"/>
        <v>6.4644455494778227E-3</v>
      </c>
      <c r="Q610" s="196">
        <f t="shared" si="86"/>
        <v>7.3260073260073329E-3</v>
      </c>
      <c r="R610" s="196">
        <f t="shared" si="87"/>
        <v>-2.5613240074869974E-3</v>
      </c>
      <c r="Y610">
        <v>605</v>
      </c>
      <c r="Z610">
        <v>238.68817535103349</v>
      </c>
    </row>
    <row r="611" spans="1:26" ht="13.8">
      <c r="A611" s="209">
        <v>42524</v>
      </c>
      <c r="B611" s="193">
        <v>36.28</v>
      </c>
      <c r="C611" s="193">
        <v>46.42</v>
      </c>
      <c r="D611" s="193">
        <v>36.03</v>
      </c>
      <c r="E611" s="193">
        <v>54.51</v>
      </c>
      <c r="F611" s="193">
        <v>129.22</v>
      </c>
      <c r="G611" s="193">
        <v>20.22</v>
      </c>
      <c r="H611" s="193">
        <v>21.76</v>
      </c>
      <c r="I611" s="224">
        <v>99.59</v>
      </c>
      <c r="J611" s="193"/>
      <c r="K611" s="196">
        <f t="shared" si="80"/>
        <v>-3.570447679208884E-3</v>
      </c>
      <c r="L611" s="196">
        <f t="shared" si="81"/>
        <v>-1.3180272108843483E-2</v>
      </c>
      <c r="M611" s="196">
        <f t="shared" si="82"/>
        <v>-1.0979961570134466E-2</v>
      </c>
      <c r="N611" s="196">
        <f t="shared" si="83"/>
        <v>4.7926267281105626E-3</v>
      </c>
      <c r="O611" s="196">
        <f t="shared" si="84"/>
        <v>1.3173188686554629E-3</v>
      </c>
      <c r="P611" s="196">
        <f t="shared" si="85"/>
        <v>-9.8814229249009769E-4</v>
      </c>
      <c r="Q611" s="196">
        <f t="shared" si="86"/>
        <v>-1.0909090909090839E-2</v>
      </c>
      <c r="R611" s="196">
        <f t="shared" si="87"/>
        <v>-1.6395061728395027E-2</v>
      </c>
      <c r="Y611">
        <v>606</v>
      </c>
      <c r="Z611">
        <v>196.82696923705339</v>
      </c>
    </row>
    <row r="612" spans="1:26" ht="13.8">
      <c r="A612" s="209">
        <v>42527</v>
      </c>
      <c r="B612" s="193">
        <v>36.340000000000003</v>
      </c>
      <c r="C612" s="193">
        <v>46.73</v>
      </c>
      <c r="D612" s="193">
        <v>35.74</v>
      </c>
      <c r="E612" s="193">
        <v>54.64</v>
      </c>
      <c r="F612" s="193">
        <v>129.66999999999999</v>
      </c>
      <c r="G612" s="193">
        <v>20.27</v>
      </c>
      <c r="H612" s="193">
        <v>21.77</v>
      </c>
      <c r="I612" s="224">
        <v>100.74</v>
      </c>
      <c r="J612" s="193"/>
      <c r="K612" s="196">
        <f t="shared" si="80"/>
        <v>1.6538037486218929E-3</v>
      </c>
      <c r="L612" s="196">
        <f t="shared" si="81"/>
        <v>6.6781559672553894E-3</v>
      </c>
      <c r="M612" s="196">
        <f t="shared" si="82"/>
        <v>-8.0488481820704724E-3</v>
      </c>
      <c r="N612" s="196">
        <f t="shared" si="83"/>
        <v>2.3848835076133289E-3</v>
      </c>
      <c r="O612" s="196">
        <f t="shared" si="84"/>
        <v>3.4824330598977609E-3</v>
      </c>
      <c r="P612" s="196">
        <f t="shared" si="85"/>
        <v>2.4727992087042886E-3</v>
      </c>
      <c r="Q612" s="196">
        <f t="shared" si="86"/>
        <v>4.5955882352932031E-4</v>
      </c>
      <c r="R612" s="196">
        <f t="shared" si="87"/>
        <v>1.1547344110854417E-2</v>
      </c>
      <c r="Y612">
        <v>607</v>
      </c>
      <c r="Z612">
        <v>106.5079640168525</v>
      </c>
    </row>
    <row r="613" spans="1:26" ht="13.8">
      <c r="A613" s="209">
        <v>42528</v>
      </c>
      <c r="B613" s="193">
        <v>36.19</v>
      </c>
      <c r="C613" s="193">
        <v>46.7</v>
      </c>
      <c r="D613" s="193">
        <v>35.74</v>
      </c>
      <c r="E613" s="193">
        <v>54.19</v>
      </c>
      <c r="F613" s="193">
        <v>130</v>
      </c>
      <c r="G613" s="193">
        <v>20.260000000000002</v>
      </c>
      <c r="H613" s="193">
        <v>22.03</v>
      </c>
      <c r="I613" s="224">
        <v>99.89</v>
      </c>
      <c r="J613" s="193"/>
      <c r="K613" s="196">
        <f t="shared" si="80"/>
        <v>-4.127682993946221E-3</v>
      </c>
      <c r="L613" s="196">
        <f t="shared" si="81"/>
        <v>-6.4198587631059351E-4</v>
      </c>
      <c r="M613" s="196">
        <f t="shared" si="82"/>
        <v>0</v>
      </c>
      <c r="N613" s="196">
        <f t="shared" si="83"/>
        <v>-8.2357247437775047E-3</v>
      </c>
      <c r="O613" s="196">
        <f t="shared" si="84"/>
        <v>2.5449217243773622E-3</v>
      </c>
      <c r="P613" s="196">
        <f t="shared" si="85"/>
        <v>-4.933399111987178E-4</v>
      </c>
      <c r="Q613" s="196">
        <f t="shared" si="86"/>
        <v>1.1943040881947706E-2</v>
      </c>
      <c r="R613" s="196">
        <f t="shared" si="87"/>
        <v>-8.4375620408973038E-3</v>
      </c>
      <c r="Y613">
        <v>608</v>
      </c>
      <c r="Z613">
        <v>228.12437950033615</v>
      </c>
    </row>
    <row r="614" spans="1:26" ht="13.8">
      <c r="A614" s="209">
        <v>42529</v>
      </c>
      <c r="B614" s="193">
        <v>36.33</v>
      </c>
      <c r="C614" s="193">
        <v>46.65</v>
      </c>
      <c r="D614" s="193">
        <v>36.32</v>
      </c>
      <c r="E614" s="193">
        <v>54.49</v>
      </c>
      <c r="F614" s="193">
        <v>130.63999999999999</v>
      </c>
      <c r="G614" s="193">
        <v>20.329999999999998</v>
      </c>
      <c r="H614" s="193">
        <v>21.99</v>
      </c>
      <c r="I614" s="224">
        <v>97.86</v>
      </c>
      <c r="J614" s="193"/>
      <c r="K614" s="196">
        <f t="shared" si="80"/>
        <v>3.8684719535783526E-3</v>
      </c>
      <c r="L614" s="196">
        <f t="shared" si="81"/>
        <v>-1.0706638115632603E-3</v>
      </c>
      <c r="M614" s="196">
        <f t="shared" si="82"/>
        <v>1.6228315612758764E-2</v>
      </c>
      <c r="N614" s="196">
        <f t="shared" si="83"/>
        <v>5.5360767669312468E-3</v>
      </c>
      <c r="O614" s="196">
        <f t="shared" si="84"/>
        <v>4.9230769230768183E-3</v>
      </c>
      <c r="P614" s="196">
        <f t="shared" si="85"/>
        <v>3.4550839091804899E-3</v>
      </c>
      <c r="Q614" s="196">
        <f t="shared" si="86"/>
        <v>-1.815705855651507E-3</v>
      </c>
      <c r="R614" s="196">
        <f t="shared" si="87"/>
        <v>-2.0322354590049066E-2</v>
      </c>
      <c r="Y614">
        <v>609</v>
      </c>
      <c r="Z614">
        <v>201.31493373574631</v>
      </c>
    </row>
    <row r="615" spans="1:26" ht="13.8">
      <c r="A615" s="209">
        <v>42530</v>
      </c>
      <c r="B615" s="193">
        <v>36.380000000000003</v>
      </c>
      <c r="C615" s="193">
        <v>46.27</v>
      </c>
      <c r="D615" s="193">
        <v>36.340000000000003</v>
      </c>
      <c r="E615" s="193">
        <v>53.75</v>
      </c>
      <c r="F615" s="193">
        <v>131.21</v>
      </c>
      <c r="G615" s="193">
        <v>20.28</v>
      </c>
      <c r="H615" s="193">
        <v>22.08</v>
      </c>
      <c r="I615" s="224">
        <v>97.09</v>
      </c>
      <c r="J615" s="193"/>
      <c r="K615" s="196">
        <f t="shared" si="80"/>
        <v>1.376273052573748E-3</v>
      </c>
      <c r="L615" s="196">
        <f t="shared" si="81"/>
        <v>-8.1457663451231614E-3</v>
      </c>
      <c r="M615" s="196">
        <f t="shared" si="82"/>
        <v>5.5066079295162788E-4</v>
      </c>
      <c r="N615" s="196">
        <f t="shared" si="83"/>
        <v>-1.3580473481372765E-2</v>
      </c>
      <c r="O615" s="196">
        <f t="shared" si="84"/>
        <v>4.3631353337417458E-3</v>
      </c>
      <c r="P615" s="196">
        <f t="shared" si="85"/>
        <v>-2.4594195769796932E-3</v>
      </c>
      <c r="Q615" s="196">
        <f t="shared" si="86"/>
        <v>4.0927694406548368E-3</v>
      </c>
      <c r="R615" s="196">
        <f t="shared" si="87"/>
        <v>-7.8683834048640516E-3</v>
      </c>
      <c r="Y615">
        <v>610</v>
      </c>
      <c r="Z615">
        <v>297.69169494712054</v>
      </c>
    </row>
    <row r="616" spans="1:26" ht="13.8">
      <c r="A616" s="209">
        <v>42531</v>
      </c>
      <c r="B616" s="193">
        <v>35.9</v>
      </c>
      <c r="C616" s="193">
        <v>46.15</v>
      </c>
      <c r="D616" s="193">
        <v>35.880000000000003</v>
      </c>
      <c r="E616" s="193">
        <v>53.9</v>
      </c>
      <c r="F616" s="193">
        <v>131.91</v>
      </c>
      <c r="G616" s="193">
        <v>20.29</v>
      </c>
      <c r="H616" s="193">
        <v>21.84</v>
      </c>
      <c r="I616" s="224">
        <v>93.75</v>
      </c>
      <c r="J616" s="193"/>
      <c r="K616" s="196">
        <f t="shared" si="80"/>
        <v>-1.3194062671797799E-2</v>
      </c>
      <c r="L616" s="196">
        <f t="shared" si="81"/>
        <v>-2.5934730927167611E-3</v>
      </c>
      <c r="M616" s="196">
        <f t="shared" si="82"/>
        <v>-1.2658227848101288E-2</v>
      </c>
      <c r="N616" s="196">
        <f t="shared" si="83"/>
        <v>2.7906976744185782E-3</v>
      </c>
      <c r="O616" s="196">
        <f t="shared" si="84"/>
        <v>5.334959225668688E-3</v>
      </c>
      <c r="P616" s="196">
        <f t="shared" si="85"/>
        <v>4.9309664694270269E-4</v>
      </c>
      <c r="Q616" s="196">
        <f t="shared" si="86"/>
        <v>-1.0869565217391235E-2</v>
      </c>
      <c r="R616" s="196">
        <f t="shared" si="87"/>
        <v>-3.4401071171078414E-2</v>
      </c>
      <c r="Y616">
        <v>611</v>
      </c>
      <c r="Z616">
        <v>137.59727328554405</v>
      </c>
    </row>
    <row r="617" spans="1:26" ht="13.8">
      <c r="A617" s="209">
        <v>42534</v>
      </c>
      <c r="B617" s="193">
        <v>35.76</v>
      </c>
      <c r="C617" s="193">
        <v>44.95</v>
      </c>
      <c r="D617" s="193">
        <v>35.83</v>
      </c>
      <c r="E617" s="193">
        <v>53.12</v>
      </c>
      <c r="F617" s="193">
        <v>131.97999999999999</v>
      </c>
      <c r="G617" s="193">
        <v>20.12</v>
      </c>
      <c r="H617" s="193">
        <v>21.68</v>
      </c>
      <c r="I617" s="224">
        <v>93.85</v>
      </c>
      <c r="J617" s="193"/>
      <c r="K617" s="196">
        <f t="shared" si="80"/>
        <v>-3.8997214484679825E-3</v>
      </c>
      <c r="L617" s="196">
        <f t="shared" si="81"/>
        <v>-2.600216684723718E-2</v>
      </c>
      <c r="M617" s="196">
        <f t="shared" si="82"/>
        <v>-1.3935340022297731E-3</v>
      </c>
      <c r="N617" s="196">
        <f t="shared" si="83"/>
        <v>-1.4471243042671635E-2</v>
      </c>
      <c r="O617" s="196">
        <f t="shared" si="84"/>
        <v>5.306648472442816E-4</v>
      </c>
      <c r="P617" s="196">
        <f t="shared" si="85"/>
        <v>-8.3785115820600373E-3</v>
      </c>
      <c r="Q617" s="196">
        <f t="shared" si="86"/>
        <v>-7.3260073260073329E-3</v>
      </c>
      <c r="R617" s="196">
        <f t="shared" si="87"/>
        <v>1.066666666666606E-3</v>
      </c>
      <c r="Y617">
        <v>612</v>
      </c>
      <c r="Z617">
        <v>107.14112116275723</v>
      </c>
    </row>
    <row r="618" spans="1:26" ht="13.8">
      <c r="A618" s="209">
        <v>42535</v>
      </c>
      <c r="B618" s="193">
        <v>35.97</v>
      </c>
      <c r="C618" s="193">
        <v>44.67</v>
      </c>
      <c r="D618" s="193">
        <v>35.83</v>
      </c>
      <c r="E618" s="193">
        <v>53</v>
      </c>
      <c r="F618" s="193">
        <v>132.76</v>
      </c>
      <c r="G618" s="193">
        <v>20.239999999999998</v>
      </c>
      <c r="H618" s="193">
        <v>21.67</v>
      </c>
      <c r="I618" s="224">
        <v>94.12</v>
      </c>
      <c r="J618" s="193"/>
      <c r="K618" s="196">
        <f t="shared" si="80"/>
        <v>5.8724832214765346E-3</v>
      </c>
      <c r="L618" s="196">
        <f t="shared" si="81"/>
        <v>-6.2291434927697689E-3</v>
      </c>
      <c r="M618" s="196">
        <f t="shared" si="82"/>
        <v>0</v>
      </c>
      <c r="N618" s="196">
        <f t="shared" si="83"/>
        <v>-2.259036144578265E-3</v>
      </c>
      <c r="O618" s="196">
        <f t="shared" si="84"/>
        <v>5.909986361569944E-3</v>
      </c>
      <c r="P618" s="196">
        <f t="shared" si="85"/>
        <v>5.9642147117294946E-3</v>
      </c>
      <c r="Q618" s="196">
        <f t="shared" si="86"/>
        <v>-4.6125461254603372E-4</v>
      </c>
      <c r="R618" s="196">
        <f t="shared" si="87"/>
        <v>2.8769312733085803E-3</v>
      </c>
      <c r="Y618">
        <v>613</v>
      </c>
      <c r="Z618">
        <v>177.54595583382508</v>
      </c>
    </row>
    <row r="619" spans="1:26" ht="13.8">
      <c r="A619" s="209">
        <v>42536</v>
      </c>
      <c r="B619" s="193">
        <v>35.71</v>
      </c>
      <c r="C619" s="193">
        <v>44.54</v>
      </c>
      <c r="D619" s="193">
        <v>35.86</v>
      </c>
      <c r="E619" s="193">
        <v>53.42</v>
      </c>
      <c r="F619" s="193">
        <v>131.9</v>
      </c>
      <c r="G619" s="193">
        <v>20.29</v>
      </c>
      <c r="H619" s="193">
        <v>21.74</v>
      </c>
      <c r="I619" s="224">
        <v>94.29</v>
      </c>
      <c r="J619" s="193"/>
      <c r="K619" s="196">
        <f t="shared" si="80"/>
        <v>-7.2282457603557969E-3</v>
      </c>
      <c r="L619" s="196">
        <f t="shared" si="81"/>
        <v>-2.9102305798075342E-3</v>
      </c>
      <c r="M619" s="196">
        <f t="shared" si="82"/>
        <v>8.3728718950603232E-4</v>
      </c>
      <c r="N619" s="196">
        <f t="shared" si="83"/>
        <v>7.9245283018868247E-3</v>
      </c>
      <c r="O619" s="196">
        <f t="shared" si="84"/>
        <v>-6.4778547755346885E-3</v>
      </c>
      <c r="P619" s="196">
        <f t="shared" si="85"/>
        <v>2.4703557312253316E-3</v>
      </c>
      <c r="Q619" s="196">
        <f t="shared" si="86"/>
        <v>3.2302722658051094E-3</v>
      </c>
      <c r="R619" s="196">
        <f t="shared" si="87"/>
        <v>1.8062048448788961E-3</v>
      </c>
      <c r="Y619">
        <v>614</v>
      </c>
      <c r="Z619">
        <v>194.36137115062274</v>
      </c>
    </row>
    <row r="620" spans="1:26" ht="13.8">
      <c r="A620" s="209">
        <v>42537</v>
      </c>
      <c r="B620" s="193">
        <v>35.880000000000003</v>
      </c>
      <c r="C620" s="193">
        <v>45.17</v>
      </c>
      <c r="D620" s="193">
        <v>35.43</v>
      </c>
      <c r="E620" s="193">
        <v>53.19</v>
      </c>
      <c r="F620" s="193">
        <v>133.22999999999999</v>
      </c>
      <c r="G620" s="193">
        <v>20.34</v>
      </c>
      <c r="H620" s="193">
        <v>21.64</v>
      </c>
      <c r="I620" s="224">
        <v>95.44</v>
      </c>
      <c r="J620" s="193"/>
      <c r="K620" s="196">
        <f t="shared" si="80"/>
        <v>4.7605712685522741E-3</v>
      </c>
      <c r="L620" s="196">
        <f t="shared" si="81"/>
        <v>1.4144589133363326E-2</v>
      </c>
      <c r="M620" s="196">
        <f t="shared" si="82"/>
        <v>-1.1991076408254314E-2</v>
      </c>
      <c r="N620" s="196">
        <f t="shared" si="83"/>
        <v>-4.3055035567204037E-3</v>
      </c>
      <c r="O620" s="196">
        <f t="shared" si="84"/>
        <v>1.0083396512509356E-2</v>
      </c>
      <c r="P620" s="196">
        <f t="shared" si="85"/>
        <v>2.4642681123706609E-3</v>
      </c>
      <c r="Q620" s="196">
        <f t="shared" si="86"/>
        <v>-4.5998160073596082E-3</v>
      </c>
      <c r="R620" s="196">
        <f t="shared" si="87"/>
        <v>1.2196415314455313E-2</v>
      </c>
      <c r="Y620">
        <v>615</v>
      </c>
      <c r="Z620">
        <v>200.2113955650581</v>
      </c>
    </row>
    <row r="621" spans="1:26" ht="13.8">
      <c r="A621" s="209">
        <v>42538</v>
      </c>
      <c r="B621" s="193">
        <v>35.32</v>
      </c>
      <c r="C621" s="193">
        <v>44.94</v>
      </c>
      <c r="D621" s="193">
        <v>34.5</v>
      </c>
      <c r="E621" s="193">
        <v>53.6</v>
      </c>
      <c r="F621" s="193">
        <v>132.78</v>
      </c>
      <c r="G621" s="193">
        <v>20.239999999999998</v>
      </c>
      <c r="H621" s="193">
        <v>21.59</v>
      </c>
      <c r="I621" s="224">
        <v>94.45</v>
      </c>
      <c r="J621" s="193"/>
      <c r="K621" s="196">
        <f t="shared" si="80"/>
        <v>-1.5607580824972192E-2</v>
      </c>
      <c r="L621" s="196">
        <f t="shared" si="81"/>
        <v>-5.0918751383662603E-3</v>
      </c>
      <c r="M621" s="196">
        <f t="shared" si="82"/>
        <v>-2.6248941574936485E-2</v>
      </c>
      <c r="N621" s="196">
        <f t="shared" si="83"/>
        <v>7.708215830043311E-3</v>
      </c>
      <c r="O621" s="196">
        <f t="shared" si="84"/>
        <v>-3.3776176536815181E-3</v>
      </c>
      <c r="P621" s="196">
        <f t="shared" si="85"/>
        <v>-4.9164208456244553E-3</v>
      </c>
      <c r="Q621" s="196">
        <f t="shared" si="86"/>
        <v>-2.3105360443623248E-3</v>
      </c>
      <c r="R621" s="196">
        <f t="shared" si="87"/>
        <v>-1.0373009220452587E-2</v>
      </c>
      <c r="Y621">
        <v>616</v>
      </c>
      <c r="Z621">
        <v>155.35097402041427</v>
      </c>
    </row>
    <row r="622" spans="1:26" ht="13.8">
      <c r="A622" s="209">
        <v>42541</v>
      </c>
      <c r="B622" s="193">
        <v>35.700000000000003</v>
      </c>
      <c r="C622" s="193">
        <v>44.88</v>
      </c>
      <c r="D622" s="193">
        <v>34.6</v>
      </c>
      <c r="E622" s="193">
        <v>53.99</v>
      </c>
      <c r="F622" s="193">
        <v>133.28</v>
      </c>
      <c r="G622" s="193">
        <v>20.28</v>
      </c>
      <c r="H622" s="193">
        <v>22.29</v>
      </c>
      <c r="I622" s="224">
        <v>93.8</v>
      </c>
      <c r="J622" s="193"/>
      <c r="K622" s="196">
        <f t="shared" si="80"/>
        <v>1.0758776896942315E-2</v>
      </c>
      <c r="L622" s="196">
        <f t="shared" si="81"/>
        <v>-1.3351134846460876E-3</v>
      </c>
      <c r="M622" s="196">
        <f t="shared" si="82"/>
        <v>2.8985507246377224E-3</v>
      </c>
      <c r="N622" s="196">
        <f t="shared" si="83"/>
        <v>7.2761194029850847E-3</v>
      </c>
      <c r="O622" s="196">
        <f t="shared" si="84"/>
        <v>3.7656273535170959E-3</v>
      </c>
      <c r="P622" s="196">
        <f t="shared" si="85"/>
        <v>1.9762845849803706E-3</v>
      </c>
      <c r="Q622" s="196">
        <f t="shared" si="86"/>
        <v>3.2422417786012007E-2</v>
      </c>
      <c r="R622" s="196">
        <f t="shared" si="87"/>
        <v>-6.8819481206988421E-3</v>
      </c>
      <c r="Y622">
        <v>617</v>
      </c>
      <c r="Z622">
        <v>78.427507803113812</v>
      </c>
    </row>
    <row r="623" spans="1:26" ht="13.8">
      <c r="A623" s="209">
        <v>42542</v>
      </c>
      <c r="B623" s="193">
        <v>35.79</v>
      </c>
      <c r="C623" s="193">
        <v>45.89</v>
      </c>
      <c r="D623" s="193">
        <v>34.71</v>
      </c>
      <c r="E623" s="193">
        <v>54.24</v>
      </c>
      <c r="F623" s="193">
        <v>133.9</v>
      </c>
      <c r="G623" s="193">
        <v>20.38</v>
      </c>
      <c r="H623" s="193">
        <v>22.41</v>
      </c>
      <c r="I623" s="224">
        <v>90.99</v>
      </c>
      <c r="J623" s="193"/>
      <c r="K623" s="196">
        <f t="shared" si="80"/>
        <v>2.521008403361241E-3</v>
      </c>
      <c r="L623" s="196">
        <f t="shared" si="81"/>
        <v>2.2504456327985693E-2</v>
      </c>
      <c r="M623" s="196">
        <f t="shared" si="82"/>
        <v>3.1791907514450699E-3</v>
      </c>
      <c r="N623" s="196">
        <f t="shared" si="83"/>
        <v>4.6304871272457859E-3</v>
      </c>
      <c r="O623" s="196">
        <f t="shared" si="84"/>
        <v>4.6518607442977535E-3</v>
      </c>
      <c r="P623" s="196">
        <f t="shared" si="85"/>
        <v>4.9309664694279021E-3</v>
      </c>
      <c r="Q623" s="196">
        <f t="shared" si="86"/>
        <v>5.3835800807537464E-3</v>
      </c>
      <c r="R623" s="196">
        <f t="shared" si="87"/>
        <v>-2.9957356076759086E-2</v>
      </c>
      <c r="Y623">
        <v>618</v>
      </c>
      <c r="Z623">
        <v>105.1965850131181</v>
      </c>
    </row>
    <row r="624" spans="1:26" ht="13.8">
      <c r="A624" s="209">
        <v>42543</v>
      </c>
      <c r="B624" s="193">
        <v>35.53</v>
      </c>
      <c r="C624" s="193">
        <v>45.71</v>
      </c>
      <c r="D624" s="193">
        <v>34.79</v>
      </c>
      <c r="E624" s="193">
        <v>54.68</v>
      </c>
      <c r="F624" s="193">
        <v>134.68</v>
      </c>
      <c r="G624" s="193">
        <v>20.47</v>
      </c>
      <c r="H624" s="193">
        <v>22.09</v>
      </c>
      <c r="I624" s="224">
        <v>90.01</v>
      </c>
      <c r="J624" s="193"/>
      <c r="K624" s="196">
        <f t="shared" si="80"/>
        <v>-7.2645990500139149E-3</v>
      </c>
      <c r="L624" s="196">
        <f t="shared" si="81"/>
        <v>-3.9224231858792707E-3</v>
      </c>
      <c r="M624" s="196">
        <f t="shared" si="82"/>
        <v>2.3048112935752894E-3</v>
      </c>
      <c r="N624" s="196">
        <f t="shared" si="83"/>
        <v>8.1120943952801942E-3</v>
      </c>
      <c r="O624" s="196">
        <f t="shared" si="84"/>
        <v>5.8252427184466099E-3</v>
      </c>
      <c r="P624" s="196">
        <f t="shared" si="85"/>
        <v>4.416094210009807E-3</v>
      </c>
      <c r="Q624" s="196">
        <f t="shared" si="86"/>
        <v>-1.4279339580544413E-2</v>
      </c>
      <c r="R624" s="196">
        <f t="shared" si="87"/>
        <v>-1.0770414331245081E-2</v>
      </c>
      <c r="Y624">
        <v>619</v>
      </c>
      <c r="Z624">
        <v>113.25197187148206</v>
      </c>
    </row>
    <row r="625" spans="1:26" ht="13.8">
      <c r="A625" s="209">
        <v>42544</v>
      </c>
      <c r="B625" s="193">
        <v>36.1</v>
      </c>
      <c r="C625" s="193">
        <v>46.53</v>
      </c>
      <c r="D625" s="193">
        <v>35.01</v>
      </c>
      <c r="E625" s="193">
        <v>55.41</v>
      </c>
      <c r="F625" s="193">
        <v>133.75</v>
      </c>
      <c r="G625" s="193">
        <v>20.57</v>
      </c>
      <c r="H625" s="193">
        <v>22.55</v>
      </c>
      <c r="I625" s="224">
        <v>91.66</v>
      </c>
      <c r="J625" s="193"/>
      <c r="K625" s="196">
        <f t="shared" si="80"/>
        <v>1.604278074866311E-2</v>
      </c>
      <c r="L625" s="196">
        <f t="shared" si="81"/>
        <v>1.7939181798293596E-2</v>
      </c>
      <c r="M625" s="196">
        <f t="shared" si="82"/>
        <v>6.323656223052569E-3</v>
      </c>
      <c r="N625" s="196">
        <f t="shared" si="83"/>
        <v>1.3350402340892409E-2</v>
      </c>
      <c r="O625" s="196">
        <f t="shared" si="84"/>
        <v>-6.9052569052569556E-3</v>
      </c>
      <c r="P625" s="196">
        <f t="shared" si="85"/>
        <v>4.8851978505130159E-3</v>
      </c>
      <c r="Q625" s="196">
        <f t="shared" si="86"/>
        <v>2.0823902218198319E-2</v>
      </c>
      <c r="R625" s="196">
        <f t="shared" si="87"/>
        <v>1.8331296522608502E-2</v>
      </c>
      <c r="Y625">
        <v>620</v>
      </c>
      <c r="Z625">
        <v>124.61836337554625</v>
      </c>
    </row>
    <row r="626" spans="1:26" ht="13.8">
      <c r="A626" s="209">
        <v>42545</v>
      </c>
      <c r="B626" s="193">
        <v>34.950000000000003</v>
      </c>
      <c r="C626" s="193">
        <v>44.67</v>
      </c>
      <c r="D626" s="193">
        <v>33.68</v>
      </c>
      <c r="E626" s="193">
        <v>55.07</v>
      </c>
      <c r="F626" s="193">
        <v>132.5</v>
      </c>
      <c r="G626" s="193">
        <v>20.53</v>
      </c>
      <c r="H626" s="193">
        <v>20.99</v>
      </c>
      <c r="I626" s="224">
        <v>88.44</v>
      </c>
      <c r="J626" s="193"/>
      <c r="K626" s="196">
        <f t="shared" si="80"/>
        <v>-3.185595567867032E-2</v>
      </c>
      <c r="L626" s="196">
        <f t="shared" si="81"/>
        <v>-3.9974210186976132E-2</v>
      </c>
      <c r="M626" s="196">
        <f t="shared" si="82"/>
        <v>-3.7989145958297582E-2</v>
      </c>
      <c r="N626" s="196">
        <f t="shared" si="83"/>
        <v>-6.1360765204836005E-3</v>
      </c>
      <c r="O626" s="196">
        <f t="shared" si="84"/>
        <v>-9.3457943925233638E-3</v>
      </c>
      <c r="P626" s="196">
        <f t="shared" si="85"/>
        <v>-1.9445794846863951E-3</v>
      </c>
      <c r="Q626" s="196">
        <f t="shared" si="86"/>
        <v>-6.9179600886918061E-2</v>
      </c>
      <c r="R626" s="196">
        <f t="shared" si="87"/>
        <v>-3.512982762382718E-2</v>
      </c>
      <c r="Y626">
        <v>621</v>
      </c>
      <c r="Z626">
        <v>223.96029108297341</v>
      </c>
    </row>
    <row r="627" spans="1:26" ht="13.8">
      <c r="A627" s="209">
        <v>42548</v>
      </c>
      <c r="B627" s="193">
        <v>34.57</v>
      </c>
      <c r="C627" s="193">
        <v>43.41</v>
      </c>
      <c r="D627" s="193">
        <v>33.33</v>
      </c>
      <c r="E627" s="193">
        <v>55.15</v>
      </c>
      <c r="F627" s="193">
        <v>131.38999999999999</v>
      </c>
      <c r="G627" s="193">
        <v>20.399999999999999</v>
      </c>
      <c r="H627" s="193">
        <v>20.62</v>
      </c>
      <c r="I627" s="224">
        <v>85.33</v>
      </c>
      <c r="J627" s="193"/>
      <c r="K627" s="196">
        <f t="shared" si="80"/>
        <v>-1.0872675250357726E-2</v>
      </c>
      <c r="L627" s="196">
        <f t="shared" si="81"/>
        <v>-2.8206850235057198E-2</v>
      </c>
      <c r="M627" s="196">
        <f t="shared" si="82"/>
        <v>-1.0391923990498854E-2</v>
      </c>
      <c r="N627" s="196">
        <f t="shared" si="83"/>
        <v>1.452696568004327E-3</v>
      </c>
      <c r="O627" s="196">
        <f t="shared" si="84"/>
        <v>-8.3773584905661412E-3</v>
      </c>
      <c r="P627" s="196">
        <f t="shared" si="85"/>
        <v>-6.3321967851925256E-3</v>
      </c>
      <c r="Q627" s="196">
        <f t="shared" si="86"/>
        <v>-1.7627441638875533E-2</v>
      </c>
      <c r="R627" s="196">
        <f t="shared" si="87"/>
        <v>-3.5165083672546352E-2</v>
      </c>
      <c r="Y627">
        <v>622</v>
      </c>
      <c r="Z627">
        <v>269.4974357376027</v>
      </c>
    </row>
    <row r="628" spans="1:26" ht="13.8">
      <c r="A628" s="209">
        <v>42549</v>
      </c>
      <c r="B628" s="193">
        <v>35.4</v>
      </c>
      <c r="C628" s="193">
        <v>44.32</v>
      </c>
      <c r="D628" s="193">
        <v>33.92</v>
      </c>
      <c r="E628" s="193">
        <v>55.38</v>
      </c>
      <c r="F628" s="193">
        <v>132.53</v>
      </c>
      <c r="G628" s="193">
        <v>20.399999999999999</v>
      </c>
      <c r="H628" s="193">
        <v>20.86</v>
      </c>
      <c r="I628" s="224">
        <v>87.97</v>
      </c>
      <c r="J628" s="193"/>
      <c r="K628" s="196">
        <f t="shared" si="80"/>
        <v>2.4009256580850399E-2</v>
      </c>
      <c r="L628" s="196">
        <f t="shared" si="81"/>
        <v>2.0962911771481314E-2</v>
      </c>
      <c r="M628" s="196">
        <f t="shared" si="82"/>
        <v>1.7701770177017805E-2</v>
      </c>
      <c r="N628" s="196">
        <f t="shared" si="83"/>
        <v>4.1704442429737806E-3</v>
      </c>
      <c r="O628" s="196">
        <f t="shared" si="84"/>
        <v>8.6764593956923271E-3</v>
      </c>
      <c r="P628" s="196">
        <f t="shared" si="85"/>
        <v>0</v>
      </c>
      <c r="Q628" s="196">
        <f t="shared" si="86"/>
        <v>1.1639185257031932E-2</v>
      </c>
      <c r="R628" s="196">
        <f t="shared" si="87"/>
        <v>3.0938708543302482E-2</v>
      </c>
      <c r="Y628">
        <v>623</v>
      </c>
      <c r="Z628">
        <v>188.50984450358183</v>
      </c>
    </row>
    <row r="629" spans="1:26" ht="13.8">
      <c r="A629" s="209">
        <v>42550</v>
      </c>
      <c r="B629" s="193">
        <v>35.78</v>
      </c>
      <c r="C629" s="193">
        <v>45.3</v>
      </c>
      <c r="D629" s="193">
        <v>34.119999999999997</v>
      </c>
      <c r="E629" s="193">
        <v>55.59</v>
      </c>
      <c r="F629" s="193">
        <v>133.80000000000001</v>
      </c>
      <c r="G629" s="193">
        <v>20.67</v>
      </c>
      <c r="H629" s="193">
        <v>21.15</v>
      </c>
      <c r="I629" s="224">
        <v>91.06</v>
      </c>
      <c r="J629" s="193"/>
      <c r="K629" s="196">
        <f t="shared" si="80"/>
        <v>1.0734463276836231E-2</v>
      </c>
      <c r="L629" s="196">
        <f t="shared" si="81"/>
        <v>2.2111913357400651E-2</v>
      </c>
      <c r="M629" s="196">
        <f t="shared" si="82"/>
        <v>5.8962264150942134E-3</v>
      </c>
      <c r="N629" s="196">
        <f t="shared" si="83"/>
        <v>3.7919826652221171E-3</v>
      </c>
      <c r="O629" s="196">
        <f t="shared" si="84"/>
        <v>9.5827359843055175E-3</v>
      </c>
      <c r="P629" s="196">
        <f t="shared" si="85"/>
        <v>1.3235294117647213E-2</v>
      </c>
      <c r="Q629" s="196">
        <f t="shared" si="86"/>
        <v>1.3902205177372923E-2</v>
      </c>
      <c r="R629" s="196">
        <f t="shared" si="87"/>
        <v>3.512561100375132E-2</v>
      </c>
      <c r="Y629">
        <v>624</v>
      </c>
      <c r="Z629">
        <v>169.91818220657927</v>
      </c>
    </row>
    <row r="630" spans="1:26" ht="13.8">
      <c r="A630" s="209">
        <v>42551</v>
      </c>
      <c r="B630" s="193">
        <v>35.78</v>
      </c>
      <c r="C630" s="193">
        <v>45.87</v>
      </c>
      <c r="D630" s="193">
        <v>34.520000000000003</v>
      </c>
      <c r="E630" s="193">
        <v>55.44</v>
      </c>
      <c r="F630" s="193">
        <v>133.76</v>
      </c>
      <c r="G630" s="193">
        <v>20.83</v>
      </c>
      <c r="H630" s="193">
        <v>21.24</v>
      </c>
      <c r="I630" s="224">
        <v>91.48</v>
      </c>
      <c r="J630" s="193"/>
      <c r="K630" s="196">
        <f t="shared" si="80"/>
        <v>0</v>
      </c>
      <c r="L630" s="196">
        <f t="shared" si="81"/>
        <v>1.258278145695365E-2</v>
      </c>
      <c r="M630" s="196">
        <f t="shared" si="82"/>
        <v>1.1723329425557026E-2</v>
      </c>
      <c r="N630" s="196">
        <f t="shared" si="83"/>
        <v>-2.6983270372370151E-3</v>
      </c>
      <c r="O630" s="196">
        <f t="shared" si="84"/>
        <v>-2.9895366218251463E-4</v>
      </c>
      <c r="P630" s="196">
        <f t="shared" si="85"/>
        <v>7.7406869859698389E-3</v>
      </c>
      <c r="Q630" s="196">
        <f t="shared" si="86"/>
        <v>4.2553191489361642E-3</v>
      </c>
      <c r="R630" s="196">
        <f t="shared" si="87"/>
        <v>4.612343509773794E-3</v>
      </c>
      <c r="Y630">
        <v>625</v>
      </c>
      <c r="Z630">
        <v>232.51977212122168</v>
      </c>
    </row>
    <row r="631" spans="1:26" ht="13.8">
      <c r="A631" s="209">
        <v>42552</v>
      </c>
      <c r="B631" s="193">
        <v>36.28</v>
      </c>
      <c r="C631" s="193">
        <v>45.86</v>
      </c>
      <c r="D631" s="193">
        <v>34.869999999999997</v>
      </c>
      <c r="E631" s="193">
        <v>55.63</v>
      </c>
      <c r="F631" s="193">
        <v>132.97</v>
      </c>
      <c r="G631" s="193">
        <v>20.77</v>
      </c>
      <c r="H631" s="193">
        <v>21.58</v>
      </c>
      <c r="I631" s="224">
        <v>96.67</v>
      </c>
      <c r="J631" s="193"/>
      <c r="K631" s="196">
        <f t="shared" si="80"/>
        <v>1.397428731134712E-2</v>
      </c>
      <c r="L631" s="196">
        <f t="shared" si="81"/>
        <v>-2.1800741225197322E-4</v>
      </c>
      <c r="M631" s="196">
        <f t="shared" si="82"/>
        <v>1.0139049826187551E-2</v>
      </c>
      <c r="N631" s="196">
        <f t="shared" si="83"/>
        <v>3.4271284271285146E-3</v>
      </c>
      <c r="O631" s="196">
        <f t="shared" si="84"/>
        <v>-5.9061004784688401E-3</v>
      </c>
      <c r="P631" s="196">
        <f t="shared" si="85"/>
        <v>-2.8804608737397373E-3</v>
      </c>
      <c r="Q631" s="196">
        <f t="shared" si="86"/>
        <v>1.6007532956685493E-2</v>
      </c>
      <c r="R631" s="196">
        <f t="shared" si="87"/>
        <v>5.6733712286838628E-2</v>
      </c>
      <c r="Y631">
        <v>626</v>
      </c>
      <c r="Z631">
        <v>176.03838402411216</v>
      </c>
    </row>
    <row r="632" spans="1:26" ht="13.8">
      <c r="A632" s="209">
        <v>42556</v>
      </c>
      <c r="B632" s="193">
        <v>36.4</v>
      </c>
      <c r="C632" s="193">
        <v>45.87</v>
      </c>
      <c r="D632" s="193">
        <v>34.659999999999997</v>
      </c>
      <c r="E632" s="193">
        <v>55.38</v>
      </c>
      <c r="F632" s="193">
        <v>132.24</v>
      </c>
      <c r="G632" s="193">
        <v>20.86</v>
      </c>
      <c r="H632" s="193">
        <v>21.56</v>
      </c>
      <c r="I632" s="224">
        <v>97.91</v>
      </c>
      <c r="J632" s="193"/>
      <c r="K632" s="196">
        <f t="shared" si="80"/>
        <v>3.3076074972435898E-3</v>
      </c>
      <c r="L632" s="196">
        <f t="shared" si="81"/>
        <v>2.1805494984731815E-4</v>
      </c>
      <c r="M632" s="196">
        <f t="shared" si="82"/>
        <v>-6.0223687983940602E-3</v>
      </c>
      <c r="N632" s="196">
        <f t="shared" si="83"/>
        <v>-4.4939780693870213E-3</v>
      </c>
      <c r="O632" s="196">
        <f t="shared" si="84"/>
        <v>-5.4899601413851981E-3</v>
      </c>
      <c r="P632" s="196">
        <f t="shared" si="85"/>
        <v>4.3331728454501619E-3</v>
      </c>
      <c r="Q632" s="196">
        <f t="shared" si="86"/>
        <v>-9.2678405931416008E-4</v>
      </c>
      <c r="R632" s="196">
        <f t="shared" si="87"/>
        <v>1.2827143891589891E-2</v>
      </c>
      <c r="Y632">
        <v>627</v>
      </c>
      <c r="Z632">
        <v>188.98853294239458</v>
      </c>
    </row>
    <row r="633" spans="1:26" ht="13.8">
      <c r="A633" s="209">
        <v>42557</v>
      </c>
      <c r="B633" s="193">
        <v>36.880000000000003</v>
      </c>
      <c r="C633" s="193">
        <v>46.06</v>
      </c>
      <c r="D633" s="193">
        <v>34.799999999999997</v>
      </c>
      <c r="E633" s="193">
        <v>55.99</v>
      </c>
      <c r="F633" s="193">
        <v>132.88</v>
      </c>
      <c r="G633" s="193">
        <v>21.06</v>
      </c>
      <c r="H633" s="193">
        <v>21.62</v>
      </c>
      <c r="I633" s="224">
        <v>94.6</v>
      </c>
      <c r="J633" s="193"/>
      <c r="K633" s="196">
        <f t="shared" si="80"/>
        <v>1.3186813186813296E-2</v>
      </c>
      <c r="L633" s="196">
        <f t="shared" si="81"/>
        <v>4.1421408327884206E-3</v>
      </c>
      <c r="M633" s="196">
        <f t="shared" si="82"/>
        <v>4.0392383150606058E-3</v>
      </c>
      <c r="N633" s="196">
        <f t="shared" si="83"/>
        <v>1.1014806789454667E-2</v>
      </c>
      <c r="O633" s="196">
        <f t="shared" si="84"/>
        <v>4.8396854204475672E-3</v>
      </c>
      <c r="P633" s="196">
        <f t="shared" si="85"/>
        <v>9.5877277085330437E-3</v>
      </c>
      <c r="Q633" s="196">
        <f t="shared" si="86"/>
        <v>2.7829313543600315E-3</v>
      </c>
      <c r="R633" s="196">
        <f t="shared" si="87"/>
        <v>-3.380655704218162E-2</v>
      </c>
      <c r="Y633">
        <v>628</v>
      </c>
      <c r="Z633">
        <v>279.93906746069041</v>
      </c>
    </row>
    <row r="634" spans="1:26" ht="13.8">
      <c r="A634" s="209">
        <v>42558</v>
      </c>
      <c r="B634" s="193">
        <v>36.83</v>
      </c>
      <c r="C634" s="193">
        <v>46.06</v>
      </c>
      <c r="D634" s="193">
        <v>34.68</v>
      </c>
      <c r="E634" s="193">
        <v>55.66</v>
      </c>
      <c r="F634" s="193">
        <v>139.43</v>
      </c>
      <c r="G634" s="193">
        <v>20.97</v>
      </c>
      <c r="H634" s="193">
        <v>21.71</v>
      </c>
      <c r="I634" s="224">
        <v>95.1</v>
      </c>
      <c r="J634" s="195"/>
      <c r="K634" s="196">
        <f t="shared" si="80"/>
        <v>-1.3557483731020678E-3</v>
      </c>
      <c r="L634" s="196">
        <f t="shared" si="81"/>
        <v>0</v>
      </c>
      <c r="M634" s="196">
        <f t="shared" si="82"/>
        <v>-3.4482758620688922E-3</v>
      </c>
      <c r="N634" s="196">
        <f t="shared" si="83"/>
        <v>-5.8939096267191533E-3</v>
      </c>
      <c r="O634" s="196">
        <f t="shared" si="84"/>
        <v>4.9292594822396237E-2</v>
      </c>
      <c r="P634" s="196">
        <f t="shared" si="85"/>
        <v>-4.273504273504267E-3</v>
      </c>
      <c r="Q634" s="196">
        <f t="shared" si="86"/>
        <v>4.1628122109158118E-3</v>
      </c>
      <c r="R634" s="196">
        <f t="shared" si="87"/>
        <v>5.2854122621564482E-3</v>
      </c>
      <c r="Y634">
        <v>629</v>
      </c>
      <c r="Z634">
        <v>94.840301846686174</v>
      </c>
    </row>
    <row r="635" spans="1:26" ht="13.8">
      <c r="A635" s="209">
        <v>42559</v>
      </c>
      <c r="B635" s="193">
        <v>37.29</v>
      </c>
      <c r="C635" s="193">
        <v>46.88</v>
      </c>
      <c r="D635" s="193">
        <v>35.200000000000003</v>
      </c>
      <c r="E635" s="193">
        <v>56.63</v>
      </c>
      <c r="F635" s="193">
        <v>140.91999999999999</v>
      </c>
      <c r="G635" s="193">
        <v>21.06</v>
      </c>
      <c r="H635" s="193">
        <v>22.33</v>
      </c>
      <c r="I635" s="224">
        <v>97.06</v>
      </c>
      <c r="J635" s="193"/>
      <c r="K635" s="196">
        <f t="shared" si="80"/>
        <v>1.2489818083084466E-2</v>
      </c>
      <c r="L635" s="196">
        <f t="shared" si="81"/>
        <v>1.7802865827181942E-2</v>
      </c>
      <c r="M635" s="196">
        <f t="shared" si="82"/>
        <v>1.4994232987312662E-2</v>
      </c>
      <c r="N635" s="196">
        <f t="shared" si="83"/>
        <v>1.7427236794825836E-2</v>
      </c>
      <c r="O635" s="196">
        <f t="shared" si="84"/>
        <v>1.0686365918381844E-2</v>
      </c>
      <c r="P635" s="196">
        <f t="shared" si="85"/>
        <v>4.2918454935622248E-3</v>
      </c>
      <c r="Q635" s="196">
        <f t="shared" si="86"/>
        <v>2.8558268079226044E-2</v>
      </c>
      <c r="R635" s="196">
        <f t="shared" si="87"/>
        <v>2.0609884332281895E-2</v>
      </c>
      <c r="Y635">
        <v>630</v>
      </c>
      <c r="Z635">
        <v>253.6241672148862</v>
      </c>
    </row>
    <row r="636" spans="1:26" ht="13.8">
      <c r="A636" s="209">
        <v>42562</v>
      </c>
      <c r="B636" s="193">
        <v>37.69</v>
      </c>
      <c r="C636" s="193">
        <v>47.14</v>
      </c>
      <c r="D636" s="193">
        <v>35.67</v>
      </c>
      <c r="E636" s="193">
        <v>57.6</v>
      </c>
      <c r="F636" s="193">
        <v>142.01</v>
      </c>
      <c r="G636" s="193">
        <v>21.13</v>
      </c>
      <c r="H636" s="193">
        <v>22.56</v>
      </c>
      <c r="I636" s="224">
        <v>94.67</v>
      </c>
      <c r="J636" s="193"/>
      <c r="K636" s="196">
        <f t="shared" si="80"/>
        <v>1.0726736390453167E-2</v>
      </c>
      <c r="L636" s="196">
        <f t="shared" si="81"/>
        <v>5.5460750853241897E-3</v>
      </c>
      <c r="M636" s="196">
        <f t="shared" si="82"/>
        <v>1.3352272727272694E-2</v>
      </c>
      <c r="N636" s="196">
        <f t="shared" si="83"/>
        <v>1.7128730354935527E-2</v>
      </c>
      <c r="O636" s="196">
        <f t="shared" si="84"/>
        <v>7.7348850411581285E-3</v>
      </c>
      <c r="P636" s="196">
        <f t="shared" si="85"/>
        <v>3.3238366571700043E-3</v>
      </c>
      <c r="Q636" s="196">
        <f t="shared" si="86"/>
        <v>1.0300044782803424E-2</v>
      </c>
      <c r="R636" s="196">
        <f t="shared" si="87"/>
        <v>-2.4623943952194523E-2</v>
      </c>
      <c r="Y636">
        <v>631</v>
      </c>
      <c r="Z636">
        <v>183.73951717008381</v>
      </c>
    </row>
    <row r="637" spans="1:26" ht="13.8">
      <c r="A637" s="209">
        <v>42563</v>
      </c>
      <c r="B637" s="193">
        <v>37.409999999999997</v>
      </c>
      <c r="C637" s="193">
        <v>47.7</v>
      </c>
      <c r="D637" s="193">
        <v>35.94</v>
      </c>
      <c r="E637" s="193">
        <v>58.38</v>
      </c>
      <c r="F637" s="193">
        <v>141.63</v>
      </c>
      <c r="G637" s="193">
        <v>20.9</v>
      </c>
      <c r="H637" s="193">
        <v>22.8</v>
      </c>
      <c r="I637" s="224">
        <v>95.97</v>
      </c>
      <c r="J637" s="193"/>
      <c r="K637" s="196">
        <f t="shared" si="80"/>
        <v>-7.4290262669143318E-3</v>
      </c>
      <c r="L637" s="196">
        <f t="shared" si="81"/>
        <v>1.1879507848960592E-2</v>
      </c>
      <c r="M637" s="196">
        <f t="shared" si="82"/>
        <v>7.5693860386878611E-3</v>
      </c>
      <c r="N637" s="196">
        <f t="shared" si="83"/>
        <v>1.3541666666666686E-2</v>
      </c>
      <c r="O637" s="196">
        <f t="shared" si="84"/>
        <v>-2.6758678966269664E-3</v>
      </c>
      <c r="P637" s="196">
        <f t="shared" si="85"/>
        <v>-1.0884997633696188E-2</v>
      </c>
      <c r="Q637" s="196">
        <f t="shared" si="86"/>
        <v>1.0638297872340514E-2</v>
      </c>
      <c r="R637" s="196">
        <f t="shared" si="87"/>
        <v>1.3731910848209539E-2</v>
      </c>
      <c r="Y637">
        <v>632</v>
      </c>
      <c r="Z637">
        <v>109.0840245914415</v>
      </c>
    </row>
    <row r="638" spans="1:26" ht="13.8">
      <c r="A638" s="209">
        <v>42564</v>
      </c>
      <c r="B638" s="193">
        <v>37.130000000000003</v>
      </c>
      <c r="C638" s="193">
        <v>47.97</v>
      </c>
      <c r="D638" s="193">
        <v>35.76</v>
      </c>
      <c r="E638" s="193">
        <v>58.1</v>
      </c>
      <c r="F638" s="193">
        <v>142.06</v>
      </c>
      <c r="G638" s="193">
        <v>21</v>
      </c>
      <c r="H638" s="193">
        <v>22.79</v>
      </c>
      <c r="I638" s="224">
        <v>96.43</v>
      </c>
      <c r="J638" s="193"/>
      <c r="K638" s="196">
        <f t="shared" si="80"/>
        <v>-7.4846297781340299E-3</v>
      </c>
      <c r="L638" s="196">
        <f t="shared" si="81"/>
        <v>5.6603773584904824E-3</v>
      </c>
      <c r="M638" s="196">
        <f t="shared" si="82"/>
        <v>-5.0083472454090072E-3</v>
      </c>
      <c r="N638" s="196">
        <f t="shared" si="83"/>
        <v>-4.7961630695443841E-3</v>
      </c>
      <c r="O638" s="196">
        <f t="shared" si="84"/>
        <v>3.036079926569278E-3</v>
      </c>
      <c r="P638" s="196">
        <f t="shared" si="85"/>
        <v>4.7846889952153793E-3</v>
      </c>
      <c r="Q638" s="196">
        <f t="shared" si="86"/>
        <v>-4.3859649122813871E-4</v>
      </c>
      <c r="R638" s="196">
        <f t="shared" si="87"/>
        <v>4.793164530582557E-3</v>
      </c>
      <c r="Y638">
        <v>633</v>
      </c>
      <c r="Z638">
        <v>236.16760767255755</v>
      </c>
    </row>
    <row r="639" spans="1:26" ht="13.8">
      <c r="A639" s="209">
        <v>42565</v>
      </c>
      <c r="B639" s="193">
        <v>37.06</v>
      </c>
      <c r="C639" s="193">
        <v>48.17</v>
      </c>
      <c r="D639" s="193">
        <v>35.96</v>
      </c>
      <c r="E639" s="193">
        <v>58.36</v>
      </c>
      <c r="F639" s="193">
        <v>142.19</v>
      </c>
      <c r="G639" s="193">
        <v>21.02</v>
      </c>
      <c r="H639" s="193">
        <v>23.66</v>
      </c>
      <c r="I639" s="224">
        <v>98.02</v>
      </c>
      <c r="J639" s="193"/>
      <c r="K639" s="196">
        <f t="shared" si="80"/>
        <v>-1.8852679773767918E-3</v>
      </c>
      <c r="L639" s="196">
        <f t="shared" si="81"/>
        <v>4.1692724619554478E-3</v>
      </c>
      <c r="M639" s="196">
        <f t="shared" si="82"/>
        <v>5.5928411633110421E-3</v>
      </c>
      <c r="N639" s="196">
        <f t="shared" si="83"/>
        <v>4.4750430292598625E-3</v>
      </c>
      <c r="O639" s="196">
        <f t="shared" si="84"/>
        <v>9.1510629311555294E-4</v>
      </c>
      <c r="P639" s="196">
        <f t="shared" si="85"/>
        <v>9.5238095238093211E-4</v>
      </c>
      <c r="Q639" s="196">
        <f t="shared" si="86"/>
        <v>3.817463799912247E-2</v>
      </c>
      <c r="R639" s="196">
        <f t="shared" si="87"/>
        <v>1.6488644612672292E-2</v>
      </c>
      <c r="Y639">
        <v>634</v>
      </c>
      <c r="Z639">
        <v>161.73745263851745</v>
      </c>
    </row>
    <row r="640" spans="1:26" ht="13.8">
      <c r="A640" s="209">
        <v>42566</v>
      </c>
      <c r="B640" s="193">
        <v>36.770000000000003</v>
      </c>
      <c r="C640" s="193">
        <v>48.14</v>
      </c>
      <c r="D640" s="193">
        <v>35.9</v>
      </c>
      <c r="E640" s="193">
        <v>58</v>
      </c>
      <c r="F640" s="193">
        <v>141.74</v>
      </c>
      <c r="G640" s="193">
        <v>21.01</v>
      </c>
      <c r="H640" s="193">
        <v>23.9</v>
      </c>
      <c r="I640" s="224">
        <v>98.39</v>
      </c>
      <c r="J640" s="193"/>
      <c r="K640" s="196">
        <f t="shared" si="80"/>
        <v>-7.8251484079870249E-3</v>
      </c>
      <c r="L640" s="196">
        <f t="shared" si="81"/>
        <v>-6.2279427029273684E-4</v>
      </c>
      <c r="M640" s="196">
        <f t="shared" si="82"/>
        <v>-1.6685205784205304E-3</v>
      </c>
      <c r="N640" s="196">
        <f t="shared" si="83"/>
        <v>-6.1686086360520807E-3</v>
      </c>
      <c r="O640" s="196">
        <f t="shared" si="84"/>
        <v>-3.1647795203600016E-3</v>
      </c>
      <c r="P640" s="196">
        <f t="shared" si="85"/>
        <v>-4.7573739295899195E-4</v>
      </c>
      <c r="Q640" s="196">
        <f t="shared" si="86"/>
        <v>1.0143702451394693E-2</v>
      </c>
      <c r="R640" s="196">
        <f t="shared" si="87"/>
        <v>3.7747398490104527E-3</v>
      </c>
      <c r="Y640">
        <v>635</v>
      </c>
      <c r="Z640">
        <v>134.42610863127481</v>
      </c>
    </row>
    <row r="641" spans="1:26" ht="13.8">
      <c r="A641" s="209">
        <v>42569</v>
      </c>
      <c r="B641" s="193">
        <v>36.799999999999997</v>
      </c>
      <c r="C641" s="193">
        <v>48.37</v>
      </c>
      <c r="D641" s="193">
        <v>36.6</v>
      </c>
      <c r="E641" s="193">
        <v>58.73</v>
      </c>
      <c r="F641" s="193">
        <v>142.68</v>
      </c>
      <c r="G641" s="193">
        <v>21.06</v>
      </c>
      <c r="H641" s="193">
        <v>24.04</v>
      </c>
      <c r="I641" s="224">
        <v>98.81</v>
      </c>
      <c r="J641" s="193"/>
      <c r="K641" s="196">
        <f t="shared" si="80"/>
        <v>8.1588251291797738E-4</v>
      </c>
      <c r="L641" s="196">
        <f t="shared" si="81"/>
        <v>4.7777316161195862E-3</v>
      </c>
      <c r="M641" s="196">
        <f t="shared" si="82"/>
        <v>1.9498607242339913E-2</v>
      </c>
      <c r="N641" s="196">
        <f t="shared" si="83"/>
        <v>1.2586206896551671E-2</v>
      </c>
      <c r="O641" s="196">
        <f t="shared" si="84"/>
        <v>6.6318611542260314E-3</v>
      </c>
      <c r="P641" s="196">
        <f t="shared" si="85"/>
        <v>2.3798191337456999E-3</v>
      </c>
      <c r="Q641" s="196">
        <f t="shared" si="86"/>
        <v>5.8577405857740831E-3</v>
      </c>
      <c r="R641" s="196">
        <f t="shared" si="87"/>
        <v>4.2687264965951995E-3</v>
      </c>
      <c r="Y641">
        <v>636</v>
      </c>
      <c r="Z641">
        <v>113.55491850572744</v>
      </c>
    </row>
    <row r="642" spans="1:26" ht="13.8">
      <c r="A642" s="209">
        <v>42570</v>
      </c>
      <c r="B642" s="193">
        <v>37</v>
      </c>
      <c r="C642" s="193">
        <v>47.59</v>
      </c>
      <c r="D642" s="193">
        <v>36.76</v>
      </c>
      <c r="E642" s="193">
        <v>58.72</v>
      </c>
      <c r="F642" s="193">
        <v>143.19999999999999</v>
      </c>
      <c r="G642" s="193">
        <v>21.01</v>
      </c>
      <c r="H642" s="193">
        <v>24.05</v>
      </c>
      <c r="I642" s="224">
        <v>85.84</v>
      </c>
      <c r="J642" s="193"/>
      <c r="K642" s="196">
        <f t="shared" si="80"/>
        <v>5.4347826086957301E-3</v>
      </c>
      <c r="L642" s="196">
        <f t="shared" si="81"/>
        <v>-1.6125697746536986E-2</v>
      </c>
      <c r="M642" s="196">
        <f t="shared" si="82"/>
        <v>4.3715846994534582E-3</v>
      </c>
      <c r="N642" s="196">
        <f t="shared" si="83"/>
        <v>-1.7027073046139982E-4</v>
      </c>
      <c r="O642" s="196">
        <f t="shared" si="84"/>
        <v>3.6445192038126002E-3</v>
      </c>
      <c r="P642" s="196">
        <f t="shared" si="85"/>
        <v>-2.3741690408355725E-3</v>
      </c>
      <c r="Q642" s="196">
        <f t="shared" si="86"/>
        <v>4.1597337770389202E-4</v>
      </c>
      <c r="R642" s="196">
        <f t="shared" si="87"/>
        <v>-0.13126201801437101</v>
      </c>
      <c r="Y642">
        <v>637</v>
      </c>
      <c r="Z642">
        <v>173.24276116148832</v>
      </c>
    </row>
    <row r="643" spans="1:26" ht="13.8">
      <c r="A643" s="209">
        <v>42571</v>
      </c>
      <c r="B643" s="193">
        <v>37.29</v>
      </c>
      <c r="C643" s="193">
        <v>50.12</v>
      </c>
      <c r="D643" s="193">
        <v>36.97</v>
      </c>
      <c r="E643" s="193">
        <v>59.14</v>
      </c>
      <c r="F643" s="193">
        <v>143.13</v>
      </c>
      <c r="G643" s="193">
        <v>21.05</v>
      </c>
      <c r="H643" s="193">
        <v>24.49</v>
      </c>
      <c r="I643" s="224">
        <v>87.91</v>
      </c>
      <c r="J643" s="193"/>
      <c r="K643" s="196">
        <f t="shared" ref="K643:K706" si="88">(B643-B642)/B642</f>
        <v>7.837837837837815E-3</v>
      </c>
      <c r="L643" s="196">
        <f t="shared" ref="L643:L706" si="89">(C643-C642)/C642</f>
        <v>5.316242908173973E-2</v>
      </c>
      <c r="M643" s="196">
        <f t="shared" ref="M643:M706" si="90">(D643-D642)/D642</f>
        <v>5.7127312295974118E-3</v>
      </c>
      <c r="N643" s="196">
        <f t="shared" ref="N643:N706" si="91">(E643-E642)/E642</f>
        <v>7.1525885558583399E-3</v>
      </c>
      <c r="O643" s="196">
        <f t="shared" ref="O643:O706" si="92">(F643-F642)/F642</f>
        <v>-4.8882681564241053E-4</v>
      </c>
      <c r="P643" s="196">
        <f t="shared" ref="P643:P706" si="93">(G643-G642)/G642</f>
        <v>1.9038553069966274E-3</v>
      </c>
      <c r="Q643" s="196">
        <f t="shared" ref="Q643:Q706" si="94">(H643-H642)/H642</f>
        <v>1.8295218295218199E-2</v>
      </c>
      <c r="R643" s="196">
        <f t="shared" ref="R643:R706" si="95">(I643-I642)/I642</f>
        <v>2.4114631873252482E-2</v>
      </c>
      <c r="Y643">
        <v>638</v>
      </c>
      <c r="Z643">
        <v>571.01887086506872</v>
      </c>
    </row>
    <row r="644" spans="1:26" ht="13.8">
      <c r="A644" s="209">
        <v>42572</v>
      </c>
      <c r="B644" s="193">
        <v>37.22</v>
      </c>
      <c r="C644" s="193">
        <v>50.02</v>
      </c>
      <c r="D644" s="193">
        <v>36.840000000000003</v>
      </c>
      <c r="E644" s="193">
        <v>59.03</v>
      </c>
      <c r="F644" s="193">
        <v>142.29</v>
      </c>
      <c r="G644" s="193">
        <v>20.97</v>
      </c>
      <c r="H644" s="193">
        <v>27.16</v>
      </c>
      <c r="I644" s="224">
        <v>85.99</v>
      </c>
      <c r="J644" s="193"/>
      <c r="K644" s="196">
        <f t="shared" si="88"/>
        <v>-1.8771788683293186E-3</v>
      </c>
      <c r="L644" s="196">
        <f t="shared" si="89"/>
        <v>-1.9952114924180831E-3</v>
      </c>
      <c r="M644" s="196">
        <f t="shared" si="90"/>
        <v>-3.5163646199620085E-3</v>
      </c>
      <c r="N644" s="196">
        <f t="shared" si="91"/>
        <v>-1.8599932363882216E-3</v>
      </c>
      <c r="O644" s="196">
        <f t="shared" si="92"/>
        <v>-5.8687906099350482E-3</v>
      </c>
      <c r="P644" s="196">
        <f t="shared" si="93"/>
        <v>-3.8004750593825104E-3</v>
      </c>
      <c r="Q644" s="196">
        <f t="shared" si="94"/>
        <v>0.10902409146590453</v>
      </c>
      <c r="R644" s="196">
        <f t="shared" si="95"/>
        <v>-2.1840518712319439E-2</v>
      </c>
      <c r="Y644">
        <v>639</v>
      </c>
      <c r="Z644">
        <v>271.70037175107876</v>
      </c>
    </row>
    <row r="645" spans="1:26" ht="13.8">
      <c r="A645" s="209">
        <v>42573</v>
      </c>
      <c r="B645" s="193">
        <v>37.24</v>
      </c>
      <c r="C645" s="193">
        <v>50.71</v>
      </c>
      <c r="D645" s="193">
        <v>37.049999999999997</v>
      </c>
      <c r="E645" s="193">
        <v>59.49</v>
      </c>
      <c r="F645" s="193">
        <v>142.65</v>
      </c>
      <c r="G645" s="193">
        <v>20.98</v>
      </c>
      <c r="H645" s="193">
        <v>27.67</v>
      </c>
      <c r="I645" s="224">
        <v>85.89</v>
      </c>
      <c r="J645" s="193"/>
      <c r="K645" s="196">
        <f t="shared" si="88"/>
        <v>5.3734551316504914E-4</v>
      </c>
      <c r="L645" s="196">
        <f t="shared" si="89"/>
        <v>1.3794482207117107E-2</v>
      </c>
      <c r="M645" s="196">
        <f t="shared" si="90"/>
        <v>5.7003257328988527E-3</v>
      </c>
      <c r="N645" s="196">
        <f t="shared" si="91"/>
        <v>7.7926478062002513E-3</v>
      </c>
      <c r="O645" s="196">
        <f t="shared" si="92"/>
        <v>2.530044275774922E-3</v>
      </c>
      <c r="P645" s="196">
        <f t="shared" si="93"/>
        <v>4.7687172150698921E-4</v>
      </c>
      <c r="Q645" s="196">
        <f t="shared" si="94"/>
        <v>1.8777614138438939E-2</v>
      </c>
      <c r="R645" s="196">
        <f t="shared" si="95"/>
        <v>-1.1629259216187268E-3</v>
      </c>
      <c r="Y645">
        <v>640</v>
      </c>
      <c r="Z645">
        <v>134.29256403415249</v>
      </c>
    </row>
    <row r="646" spans="1:26" ht="13.8">
      <c r="A646" s="209">
        <v>42576</v>
      </c>
      <c r="B646" s="193">
        <v>36.979999999999997</v>
      </c>
      <c r="C646" s="193">
        <v>50.85</v>
      </c>
      <c r="D646" s="193">
        <v>36.9</v>
      </c>
      <c r="E646" s="193">
        <v>60.59</v>
      </c>
      <c r="F646" s="193">
        <v>143.07</v>
      </c>
      <c r="G646" s="193">
        <v>21.04</v>
      </c>
      <c r="H646" s="193">
        <v>27.84</v>
      </c>
      <c r="I646" s="224">
        <v>87.66</v>
      </c>
      <c r="J646" s="193"/>
      <c r="K646" s="196">
        <f t="shared" si="88"/>
        <v>-6.9817400644469688E-3</v>
      </c>
      <c r="L646" s="196">
        <f t="shared" si="89"/>
        <v>2.7607966870439866E-3</v>
      </c>
      <c r="M646" s="196">
        <f t="shared" si="90"/>
        <v>-4.0485829959513789E-3</v>
      </c>
      <c r="N646" s="196">
        <f t="shared" si="91"/>
        <v>1.8490502605479936E-2</v>
      </c>
      <c r="O646" s="196">
        <f t="shared" si="92"/>
        <v>2.9442691903258851E-3</v>
      </c>
      <c r="P646" s="196">
        <f t="shared" si="93"/>
        <v>2.8598665395614263E-3</v>
      </c>
      <c r="Q646" s="196">
        <f t="shared" si="94"/>
        <v>6.1438380917961024E-3</v>
      </c>
      <c r="R646" s="196">
        <f t="shared" si="95"/>
        <v>2.0607754104086575E-2</v>
      </c>
      <c r="Y646">
        <v>641</v>
      </c>
      <c r="Z646">
        <v>233.68656360856937</v>
      </c>
    </row>
    <row r="647" spans="1:26" ht="13.8">
      <c r="A647" s="209">
        <v>42577</v>
      </c>
      <c r="B647" s="193">
        <v>36.78</v>
      </c>
      <c r="C647" s="193">
        <v>50.88</v>
      </c>
      <c r="D647" s="193">
        <v>36.83</v>
      </c>
      <c r="E647" s="193">
        <v>60.52</v>
      </c>
      <c r="F647" s="193">
        <v>142.72999999999999</v>
      </c>
      <c r="G647" s="193">
        <v>21.03</v>
      </c>
      <c r="H647" s="193">
        <v>28.49</v>
      </c>
      <c r="I647" s="224">
        <v>91.41</v>
      </c>
      <c r="J647" s="193"/>
      <c r="K647" s="196">
        <f t="shared" si="88"/>
        <v>-5.4083288263925295E-3</v>
      </c>
      <c r="L647" s="196">
        <f t="shared" si="89"/>
        <v>5.8997050147494858E-4</v>
      </c>
      <c r="M647" s="196">
        <f t="shared" si="90"/>
        <v>-1.8970189701897097E-3</v>
      </c>
      <c r="N647" s="196">
        <f t="shared" si="91"/>
        <v>-1.1553061561313794E-3</v>
      </c>
      <c r="O647" s="196">
        <f t="shared" si="92"/>
        <v>-2.3764590759768186E-3</v>
      </c>
      <c r="P647" s="196">
        <f t="shared" si="93"/>
        <v>-4.7528517110256705E-4</v>
      </c>
      <c r="Q647" s="196">
        <f t="shared" si="94"/>
        <v>2.3347701149425238E-2</v>
      </c>
      <c r="R647" s="196">
        <f t="shared" si="95"/>
        <v>4.2778918548939088E-2</v>
      </c>
      <c r="Y647">
        <v>642</v>
      </c>
      <c r="Z647">
        <v>143.80500682808628</v>
      </c>
    </row>
    <row r="648" spans="1:26" ht="13.8">
      <c r="A648" s="209">
        <v>42578</v>
      </c>
      <c r="B648" s="193">
        <v>36.83</v>
      </c>
      <c r="C648" s="193">
        <v>50.37</v>
      </c>
      <c r="D648" s="193">
        <v>37</v>
      </c>
      <c r="E648" s="193">
        <v>59.75</v>
      </c>
      <c r="F648" s="193">
        <v>141.52000000000001</v>
      </c>
      <c r="G648" s="193">
        <v>20.92</v>
      </c>
      <c r="H648" s="193">
        <v>28.41</v>
      </c>
      <c r="I648" s="224">
        <v>92.04</v>
      </c>
      <c r="J648" s="193"/>
      <c r="K648" s="196">
        <f t="shared" si="88"/>
        <v>1.3594344752582152E-3</v>
      </c>
      <c r="L648" s="196">
        <f t="shared" si="89"/>
        <v>-1.0023584905660477E-2</v>
      </c>
      <c r="M648" s="196">
        <f t="shared" si="90"/>
        <v>4.6158023350529927E-3</v>
      </c>
      <c r="N648" s="196">
        <f t="shared" si="91"/>
        <v>-1.2723066754791856E-2</v>
      </c>
      <c r="O648" s="196">
        <f t="shared" si="92"/>
        <v>-8.4775450150632644E-3</v>
      </c>
      <c r="P648" s="196">
        <f t="shared" si="93"/>
        <v>-5.2306229196385839E-3</v>
      </c>
      <c r="Q648" s="196">
        <f t="shared" si="94"/>
        <v>-2.8080028080027485E-3</v>
      </c>
      <c r="R648" s="196">
        <f t="shared" si="95"/>
        <v>6.8920249425665648E-3</v>
      </c>
      <c r="Y648">
        <v>643</v>
      </c>
      <c r="Z648">
        <v>187.37132971766943</v>
      </c>
    </row>
    <row r="649" spans="1:26" ht="13.8">
      <c r="A649" s="209">
        <v>42579</v>
      </c>
      <c r="B649" s="193">
        <v>37.630000000000003</v>
      </c>
      <c r="C649" s="193">
        <v>50.39</v>
      </c>
      <c r="D649" s="193">
        <v>37.200000000000003</v>
      </c>
      <c r="E649" s="193">
        <v>59.39</v>
      </c>
      <c r="F649" s="193">
        <v>141.69</v>
      </c>
      <c r="G649" s="193">
        <v>20.89</v>
      </c>
      <c r="H649" s="193">
        <v>28.28</v>
      </c>
      <c r="I649" s="224">
        <v>91.65</v>
      </c>
      <c r="J649" s="193"/>
      <c r="K649" s="196">
        <f t="shared" si="88"/>
        <v>2.1721422753190452E-2</v>
      </c>
      <c r="L649" s="196">
        <f t="shared" si="89"/>
        <v>3.9706174310111432E-4</v>
      </c>
      <c r="M649" s="196">
        <f t="shared" si="90"/>
        <v>5.405405405405482E-3</v>
      </c>
      <c r="N649" s="196">
        <f t="shared" si="91"/>
        <v>-6.0251046025104511E-3</v>
      </c>
      <c r="O649" s="196">
        <f t="shared" si="92"/>
        <v>1.2012436404747562E-3</v>
      </c>
      <c r="P649" s="196">
        <f t="shared" si="93"/>
        <v>-1.4340344168260581E-3</v>
      </c>
      <c r="Q649" s="196">
        <f t="shared" si="94"/>
        <v>-4.5758535726856389E-3</v>
      </c>
      <c r="R649" s="196">
        <f t="shared" si="95"/>
        <v>-4.2372881355932264E-3</v>
      </c>
      <c r="Y649">
        <v>644</v>
      </c>
      <c r="Z649">
        <v>136.5564746213787</v>
      </c>
    </row>
    <row r="650" spans="1:26" ht="13.8">
      <c r="A650" s="209">
        <v>42580</v>
      </c>
      <c r="B650" s="193">
        <v>37.94</v>
      </c>
      <c r="C650" s="193">
        <v>50.81</v>
      </c>
      <c r="D650" s="193">
        <v>38.35</v>
      </c>
      <c r="E650" s="193">
        <v>59.82</v>
      </c>
      <c r="F650" s="193">
        <v>142.43</v>
      </c>
      <c r="G650" s="193">
        <v>20.82</v>
      </c>
      <c r="H650" s="193">
        <v>28.27</v>
      </c>
      <c r="I650" s="224">
        <v>91.25</v>
      </c>
      <c r="J650" s="193"/>
      <c r="K650" s="196">
        <f t="shared" si="88"/>
        <v>8.2381078926387231E-3</v>
      </c>
      <c r="L650" s="196">
        <f t="shared" si="89"/>
        <v>8.3349871006152352E-3</v>
      </c>
      <c r="M650" s="196">
        <f t="shared" si="90"/>
        <v>3.0913978494623615E-2</v>
      </c>
      <c r="N650" s="196">
        <f t="shared" si="91"/>
        <v>7.2402761407644334E-3</v>
      </c>
      <c r="O650" s="196">
        <f t="shared" si="92"/>
        <v>5.2226692074247233E-3</v>
      </c>
      <c r="P650" s="196">
        <f t="shared" si="93"/>
        <v>-3.3508855911919713E-3</v>
      </c>
      <c r="Q650" s="196">
        <f t="shared" si="94"/>
        <v>-3.5360678925040886E-4</v>
      </c>
      <c r="R650" s="196">
        <f t="shared" si="95"/>
        <v>-4.364429896344852E-3</v>
      </c>
      <c r="Y650">
        <v>645</v>
      </c>
      <c r="Z650">
        <v>173.83425463444667</v>
      </c>
    </row>
    <row r="651" spans="1:26" ht="13.8">
      <c r="A651" s="209">
        <v>42583</v>
      </c>
      <c r="B651" s="193">
        <v>38.39</v>
      </c>
      <c r="C651" s="193">
        <v>50.72</v>
      </c>
      <c r="D651" s="193">
        <v>38.549999999999997</v>
      </c>
      <c r="E651" s="193">
        <v>59.96</v>
      </c>
      <c r="F651" s="193">
        <v>142.72</v>
      </c>
      <c r="G651" s="193">
        <v>21.05</v>
      </c>
      <c r="H651" s="193">
        <v>28.36</v>
      </c>
      <c r="I651" s="224">
        <v>94.37</v>
      </c>
      <c r="J651" s="193"/>
      <c r="K651" s="196">
        <f t="shared" si="88"/>
        <v>1.1860832894043301E-2</v>
      </c>
      <c r="L651" s="196">
        <f t="shared" si="89"/>
        <v>-1.771304861247853E-3</v>
      </c>
      <c r="M651" s="196">
        <f t="shared" si="90"/>
        <v>5.2151238591915446E-3</v>
      </c>
      <c r="N651" s="196">
        <f t="shared" si="91"/>
        <v>2.3403543965229115E-3</v>
      </c>
      <c r="O651" s="196">
        <f t="shared" si="92"/>
        <v>2.0360879028294039E-3</v>
      </c>
      <c r="P651" s="196">
        <f t="shared" si="93"/>
        <v>1.1047070124879944E-2</v>
      </c>
      <c r="Q651" s="196">
        <f t="shared" si="94"/>
        <v>3.1835868411743849E-3</v>
      </c>
      <c r="R651" s="196">
        <f t="shared" si="95"/>
        <v>3.4191780821917858E-2</v>
      </c>
      <c r="Y651">
        <v>646</v>
      </c>
      <c r="Z651">
        <v>121.66002086060816</v>
      </c>
    </row>
    <row r="652" spans="1:26" ht="13.8">
      <c r="A652" s="209">
        <v>42584</v>
      </c>
      <c r="B652" s="193">
        <v>38.03</v>
      </c>
      <c r="C652" s="193">
        <v>50.72</v>
      </c>
      <c r="D652" s="193">
        <v>38.46</v>
      </c>
      <c r="E652" s="193">
        <v>58.67</v>
      </c>
      <c r="F652" s="193">
        <v>141.82</v>
      </c>
      <c r="G652" s="193">
        <v>20.86</v>
      </c>
      <c r="H652" s="193">
        <v>27.94</v>
      </c>
      <c r="I652" s="224">
        <v>93.56</v>
      </c>
      <c r="J652" s="193"/>
      <c r="K652" s="196">
        <f t="shared" si="88"/>
        <v>-9.3774420421984736E-3</v>
      </c>
      <c r="L652" s="196">
        <f t="shared" si="89"/>
        <v>0</v>
      </c>
      <c r="M652" s="196">
        <f t="shared" si="90"/>
        <v>-2.3346303501944571E-3</v>
      </c>
      <c r="N652" s="196">
        <f t="shared" si="91"/>
        <v>-2.1514342895263494E-2</v>
      </c>
      <c r="O652" s="196">
        <f t="shared" si="92"/>
        <v>-6.3060538116592327E-3</v>
      </c>
      <c r="P652" s="196">
        <f t="shared" si="93"/>
        <v>-9.0261282660333148E-3</v>
      </c>
      <c r="Q652" s="196">
        <f t="shared" si="94"/>
        <v>-1.4809590973201628E-2</v>
      </c>
      <c r="R652" s="196">
        <f t="shared" si="95"/>
        <v>-8.5832361979442853E-3</v>
      </c>
      <c r="Y652">
        <v>647</v>
      </c>
      <c r="Z652">
        <v>155.3819469770813</v>
      </c>
    </row>
    <row r="653" spans="1:26" ht="13.8">
      <c r="A653" s="209">
        <v>42585</v>
      </c>
      <c r="B653" s="193">
        <v>37.729999999999997</v>
      </c>
      <c r="C653" s="193">
        <v>51.07</v>
      </c>
      <c r="D653" s="193">
        <v>38.56</v>
      </c>
      <c r="E653" s="193">
        <v>58.84</v>
      </c>
      <c r="F653" s="193">
        <v>141.5</v>
      </c>
      <c r="G653" s="193">
        <v>20.81</v>
      </c>
      <c r="H653" s="193">
        <v>28.08</v>
      </c>
      <c r="I653" s="224">
        <v>93.1</v>
      </c>
      <c r="J653" s="193"/>
      <c r="K653" s="196">
        <f t="shared" si="88"/>
        <v>-7.8885090717855447E-3</v>
      </c>
      <c r="L653" s="196">
        <f t="shared" si="89"/>
        <v>6.9006309148265266E-3</v>
      </c>
      <c r="M653" s="196">
        <f t="shared" si="90"/>
        <v>2.6001040041602032E-3</v>
      </c>
      <c r="N653" s="196">
        <f t="shared" si="91"/>
        <v>2.8975626384864788E-3</v>
      </c>
      <c r="O653" s="196">
        <f t="shared" si="92"/>
        <v>-2.2563813284444591E-3</v>
      </c>
      <c r="P653" s="196">
        <f t="shared" si="93"/>
        <v>-2.3969319271333034E-3</v>
      </c>
      <c r="Q653" s="196">
        <f t="shared" si="94"/>
        <v>5.0107372942017545E-3</v>
      </c>
      <c r="R653" s="196">
        <f t="shared" si="95"/>
        <v>-4.9166310389056004E-3</v>
      </c>
      <c r="Y653">
        <v>648</v>
      </c>
      <c r="Z653">
        <v>161.85261756078111</v>
      </c>
    </row>
    <row r="654" spans="1:26" ht="13.8">
      <c r="A654" s="209">
        <v>42586</v>
      </c>
      <c r="B654" s="193">
        <v>38.04</v>
      </c>
      <c r="C654" s="193">
        <v>51.44</v>
      </c>
      <c r="D654" s="193">
        <v>38.49</v>
      </c>
      <c r="E654" s="193">
        <v>58.87</v>
      </c>
      <c r="F654" s="193">
        <v>141.86000000000001</v>
      </c>
      <c r="G654" s="193">
        <v>20.91</v>
      </c>
      <c r="H654" s="193">
        <v>28.18</v>
      </c>
      <c r="I654" s="224">
        <v>93.44</v>
      </c>
      <c r="J654" s="193"/>
      <c r="K654" s="196">
        <f t="shared" si="88"/>
        <v>8.2162735223960323E-3</v>
      </c>
      <c r="L654" s="196">
        <f t="shared" si="89"/>
        <v>7.2449579009202557E-3</v>
      </c>
      <c r="M654" s="196">
        <f t="shared" si="90"/>
        <v>-1.8153526970954429E-3</v>
      </c>
      <c r="N654" s="196">
        <f t="shared" si="91"/>
        <v>5.0985723997270616E-4</v>
      </c>
      <c r="O654" s="196">
        <f t="shared" si="92"/>
        <v>2.544169611307517E-3</v>
      </c>
      <c r="P654" s="196">
        <f t="shared" si="93"/>
        <v>4.8053820278712847E-3</v>
      </c>
      <c r="Q654" s="196">
        <f t="shared" si="94"/>
        <v>3.5612535612536121E-3</v>
      </c>
      <c r="R654" s="196">
        <f t="shared" si="95"/>
        <v>3.6519871106337641E-3</v>
      </c>
      <c r="Y654">
        <v>649</v>
      </c>
      <c r="Z654">
        <v>224.53154806333728</v>
      </c>
    </row>
    <row r="655" spans="1:26" ht="13.8">
      <c r="A655" s="209">
        <v>42587</v>
      </c>
      <c r="B655" s="193">
        <v>38.299999999999997</v>
      </c>
      <c r="C655" s="193">
        <v>51.96</v>
      </c>
      <c r="D655" s="193">
        <v>39.020000000000003</v>
      </c>
      <c r="E655" s="193">
        <v>59.51</v>
      </c>
      <c r="F655" s="193">
        <v>142.84</v>
      </c>
      <c r="G655" s="193">
        <v>21.04</v>
      </c>
      <c r="H655" s="193">
        <v>28.48</v>
      </c>
      <c r="I655" s="224">
        <v>97.03</v>
      </c>
      <c r="J655" s="193"/>
      <c r="K655" s="196">
        <f t="shared" si="88"/>
        <v>6.8349106203995274E-3</v>
      </c>
      <c r="L655" s="196">
        <f t="shared" si="89"/>
        <v>1.010886469673412E-2</v>
      </c>
      <c r="M655" s="196">
        <f t="shared" si="90"/>
        <v>1.3769810340348172E-2</v>
      </c>
      <c r="N655" s="196">
        <f t="shared" si="91"/>
        <v>1.087141158484798E-2</v>
      </c>
      <c r="O655" s="196">
        <f t="shared" si="92"/>
        <v>6.9082193712109805E-3</v>
      </c>
      <c r="P655" s="196">
        <f t="shared" si="93"/>
        <v>6.2171209947393113E-3</v>
      </c>
      <c r="Q655" s="196">
        <f t="shared" si="94"/>
        <v>1.0645848119233524E-2</v>
      </c>
      <c r="R655" s="196">
        <f t="shared" si="95"/>
        <v>3.8420376712328806E-2</v>
      </c>
      <c r="Y655">
        <v>650</v>
      </c>
      <c r="Z655">
        <v>151.8091833032141</v>
      </c>
    </row>
    <row r="656" spans="1:26" ht="13.8">
      <c r="A656" s="209">
        <v>42590</v>
      </c>
      <c r="B656" s="193">
        <v>38.33</v>
      </c>
      <c r="C656" s="193">
        <v>52.05</v>
      </c>
      <c r="D656" s="193">
        <v>38.99</v>
      </c>
      <c r="E656" s="193">
        <v>59.56</v>
      </c>
      <c r="F656" s="193">
        <v>142.59</v>
      </c>
      <c r="G656" s="193">
        <v>20.92</v>
      </c>
      <c r="H656" s="193">
        <v>28.26</v>
      </c>
      <c r="I656" s="224">
        <v>95.11</v>
      </c>
      <c r="J656" s="193"/>
      <c r="K656" s="196">
        <f t="shared" si="88"/>
        <v>7.8328981723240572E-4</v>
      </c>
      <c r="L656" s="196">
        <f t="shared" si="89"/>
        <v>1.7321016166281045E-3</v>
      </c>
      <c r="M656" s="196">
        <f t="shared" si="90"/>
        <v>-7.6883649410561597E-4</v>
      </c>
      <c r="N656" s="196">
        <f t="shared" si="91"/>
        <v>8.4019492522272336E-4</v>
      </c>
      <c r="O656" s="196">
        <f t="shared" si="92"/>
        <v>-1.7502100252030242E-3</v>
      </c>
      <c r="P656" s="196">
        <f t="shared" si="93"/>
        <v>-5.7034220532318179E-3</v>
      </c>
      <c r="Q656" s="196">
        <f t="shared" si="94"/>
        <v>-7.7247191011235554E-3</v>
      </c>
      <c r="R656" s="196">
        <f t="shared" si="95"/>
        <v>-1.978769452746575E-2</v>
      </c>
      <c r="Y656">
        <v>651</v>
      </c>
      <c r="Z656">
        <v>130.13461290231893</v>
      </c>
    </row>
    <row r="657" spans="1:26" ht="13.8">
      <c r="A657" s="209">
        <v>42591</v>
      </c>
      <c r="B657" s="193">
        <v>38.42</v>
      </c>
      <c r="C657" s="193">
        <v>52.17</v>
      </c>
      <c r="D657" s="193">
        <v>39.119999999999997</v>
      </c>
      <c r="E657" s="193">
        <v>57.66</v>
      </c>
      <c r="F657" s="193">
        <v>142.97999999999999</v>
      </c>
      <c r="G657" s="193">
        <v>20.98</v>
      </c>
      <c r="H657" s="193">
        <v>28.23</v>
      </c>
      <c r="I657" s="224">
        <v>93.99</v>
      </c>
      <c r="J657" s="193"/>
      <c r="K657" s="196">
        <f t="shared" si="88"/>
        <v>2.348030263501263E-3</v>
      </c>
      <c r="L657" s="196">
        <f t="shared" si="89"/>
        <v>2.3054755043228538E-3</v>
      </c>
      <c r="M657" s="196">
        <f t="shared" si="90"/>
        <v>3.3341882533981905E-3</v>
      </c>
      <c r="N657" s="196">
        <f t="shared" si="91"/>
        <v>-3.1900604432505128E-2</v>
      </c>
      <c r="O657" s="196">
        <f t="shared" si="92"/>
        <v>2.7351146644223742E-3</v>
      </c>
      <c r="P657" s="196">
        <f t="shared" si="93"/>
        <v>2.8680688336519462E-3</v>
      </c>
      <c r="Q657" s="196">
        <f t="shared" si="94"/>
        <v>-1.0615711252654329E-3</v>
      </c>
      <c r="R657" s="196">
        <f t="shared" si="95"/>
        <v>-1.1775838502786296E-2</v>
      </c>
      <c r="Y657">
        <v>652</v>
      </c>
      <c r="Z657">
        <v>243.06321353180164</v>
      </c>
    </row>
    <row r="658" spans="1:26" ht="13.8">
      <c r="A658" s="209">
        <v>42592</v>
      </c>
      <c r="B658" s="193">
        <v>38.43</v>
      </c>
      <c r="C658" s="193">
        <v>52.01</v>
      </c>
      <c r="D658" s="193">
        <v>39.14</v>
      </c>
      <c r="E658" s="193">
        <v>58.01</v>
      </c>
      <c r="F658" s="193">
        <v>143.72999999999999</v>
      </c>
      <c r="G658" s="193">
        <v>21.24</v>
      </c>
      <c r="H658" s="193">
        <v>28.24</v>
      </c>
      <c r="I658" s="224">
        <v>93.93</v>
      </c>
      <c r="J658" s="193"/>
      <c r="K658" s="196">
        <f t="shared" si="88"/>
        <v>2.6028110359182746E-4</v>
      </c>
      <c r="L658" s="196">
        <f t="shared" si="89"/>
        <v>-3.0668966839180311E-3</v>
      </c>
      <c r="M658" s="196">
        <f t="shared" si="90"/>
        <v>5.1124744376286114E-4</v>
      </c>
      <c r="N658" s="196">
        <f t="shared" si="91"/>
        <v>6.0700659035726927E-3</v>
      </c>
      <c r="O658" s="196">
        <f t="shared" si="92"/>
        <v>5.245488879563576E-3</v>
      </c>
      <c r="P658" s="196">
        <f t="shared" si="93"/>
        <v>1.2392755004766349E-2</v>
      </c>
      <c r="Q658" s="196">
        <f t="shared" si="94"/>
        <v>3.542330853701031E-4</v>
      </c>
      <c r="R658" s="196">
        <f t="shared" si="95"/>
        <v>-6.3836578359387241E-4</v>
      </c>
      <c r="Y658">
        <v>653</v>
      </c>
      <c r="Z658">
        <v>208.78257192478233</v>
      </c>
    </row>
    <row r="659" spans="1:26" ht="13.8">
      <c r="A659" s="209">
        <v>42593</v>
      </c>
      <c r="B659" s="193">
        <v>38.56</v>
      </c>
      <c r="C659" s="193">
        <v>52.26</v>
      </c>
      <c r="D659" s="193">
        <v>39.15</v>
      </c>
      <c r="E659" s="193">
        <v>58.77</v>
      </c>
      <c r="F659" s="193">
        <v>143.38</v>
      </c>
      <c r="G659" s="193">
        <v>21.2</v>
      </c>
      <c r="H659" s="193">
        <v>28.31</v>
      </c>
      <c r="I659" s="224">
        <v>95.89</v>
      </c>
      <c r="J659" s="193"/>
      <c r="K659" s="196">
        <f t="shared" si="88"/>
        <v>3.38277387457722E-3</v>
      </c>
      <c r="L659" s="196">
        <f t="shared" si="89"/>
        <v>4.8067679292443759E-3</v>
      </c>
      <c r="M659" s="196">
        <f t="shared" si="90"/>
        <v>2.5549310168620365E-4</v>
      </c>
      <c r="N659" s="196">
        <f t="shared" si="91"/>
        <v>1.31011894500949E-2</v>
      </c>
      <c r="O659" s="196">
        <f t="shared" si="92"/>
        <v>-2.4351214081958835E-3</v>
      </c>
      <c r="P659" s="196">
        <f t="shared" si="93"/>
        <v>-1.8832391713747246E-3</v>
      </c>
      <c r="Q659" s="196">
        <f t="shared" si="94"/>
        <v>2.4787535410764976E-3</v>
      </c>
      <c r="R659" s="196">
        <f t="shared" si="95"/>
        <v>2.0866602789311121E-2</v>
      </c>
      <c r="Y659">
        <v>654</v>
      </c>
      <c r="Z659">
        <v>362.20898508116534</v>
      </c>
    </row>
    <row r="660" spans="1:26" ht="13.8">
      <c r="A660" s="209">
        <v>42594</v>
      </c>
      <c r="B660" s="193">
        <v>38.630000000000003</v>
      </c>
      <c r="C660" s="193">
        <v>51.94</v>
      </c>
      <c r="D660" s="193">
        <v>39.07</v>
      </c>
      <c r="E660" s="193">
        <v>60.2</v>
      </c>
      <c r="F660" s="193">
        <v>144.37</v>
      </c>
      <c r="G660" s="193">
        <v>21.22</v>
      </c>
      <c r="H660" s="193">
        <v>28.03</v>
      </c>
      <c r="I660" s="224">
        <v>96.59</v>
      </c>
      <c r="J660" s="193"/>
      <c r="K660" s="196">
        <f t="shared" si="88"/>
        <v>1.8153526970954429E-3</v>
      </c>
      <c r="L660" s="196">
        <f t="shared" si="89"/>
        <v>-6.1232300038270241E-3</v>
      </c>
      <c r="M660" s="196">
        <f t="shared" si="90"/>
        <v>-2.0434227330778619E-3</v>
      </c>
      <c r="N660" s="196">
        <f t="shared" si="91"/>
        <v>2.4332142249446992E-2</v>
      </c>
      <c r="O660" s="196">
        <f t="shared" si="92"/>
        <v>6.904728692983743E-3</v>
      </c>
      <c r="P660" s="196">
        <f t="shared" si="93"/>
        <v>9.4339622641507429E-4</v>
      </c>
      <c r="Q660" s="196">
        <f t="shared" si="94"/>
        <v>-9.8904980572235117E-3</v>
      </c>
      <c r="R660" s="196">
        <f t="shared" si="95"/>
        <v>7.3000312858483973E-3</v>
      </c>
      <c r="Y660">
        <v>655</v>
      </c>
      <c r="Z660">
        <v>306.48352421403979</v>
      </c>
    </row>
    <row r="661" spans="1:26" ht="13.8">
      <c r="A661" s="209">
        <v>42597</v>
      </c>
      <c r="B661" s="193">
        <v>38.42</v>
      </c>
      <c r="C661" s="193">
        <v>52.1</v>
      </c>
      <c r="D661" s="193">
        <v>39.03</v>
      </c>
      <c r="E661" s="193">
        <v>60.46</v>
      </c>
      <c r="F661" s="193">
        <v>144.1</v>
      </c>
      <c r="G661" s="193">
        <v>21.06</v>
      </c>
      <c r="H661" s="193">
        <v>28.17</v>
      </c>
      <c r="I661" s="224">
        <v>95.31</v>
      </c>
      <c r="J661" s="193"/>
      <c r="K661" s="196">
        <f t="shared" si="88"/>
        <v>-5.4361894900336744E-3</v>
      </c>
      <c r="L661" s="196">
        <f t="shared" si="89"/>
        <v>3.0804774740085428E-3</v>
      </c>
      <c r="M661" s="196">
        <f t="shared" si="90"/>
        <v>-1.0238034297414679E-3</v>
      </c>
      <c r="N661" s="196">
        <f t="shared" si="91"/>
        <v>4.3189368770763783E-3</v>
      </c>
      <c r="O661" s="196">
        <f t="shared" si="92"/>
        <v>-1.8701946387754396E-3</v>
      </c>
      <c r="P661" s="196">
        <f t="shared" si="93"/>
        <v>-7.5400565504241349E-3</v>
      </c>
      <c r="Q661" s="196">
        <f t="shared" si="94"/>
        <v>4.9946485907955964E-3</v>
      </c>
      <c r="R661" s="196">
        <f t="shared" si="95"/>
        <v>-1.3251889429547584E-2</v>
      </c>
      <c r="Y661">
        <v>656</v>
      </c>
      <c r="Z661">
        <v>192.47881192930296</v>
      </c>
    </row>
    <row r="662" spans="1:26" ht="13.8">
      <c r="A662" s="209">
        <v>42598</v>
      </c>
      <c r="B662" s="193">
        <v>38.200000000000003</v>
      </c>
      <c r="C662" s="193">
        <v>51.81</v>
      </c>
      <c r="D662" s="193">
        <v>38.76</v>
      </c>
      <c r="E662" s="193">
        <v>60.42</v>
      </c>
      <c r="F662" s="193">
        <v>143.83000000000001</v>
      </c>
      <c r="G662" s="193">
        <v>20.93</v>
      </c>
      <c r="H662" s="193">
        <v>27.97</v>
      </c>
      <c r="I662" s="224">
        <v>95.12</v>
      </c>
      <c r="J662" s="193"/>
      <c r="K662" s="196">
        <f t="shared" si="88"/>
        <v>-5.7261842790213135E-3</v>
      </c>
      <c r="L662" s="196">
        <f t="shared" si="89"/>
        <v>-5.5662188099807894E-3</v>
      </c>
      <c r="M662" s="196">
        <f t="shared" si="90"/>
        <v>-6.9177555726365131E-3</v>
      </c>
      <c r="N662" s="196">
        <f t="shared" si="91"/>
        <v>-6.6159444260666795E-4</v>
      </c>
      <c r="O662" s="196">
        <f t="shared" si="92"/>
        <v>-1.8736988202635795E-3</v>
      </c>
      <c r="P662" s="196">
        <f t="shared" si="93"/>
        <v>-6.1728395061727923E-3</v>
      </c>
      <c r="Q662" s="196">
        <f t="shared" si="94"/>
        <v>-7.0997515086972957E-3</v>
      </c>
      <c r="R662" s="196">
        <f t="shared" si="95"/>
        <v>-1.9934949113419131E-3</v>
      </c>
      <c r="Y662">
        <v>657</v>
      </c>
      <c r="Z662">
        <v>192.59513531903227</v>
      </c>
    </row>
    <row r="663" spans="1:26" ht="13.8">
      <c r="A663" s="209">
        <v>42599</v>
      </c>
      <c r="B663" s="193">
        <v>38.229999999999997</v>
      </c>
      <c r="C663" s="193">
        <v>51.92</v>
      </c>
      <c r="D663" s="193">
        <v>38.9</v>
      </c>
      <c r="E663" s="193">
        <v>56.53</v>
      </c>
      <c r="F663" s="193">
        <v>143.44999999999999</v>
      </c>
      <c r="G663" s="193">
        <v>20.95</v>
      </c>
      <c r="H663" s="193">
        <v>27.77</v>
      </c>
      <c r="I663" s="224">
        <v>96.37</v>
      </c>
      <c r="J663" s="193"/>
      <c r="K663" s="196">
        <f t="shared" si="88"/>
        <v>7.8534031413596934E-4</v>
      </c>
      <c r="L663" s="196">
        <f t="shared" si="89"/>
        <v>2.1231422505307747E-3</v>
      </c>
      <c r="M663" s="196">
        <f t="shared" si="90"/>
        <v>3.6119711042311808E-3</v>
      </c>
      <c r="N663" s="196">
        <f t="shared" si="91"/>
        <v>-6.4382654750082757E-2</v>
      </c>
      <c r="O663" s="196">
        <f t="shared" si="92"/>
        <v>-2.6420079260239438E-3</v>
      </c>
      <c r="P663" s="196">
        <f t="shared" si="93"/>
        <v>9.5556617295745698E-4</v>
      </c>
      <c r="Q663" s="196">
        <f t="shared" si="94"/>
        <v>-7.1505184125848871E-3</v>
      </c>
      <c r="R663" s="196">
        <f t="shared" si="95"/>
        <v>1.3141295206055508E-2</v>
      </c>
      <c r="Y663">
        <v>658</v>
      </c>
      <c r="Z663">
        <v>202.13479538180462</v>
      </c>
    </row>
    <row r="664" spans="1:26" ht="13.8">
      <c r="A664" s="209">
        <v>42600</v>
      </c>
      <c r="B664" s="193">
        <v>38.22</v>
      </c>
      <c r="C664" s="193">
        <v>51.95</v>
      </c>
      <c r="D664" s="193">
        <v>38.78</v>
      </c>
      <c r="E664" s="193">
        <v>56.27</v>
      </c>
      <c r="F664" s="193">
        <v>143.27000000000001</v>
      </c>
      <c r="G664" s="193">
        <v>21.34</v>
      </c>
      <c r="H664" s="193">
        <v>27.69</v>
      </c>
      <c r="I664" s="224">
        <v>96.16</v>
      </c>
      <c r="J664" s="193"/>
      <c r="K664" s="196">
        <f t="shared" si="88"/>
        <v>-2.6157467957096551E-4</v>
      </c>
      <c r="L664" s="196">
        <f t="shared" si="89"/>
        <v>5.7781201849000643E-4</v>
      </c>
      <c r="M664" s="196">
        <f t="shared" si="90"/>
        <v>-3.0848329048842531E-3</v>
      </c>
      <c r="N664" s="196">
        <f t="shared" si="91"/>
        <v>-4.5993277905536532E-3</v>
      </c>
      <c r="O664" s="196">
        <f t="shared" si="92"/>
        <v>-1.2547926106655867E-3</v>
      </c>
      <c r="P664" s="196">
        <f t="shared" si="93"/>
        <v>1.8615751789976161E-2</v>
      </c>
      <c r="Q664" s="196">
        <f t="shared" si="94"/>
        <v>-2.8808066258551781E-3</v>
      </c>
      <c r="R664" s="196">
        <f t="shared" si="95"/>
        <v>-2.1791013800976232E-3</v>
      </c>
      <c r="Y664">
        <v>659</v>
      </c>
      <c r="Z664">
        <v>105.13551201990835</v>
      </c>
    </row>
    <row r="665" spans="1:26" ht="13.8">
      <c r="A665" s="209">
        <v>42601</v>
      </c>
      <c r="B665" s="193">
        <v>37.869999999999997</v>
      </c>
      <c r="C665" s="193">
        <v>51.97</v>
      </c>
      <c r="D665" s="193">
        <v>38.68</v>
      </c>
      <c r="E665" s="193">
        <v>56.13</v>
      </c>
      <c r="F665" s="193">
        <v>143.5</v>
      </c>
      <c r="G665" s="193">
        <v>20.91</v>
      </c>
      <c r="H665" s="193">
        <v>27.79</v>
      </c>
      <c r="I665" s="224">
        <v>95.87</v>
      </c>
      <c r="J665" s="193"/>
      <c r="K665" s="196">
        <f t="shared" si="88"/>
        <v>-9.1575091575091944E-3</v>
      </c>
      <c r="L665" s="196">
        <f t="shared" si="89"/>
        <v>3.8498556304130934E-4</v>
      </c>
      <c r="M665" s="196">
        <f t="shared" si="90"/>
        <v>-2.5786487880351061E-3</v>
      </c>
      <c r="N665" s="196">
        <f t="shared" si="91"/>
        <v>-2.488004265150179E-3</v>
      </c>
      <c r="O665" s="196">
        <f t="shared" si="92"/>
        <v>1.6053605081314283E-3</v>
      </c>
      <c r="P665" s="196">
        <f t="shared" si="93"/>
        <v>-2.0149953139643847E-2</v>
      </c>
      <c r="Q665" s="196">
        <f t="shared" si="94"/>
        <v>3.6114120621162102E-3</v>
      </c>
      <c r="R665" s="196">
        <f t="shared" si="95"/>
        <v>-3.0158069883526629E-3</v>
      </c>
      <c r="Y665">
        <v>660</v>
      </c>
      <c r="Z665">
        <v>159.90994663242799</v>
      </c>
    </row>
    <row r="666" spans="1:26" ht="13.8">
      <c r="A666" s="209">
        <v>42604</v>
      </c>
      <c r="B666" s="193">
        <v>37.97</v>
      </c>
      <c r="C666" s="193">
        <v>52.02</v>
      </c>
      <c r="D666" s="193">
        <v>38.51</v>
      </c>
      <c r="E666" s="193">
        <v>56.34</v>
      </c>
      <c r="F666" s="193">
        <v>143.43</v>
      </c>
      <c r="G666" s="193">
        <v>20.88</v>
      </c>
      <c r="H666" s="193">
        <v>27.78</v>
      </c>
      <c r="I666" s="224">
        <v>95.26</v>
      </c>
      <c r="J666" s="193"/>
      <c r="K666" s="196">
        <f t="shared" si="88"/>
        <v>2.6406126221283715E-3</v>
      </c>
      <c r="L666" s="196">
        <f t="shared" si="89"/>
        <v>9.620935154897877E-4</v>
      </c>
      <c r="M666" s="196">
        <f t="shared" si="90"/>
        <v>-4.3950361944157627E-3</v>
      </c>
      <c r="N666" s="196">
        <f t="shared" si="91"/>
        <v>3.7413148049171715E-3</v>
      </c>
      <c r="O666" s="196">
        <f t="shared" si="92"/>
        <v>-4.8780487804873295E-4</v>
      </c>
      <c r="P666" s="196">
        <f t="shared" si="93"/>
        <v>-1.434720229555291E-3</v>
      </c>
      <c r="Q666" s="196">
        <f t="shared" si="94"/>
        <v>-3.5984166966527566E-4</v>
      </c>
      <c r="R666" s="196">
        <f t="shared" si="95"/>
        <v>-6.3627829352247769E-3</v>
      </c>
      <c r="Y666">
        <v>661</v>
      </c>
      <c r="Z666">
        <v>319.60111810733349</v>
      </c>
    </row>
    <row r="667" spans="1:26" ht="13.8">
      <c r="A667" s="209">
        <v>42605</v>
      </c>
      <c r="B667" s="193">
        <v>38.119999999999997</v>
      </c>
      <c r="C667" s="193">
        <v>52.22</v>
      </c>
      <c r="D667" s="193">
        <v>38.51</v>
      </c>
      <c r="E667" s="193">
        <v>56.87</v>
      </c>
      <c r="F667" s="193">
        <v>142.93</v>
      </c>
      <c r="G667" s="193">
        <v>20.67</v>
      </c>
      <c r="H667" s="193">
        <v>27.83</v>
      </c>
      <c r="I667" s="224">
        <v>95.94</v>
      </c>
      <c r="J667" s="193"/>
      <c r="K667" s="196">
        <f t="shared" si="88"/>
        <v>3.9504872267579292E-3</v>
      </c>
      <c r="L667" s="196">
        <f t="shared" si="89"/>
        <v>3.8446751249518593E-3</v>
      </c>
      <c r="M667" s="196">
        <f t="shared" si="90"/>
        <v>0</v>
      </c>
      <c r="N667" s="196">
        <f t="shared" si="91"/>
        <v>9.4071707490236776E-3</v>
      </c>
      <c r="O667" s="196">
        <f t="shared" si="92"/>
        <v>-3.4860210555671756E-3</v>
      </c>
      <c r="P667" s="196">
        <f t="shared" si="93"/>
        <v>-1.0057471264367688E-2</v>
      </c>
      <c r="Q667" s="196">
        <f t="shared" si="94"/>
        <v>1.7998560115189762E-3</v>
      </c>
      <c r="R667" s="196">
        <f t="shared" si="95"/>
        <v>7.1383581776190697E-3</v>
      </c>
      <c r="Y667">
        <v>662</v>
      </c>
      <c r="Z667">
        <v>277.24115389817518</v>
      </c>
    </row>
    <row r="668" spans="1:26" ht="13.8">
      <c r="A668" s="209">
        <v>42606</v>
      </c>
      <c r="B668" s="193">
        <v>37.86</v>
      </c>
      <c r="C668" s="193">
        <v>52.27</v>
      </c>
      <c r="D668" s="193">
        <v>38.39</v>
      </c>
      <c r="E668" s="193">
        <v>57.41</v>
      </c>
      <c r="F668" s="193">
        <v>143.11000000000001</v>
      </c>
      <c r="G668" s="193">
        <v>20.75</v>
      </c>
      <c r="H668" s="193">
        <v>28.36</v>
      </c>
      <c r="I668" s="224">
        <v>95.18</v>
      </c>
      <c r="J668" s="193"/>
      <c r="K668" s="196">
        <f t="shared" si="88"/>
        <v>-6.8205666316893503E-3</v>
      </c>
      <c r="L668" s="196">
        <f t="shared" si="89"/>
        <v>9.5748755266189707E-4</v>
      </c>
      <c r="M668" s="196">
        <f t="shared" si="90"/>
        <v>-3.1160737470786147E-3</v>
      </c>
      <c r="N668" s="196">
        <f t="shared" si="91"/>
        <v>9.4953402496922665E-3</v>
      </c>
      <c r="O668" s="196">
        <f t="shared" si="92"/>
        <v>1.2593577275589927E-3</v>
      </c>
      <c r="P668" s="196">
        <f t="shared" si="93"/>
        <v>3.8703434929849194E-3</v>
      </c>
      <c r="Q668" s="196">
        <f t="shared" si="94"/>
        <v>1.9044196909809599E-2</v>
      </c>
      <c r="R668" s="196">
        <f t="shared" si="95"/>
        <v>-7.9216176777151433E-3</v>
      </c>
      <c r="Y668">
        <v>663</v>
      </c>
      <c r="Z668">
        <v>119.43980452491554</v>
      </c>
    </row>
    <row r="669" spans="1:26" ht="13.8">
      <c r="A669" s="209">
        <v>42607</v>
      </c>
      <c r="B669" s="193">
        <v>37.96</v>
      </c>
      <c r="C669" s="193">
        <v>52.47</v>
      </c>
      <c r="D669" s="193">
        <v>38.380000000000003</v>
      </c>
      <c r="E669" s="193">
        <v>56.68</v>
      </c>
      <c r="F669" s="193">
        <v>140.80000000000001</v>
      </c>
      <c r="G669" s="193">
        <v>20.46</v>
      </c>
      <c r="H669" s="193">
        <v>28.44</v>
      </c>
      <c r="I669" s="224">
        <v>97.32</v>
      </c>
      <c r="J669" s="193"/>
      <c r="K669" s="196">
        <f t="shared" si="88"/>
        <v>2.6413100898045805E-3</v>
      </c>
      <c r="L669" s="196">
        <f t="shared" si="89"/>
        <v>3.8262865888654242E-3</v>
      </c>
      <c r="M669" s="196">
        <f t="shared" si="90"/>
        <v>-2.6048450117212844E-4</v>
      </c>
      <c r="N669" s="196">
        <f t="shared" si="91"/>
        <v>-1.2715554781396915E-2</v>
      </c>
      <c r="O669" s="196">
        <f t="shared" si="92"/>
        <v>-1.6141429669485025E-2</v>
      </c>
      <c r="P669" s="196">
        <f t="shared" si="93"/>
        <v>-1.397590361445779E-2</v>
      </c>
      <c r="Q669" s="196">
        <f t="shared" si="94"/>
        <v>2.8208744710861017E-3</v>
      </c>
      <c r="R669" s="196">
        <f t="shared" si="95"/>
        <v>2.2483715066190232E-2</v>
      </c>
      <c r="Y669">
        <v>664</v>
      </c>
      <c r="Z669">
        <v>141.82026350664515</v>
      </c>
    </row>
    <row r="670" spans="1:26" ht="13.8">
      <c r="A670" s="209">
        <v>42608</v>
      </c>
      <c r="B670" s="193">
        <v>38.450000000000003</v>
      </c>
      <c r="C670" s="193">
        <v>52.34</v>
      </c>
      <c r="D670" s="193">
        <v>38.380000000000003</v>
      </c>
      <c r="E670" s="193">
        <v>56.31</v>
      </c>
      <c r="F670" s="193">
        <v>140.01</v>
      </c>
      <c r="G670" s="193">
        <v>20.43</v>
      </c>
      <c r="H670" s="193">
        <v>28.41</v>
      </c>
      <c r="I670" s="224">
        <v>97.58</v>
      </c>
      <c r="J670" s="193"/>
      <c r="K670" s="196">
        <f t="shared" si="88"/>
        <v>1.2908324552160221E-2</v>
      </c>
      <c r="L670" s="196">
        <f t="shared" si="89"/>
        <v>-2.4776062511910704E-3</v>
      </c>
      <c r="M670" s="196">
        <f t="shared" si="90"/>
        <v>0</v>
      </c>
      <c r="N670" s="196">
        <f t="shared" si="91"/>
        <v>-6.5278757939307951E-3</v>
      </c>
      <c r="O670" s="196">
        <f t="shared" si="92"/>
        <v>-5.6107954545455991E-3</v>
      </c>
      <c r="P670" s="196">
        <f t="shared" si="93"/>
        <v>-1.4662756598241024E-3</v>
      </c>
      <c r="Q670" s="196">
        <f t="shared" si="94"/>
        <v>-1.0548523206751455E-3</v>
      </c>
      <c r="R670" s="196">
        <f t="shared" si="95"/>
        <v>2.6715988491574716E-3</v>
      </c>
      <c r="Y670">
        <v>665</v>
      </c>
      <c r="Z670">
        <v>249.02605413089148</v>
      </c>
    </row>
    <row r="671" spans="1:26" ht="13.8">
      <c r="A671" s="209">
        <v>42611</v>
      </c>
      <c r="B671" s="193">
        <v>38.56</v>
      </c>
      <c r="C671" s="193">
        <v>52.41</v>
      </c>
      <c r="D671" s="193">
        <v>38.51</v>
      </c>
      <c r="E671" s="193">
        <v>56.87</v>
      </c>
      <c r="F671" s="193">
        <v>140.05000000000001</v>
      </c>
      <c r="G671" s="193">
        <v>20.51</v>
      </c>
      <c r="H671" s="193">
        <v>28.49</v>
      </c>
      <c r="I671" s="224">
        <v>97.3</v>
      </c>
      <c r="J671" s="193"/>
      <c r="K671" s="196">
        <f t="shared" si="88"/>
        <v>2.8608582574772283E-3</v>
      </c>
      <c r="L671" s="196">
        <f t="shared" si="89"/>
        <v>1.3374092472295219E-3</v>
      </c>
      <c r="M671" s="196">
        <f t="shared" si="90"/>
        <v>3.3871808233453737E-3</v>
      </c>
      <c r="N671" s="196">
        <f t="shared" si="91"/>
        <v>9.9449476114366036E-3</v>
      </c>
      <c r="O671" s="196">
        <f t="shared" si="92"/>
        <v>2.856938790087884E-4</v>
      </c>
      <c r="P671" s="196">
        <f t="shared" si="93"/>
        <v>3.9158100832110548E-3</v>
      </c>
      <c r="Q671" s="196">
        <f t="shared" si="94"/>
        <v>2.8159098908834318E-3</v>
      </c>
      <c r="R671" s="196">
        <f t="shared" si="95"/>
        <v>-2.8694404591104853E-3</v>
      </c>
      <c r="Y671">
        <v>666</v>
      </c>
      <c r="Z671">
        <v>155.94300903912762</v>
      </c>
    </row>
    <row r="672" spans="1:26" ht="13.8">
      <c r="A672" s="209">
        <v>42612</v>
      </c>
      <c r="B672" s="193">
        <v>38.380000000000003</v>
      </c>
      <c r="C672" s="193">
        <v>52.22</v>
      </c>
      <c r="D672" s="193">
        <v>38.36</v>
      </c>
      <c r="E672" s="193">
        <v>56.34</v>
      </c>
      <c r="F672" s="193">
        <v>138.32</v>
      </c>
      <c r="G672" s="193">
        <v>20.48</v>
      </c>
      <c r="H672" s="193">
        <v>28.83</v>
      </c>
      <c r="I672" s="224">
        <v>97.45</v>
      </c>
      <c r="J672" s="193"/>
      <c r="K672" s="196">
        <f t="shared" si="88"/>
        <v>-4.6680497925311124E-3</v>
      </c>
      <c r="L672" s="196">
        <f t="shared" si="89"/>
        <v>-3.6252623545124543E-3</v>
      </c>
      <c r="M672" s="196">
        <f t="shared" si="90"/>
        <v>-3.8950921838483143E-3</v>
      </c>
      <c r="N672" s="196">
        <f t="shared" si="91"/>
        <v>-9.3195006154386147E-3</v>
      </c>
      <c r="O672" s="196">
        <f t="shared" si="92"/>
        <v>-1.2352731167440329E-2</v>
      </c>
      <c r="P672" s="196">
        <f t="shared" si="93"/>
        <v>-1.4627011214042485E-3</v>
      </c>
      <c r="Q672" s="196">
        <f t="shared" si="94"/>
        <v>1.193401193401193E-2</v>
      </c>
      <c r="R672" s="196">
        <f t="shared" si="95"/>
        <v>1.5416238437821756E-3</v>
      </c>
      <c r="Y672">
        <v>667</v>
      </c>
      <c r="Z672">
        <v>180.60731396823942</v>
      </c>
    </row>
    <row r="673" spans="1:26" ht="13.8">
      <c r="A673" s="209">
        <v>42613</v>
      </c>
      <c r="B673" s="193">
        <v>38.46</v>
      </c>
      <c r="C673" s="193">
        <v>51.83</v>
      </c>
      <c r="D673" s="193">
        <v>38.26</v>
      </c>
      <c r="E673" s="193">
        <v>56.18</v>
      </c>
      <c r="F673" s="193">
        <v>138.43</v>
      </c>
      <c r="G673" s="193">
        <v>20.52</v>
      </c>
      <c r="H673" s="193">
        <v>29.18</v>
      </c>
      <c r="I673" s="224">
        <v>97.45</v>
      </c>
      <c r="J673" s="193"/>
      <c r="K673" s="196">
        <f t="shared" si="88"/>
        <v>2.0844189682125663E-3</v>
      </c>
      <c r="L673" s="196">
        <f t="shared" si="89"/>
        <v>-7.4684029107621713E-3</v>
      </c>
      <c r="M673" s="196">
        <f t="shared" si="90"/>
        <v>-2.6068821689260017E-3</v>
      </c>
      <c r="N673" s="196">
        <f t="shared" si="91"/>
        <v>-2.8399006034789437E-3</v>
      </c>
      <c r="O673" s="196">
        <f t="shared" si="92"/>
        <v>7.9525737420484133E-4</v>
      </c>
      <c r="P673" s="196">
        <f t="shared" si="93"/>
        <v>1.9531249999999584E-3</v>
      </c>
      <c r="Q673" s="196">
        <f t="shared" si="94"/>
        <v>1.2140131807145385E-2</v>
      </c>
      <c r="R673" s="196">
        <f t="shared" si="95"/>
        <v>0</v>
      </c>
      <c r="Y673">
        <v>668</v>
      </c>
      <c r="Z673">
        <v>209.31392105401866</v>
      </c>
    </row>
    <row r="674" spans="1:26" ht="13.8">
      <c r="A674" s="209">
        <v>42614</v>
      </c>
      <c r="B674" s="193">
        <v>38.53</v>
      </c>
      <c r="C674" s="193">
        <v>51.95</v>
      </c>
      <c r="D674" s="193">
        <v>38.340000000000003</v>
      </c>
      <c r="E674" s="193">
        <v>56.49</v>
      </c>
      <c r="F674" s="193">
        <v>133.41</v>
      </c>
      <c r="G674" s="193">
        <v>20.92</v>
      </c>
      <c r="H674" s="193">
        <v>29.15</v>
      </c>
      <c r="I674" s="224">
        <v>97.38</v>
      </c>
      <c r="J674" s="193"/>
      <c r="K674" s="196">
        <f t="shared" si="88"/>
        <v>1.8200728029121238E-3</v>
      </c>
      <c r="L674" s="196">
        <f t="shared" si="89"/>
        <v>2.3152614316034065E-3</v>
      </c>
      <c r="M674" s="196">
        <f t="shared" si="90"/>
        <v>2.0909566126504288E-3</v>
      </c>
      <c r="N674" s="196">
        <f t="shared" si="91"/>
        <v>5.5179779280883278E-3</v>
      </c>
      <c r="O674" s="196">
        <f t="shared" si="92"/>
        <v>-3.6263815646897422E-2</v>
      </c>
      <c r="P674" s="196">
        <f t="shared" si="93"/>
        <v>1.9493177387914333E-2</v>
      </c>
      <c r="Q674" s="196">
        <f t="shared" si="94"/>
        <v>-1.0281014393420541E-3</v>
      </c>
      <c r="R674" s="196">
        <f t="shared" si="95"/>
        <v>-7.183170856850425E-4</v>
      </c>
      <c r="Y674">
        <v>669</v>
      </c>
      <c r="Z674">
        <v>110.07998231227569</v>
      </c>
    </row>
    <row r="675" spans="1:26" ht="13.8">
      <c r="A675" s="209">
        <v>42615</v>
      </c>
      <c r="B675" s="193">
        <v>38.619999999999997</v>
      </c>
      <c r="C675" s="193">
        <v>52.02</v>
      </c>
      <c r="D675" s="193">
        <v>38.479999999999997</v>
      </c>
      <c r="E675" s="193">
        <v>56.68</v>
      </c>
      <c r="F675" s="193">
        <v>134.91999999999999</v>
      </c>
      <c r="G675" s="193">
        <v>20.82</v>
      </c>
      <c r="H675" s="193">
        <v>29.29</v>
      </c>
      <c r="I675" s="224">
        <v>97.38</v>
      </c>
      <c r="J675" s="193"/>
      <c r="K675" s="196">
        <f t="shared" si="88"/>
        <v>2.3358422008823332E-3</v>
      </c>
      <c r="L675" s="196">
        <f t="shared" si="89"/>
        <v>1.3474494706448561E-3</v>
      </c>
      <c r="M675" s="196">
        <f t="shared" si="90"/>
        <v>3.6515388628062975E-3</v>
      </c>
      <c r="N675" s="196">
        <f t="shared" si="91"/>
        <v>3.3634271552486763E-3</v>
      </c>
      <c r="O675" s="196">
        <f t="shared" si="92"/>
        <v>1.1318491867176306E-2</v>
      </c>
      <c r="P675" s="196">
        <f t="shared" si="93"/>
        <v>-4.7801147227534138E-3</v>
      </c>
      <c r="Q675" s="196">
        <f t="shared" si="94"/>
        <v>4.8027444253859542E-3</v>
      </c>
      <c r="R675" s="196">
        <f t="shared" si="95"/>
        <v>0</v>
      </c>
      <c r="Y675">
        <v>670</v>
      </c>
      <c r="Z675">
        <v>170.69048535655992</v>
      </c>
    </row>
    <row r="676" spans="1:26" ht="13.8">
      <c r="A676" s="209">
        <v>42619</v>
      </c>
      <c r="B676" s="193">
        <v>39.44</v>
      </c>
      <c r="C676" s="193">
        <v>51.96</v>
      </c>
      <c r="D676" s="193">
        <v>38.909999999999997</v>
      </c>
      <c r="E676" s="193">
        <v>56.11</v>
      </c>
      <c r="F676" s="193">
        <v>134.99</v>
      </c>
      <c r="G676" s="193">
        <v>20.97</v>
      </c>
      <c r="H676" s="193">
        <v>29.41</v>
      </c>
      <c r="I676" s="224">
        <v>100.09</v>
      </c>
      <c r="J676" s="193"/>
      <c r="K676" s="196">
        <f t="shared" si="88"/>
        <v>2.1232522009321603E-2</v>
      </c>
      <c r="L676" s="196">
        <f t="shared" si="89"/>
        <v>-1.1534025374856261E-3</v>
      </c>
      <c r="M676" s="196">
        <f t="shared" si="90"/>
        <v>1.1174636174636168E-2</v>
      </c>
      <c r="N676" s="196">
        <f t="shared" si="91"/>
        <v>-1.0056457304163732E-2</v>
      </c>
      <c r="O676" s="196">
        <f t="shared" si="92"/>
        <v>5.1882597094590581E-4</v>
      </c>
      <c r="P676" s="196">
        <f t="shared" si="93"/>
        <v>7.2046109510085768E-3</v>
      </c>
      <c r="Q676" s="196">
        <f t="shared" si="94"/>
        <v>4.0969614202799928E-3</v>
      </c>
      <c r="R676" s="196">
        <f t="shared" si="95"/>
        <v>2.7829123023208134E-2</v>
      </c>
      <c r="Y676">
        <v>671</v>
      </c>
      <c r="Z676">
        <v>259.16100895163896</v>
      </c>
    </row>
    <row r="677" spans="1:26" ht="13.8">
      <c r="A677" s="209">
        <v>42620</v>
      </c>
      <c r="B677" s="193">
        <v>39.22</v>
      </c>
      <c r="C677" s="193">
        <v>52.01</v>
      </c>
      <c r="D677" s="193">
        <v>38.92</v>
      </c>
      <c r="E677" s="193">
        <v>56.27</v>
      </c>
      <c r="F677" s="193">
        <v>132.93</v>
      </c>
      <c r="G677" s="193">
        <v>20.7</v>
      </c>
      <c r="H677" s="193">
        <v>29.5</v>
      </c>
      <c r="I677" s="224">
        <v>99.15</v>
      </c>
      <c r="J677" s="193"/>
      <c r="K677" s="196">
        <f t="shared" si="88"/>
        <v>-5.5780933062880038E-3</v>
      </c>
      <c r="L677" s="196">
        <f t="shared" si="89"/>
        <v>9.6227867590448722E-4</v>
      </c>
      <c r="M677" s="196">
        <f t="shared" si="90"/>
        <v>2.5700334104356508E-4</v>
      </c>
      <c r="N677" s="196">
        <f t="shared" si="91"/>
        <v>2.8515416146855052E-3</v>
      </c>
      <c r="O677" s="196">
        <f t="shared" si="92"/>
        <v>-1.5260389658493238E-2</v>
      </c>
      <c r="P677" s="196">
        <f t="shared" si="93"/>
        <v>-1.2875536480686676E-2</v>
      </c>
      <c r="Q677" s="196">
        <f t="shared" si="94"/>
        <v>3.0601836110166563E-3</v>
      </c>
      <c r="R677" s="196">
        <f t="shared" si="95"/>
        <v>-9.3915476071535393E-3</v>
      </c>
      <c r="Y677">
        <v>672</v>
      </c>
      <c r="Z677">
        <v>262.62152946888546</v>
      </c>
    </row>
    <row r="678" spans="1:26" ht="13.8">
      <c r="A678" s="209">
        <v>42621</v>
      </c>
      <c r="B678" s="193">
        <v>39.200000000000003</v>
      </c>
      <c r="C678" s="193">
        <v>51.8</v>
      </c>
      <c r="D678" s="193">
        <v>38.67</v>
      </c>
      <c r="E678" s="193">
        <v>55.6</v>
      </c>
      <c r="F678" s="193">
        <v>131.07</v>
      </c>
      <c r="G678" s="193">
        <v>20.63</v>
      </c>
      <c r="H678" s="193">
        <v>29.67</v>
      </c>
      <c r="I678" s="224">
        <v>99.66</v>
      </c>
      <c r="J678" s="193"/>
      <c r="K678" s="196">
        <f t="shared" si="88"/>
        <v>-5.0994390617021981E-4</v>
      </c>
      <c r="L678" s="196">
        <f t="shared" si="89"/>
        <v>-4.0376850605652924E-3</v>
      </c>
      <c r="M678" s="196">
        <f t="shared" si="90"/>
        <v>-6.4234326824254883E-3</v>
      </c>
      <c r="N678" s="196">
        <f t="shared" si="91"/>
        <v>-1.1906877554647265E-2</v>
      </c>
      <c r="O678" s="196">
        <f t="shared" si="92"/>
        <v>-1.3992326788535422E-2</v>
      </c>
      <c r="P678" s="196">
        <f t="shared" si="93"/>
        <v>-3.3816425120773083E-3</v>
      </c>
      <c r="Q678" s="196">
        <f t="shared" si="94"/>
        <v>5.7627118644068371E-3</v>
      </c>
      <c r="R678" s="196">
        <f t="shared" si="95"/>
        <v>5.1437216338879564E-3</v>
      </c>
      <c r="Y678">
        <v>673</v>
      </c>
      <c r="Z678">
        <v>114.20360781045416</v>
      </c>
    </row>
    <row r="679" spans="1:26" ht="13.8">
      <c r="A679" s="209">
        <v>42622</v>
      </c>
      <c r="B679" s="193">
        <v>38.01</v>
      </c>
      <c r="C679" s="193">
        <v>50.7</v>
      </c>
      <c r="D679" s="193">
        <v>37.89</v>
      </c>
      <c r="E679" s="193">
        <v>55.23</v>
      </c>
      <c r="F679" s="193">
        <v>128.71</v>
      </c>
      <c r="G679" s="193">
        <v>20.190000000000001</v>
      </c>
      <c r="H679" s="193">
        <v>28.94</v>
      </c>
      <c r="I679" s="224">
        <v>96.5</v>
      </c>
      <c r="J679" s="193"/>
      <c r="K679" s="196">
        <f t="shared" si="88"/>
        <v>-3.0357142857142978E-2</v>
      </c>
      <c r="L679" s="196">
        <f t="shared" si="89"/>
        <v>-2.1235521235521127E-2</v>
      </c>
      <c r="M679" s="196">
        <f t="shared" si="90"/>
        <v>-2.0170674941815389E-2</v>
      </c>
      <c r="N679" s="196">
        <f t="shared" si="91"/>
        <v>-6.654676258992887E-3</v>
      </c>
      <c r="O679" s="196">
        <f t="shared" si="92"/>
        <v>-1.8005645838101665E-2</v>
      </c>
      <c r="P679" s="196">
        <f t="shared" si="93"/>
        <v>-2.1328162869607259E-2</v>
      </c>
      <c r="Q679" s="196">
        <f t="shared" si="94"/>
        <v>-2.460397708122684E-2</v>
      </c>
      <c r="R679" s="196">
        <f t="shared" si="95"/>
        <v>-3.1707806542243595E-2</v>
      </c>
      <c r="Y679">
        <v>674</v>
      </c>
      <c r="Z679">
        <v>161.75691114599519</v>
      </c>
    </row>
    <row r="680" spans="1:26" ht="13.8">
      <c r="A680" s="209">
        <v>42625</v>
      </c>
      <c r="B680" s="193">
        <v>38.57</v>
      </c>
      <c r="C680" s="193">
        <v>51.46</v>
      </c>
      <c r="D680" s="193">
        <v>38.36</v>
      </c>
      <c r="E680" s="193">
        <v>55.47</v>
      </c>
      <c r="F680" s="193">
        <v>129.55000000000001</v>
      </c>
      <c r="G680" s="193">
        <v>20.66</v>
      </c>
      <c r="H680" s="193">
        <v>29.48</v>
      </c>
      <c r="I680" s="224">
        <v>99.05</v>
      </c>
      <c r="J680" s="193"/>
      <c r="K680" s="196">
        <f t="shared" si="88"/>
        <v>1.4732965009208164E-2</v>
      </c>
      <c r="L680" s="196">
        <f t="shared" si="89"/>
        <v>1.4990138067061103E-2</v>
      </c>
      <c r="M680" s="196">
        <f t="shared" si="90"/>
        <v>1.24043283188176E-2</v>
      </c>
      <c r="N680" s="196">
        <f t="shared" si="91"/>
        <v>4.3454644215100849E-3</v>
      </c>
      <c r="O680" s="196">
        <f t="shared" si="92"/>
        <v>6.5262994328335279E-3</v>
      </c>
      <c r="P680" s="196">
        <f t="shared" si="93"/>
        <v>2.3278850916295137E-2</v>
      </c>
      <c r="Q680" s="196">
        <f t="shared" si="94"/>
        <v>1.8659295093296446E-2</v>
      </c>
      <c r="R680" s="196">
        <f t="shared" si="95"/>
        <v>2.6424870466321214E-2</v>
      </c>
      <c r="Y680">
        <v>675</v>
      </c>
      <c r="Z680">
        <v>159.67217281316235</v>
      </c>
    </row>
    <row r="681" spans="1:26" ht="13.8">
      <c r="A681" s="209">
        <v>42626</v>
      </c>
      <c r="B681" s="193">
        <v>38.049999999999997</v>
      </c>
      <c r="C681" s="193">
        <v>50.99</v>
      </c>
      <c r="D681" s="193">
        <v>37.89</v>
      </c>
      <c r="E681" s="193">
        <v>55.18</v>
      </c>
      <c r="F681" s="193">
        <v>128.74</v>
      </c>
      <c r="G681" s="193">
        <v>20.52</v>
      </c>
      <c r="H681" s="193">
        <v>28.95</v>
      </c>
      <c r="I681" s="224">
        <v>96.09</v>
      </c>
      <c r="J681" s="193"/>
      <c r="K681" s="196">
        <f t="shared" si="88"/>
        <v>-1.3481980814104308E-2</v>
      </c>
      <c r="L681" s="196">
        <f t="shared" si="89"/>
        <v>-9.1333074232413311E-3</v>
      </c>
      <c r="M681" s="196">
        <f t="shared" si="90"/>
        <v>-1.2252346193952005E-2</v>
      </c>
      <c r="N681" s="196">
        <f t="shared" si="91"/>
        <v>-5.2280511988462078E-3</v>
      </c>
      <c r="O681" s="196">
        <f t="shared" si="92"/>
        <v>-6.2524121960633129E-3</v>
      </c>
      <c r="P681" s="196">
        <f t="shared" si="93"/>
        <v>-6.7763794772507536E-3</v>
      </c>
      <c r="Q681" s="196">
        <f t="shared" si="94"/>
        <v>-1.7978290366350107E-2</v>
      </c>
      <c r="R681" s="196">
        <f t="shared" si="95"/>
        <v>-2.9883897021706147E-2</v>
      </c>
      <c r="Y681">
        <v>676</v>
      </c>
      <c r="Z681">
        <v>104.61256485578072</v>
      </c>
    </row>
    <row r="682" spans="1:26" ht="13.8">
      <c r="A682" s="209">
        <v>42627</v>
      </c>
      <c r="B682" s="193">
        <v>38.049999999999997</v>
      </c>
      <c r="C682" s="193">
        <v>50.75</v>
      </c>
      <c r="D682" s="193">
        <v>38.03</v>
      </c>
      <c r="E682" s="193">
        <v>54.59</v>
      </c>
      <c r="F682" s="193">
        <v>128.69999999999999</v>
      </c>
      <c r="G682" s="193">
        <v>20.54</v>
      </c>
      <c r="H682" s="193">
        <v>28.85</v>
      </c>
      <c r="I682" s="224">
        <v>97.01</v>
      </c>
      <c r="J682" s="193"/>
      <c r="K682" s="196">
        <f t="shared" si="88"/>
        <v>0</v>
      </c>
      <c r="L682" s="196">
        <f t="shared" si="89"/>
        <v>-4.7068052559325743E-3</v>
      </c>
      <c r="M682" s="196">
        <f t="shared" si="90"/>
        <v>3.6949063077329259E-3</v>
      </c>
      <c r="N682" s="196">
        <f t="shared" si="91"/>
        <v>-1.0692279811525849E-2</v>
      </c>
      <c r="O682" s="196">
        <f t="shared" si="92"/>
        <v>-3.1070374398027388E-4</v>
      </c>
      <c r="P682" s="196">
        <f t="shared" si="93"/>
        <v>9.7465886939569074E-4</v>
      </c>
      <c r="Q682" s="196">
        <f t="shared" si="94"/>
        <v>-3.4542314335059715E-3</v>
      </c>
      <c r="R682" s="196">
        <f t="shared" si="95"/>
        <v>9.5743573732958859E-3</v>
      </c>
      <c r="Y682">
        <v>677</v>
      </c>
      <c r="Z682">
        <v>166.00625256887676</v>
      </c>
    </row>
    <row r="683" spans="1:26" ht="13.8">
      <c r="A683" s="209">
        <v>42628</v>
      </c>
      <c r="B683" s="193">
        <v>38.479999999999997</v>
      </c>
      <c r="C683" s="193">
        <v>51.59</v>
      </c>
      <c r="D683" s="193">
        <v>38.49</v>
      </c>
      <c r="E683" s="193">
        <v>55.4</v>
      </c>
      <c r="F683" s="193">
        <v>130.38999999999999</v>
      </c>
      <c r="G683" s="193">
        <v>20.79</v>
      </c>
      <c r="H683" s="193">
        <v>29.02</v>
      </c>
      <c r="I683" s="224">
        <v>97.34</v>
      </c>
      <c r="J683" s="193"/>
      <c r="K683" s="196">
        <f t="shared" si="88"/>
        <v>1.130091984231274E-2</v>
      </c>
      <c r="L683" s="196">
        <f t="shared" si="89"/>
        <v>1.6551724137931101E-2</v>
      </c>
      <c r="M683" s="196">
        <f t="shared" si="90"/>
        <v>1.2095713910071018E-2</v>
      </c>
      <c r="N683" s="196">
        <f t="shared" si="91"/>
        <v>1.4837882396043141E-2</v>
      </c>
      <c r="O683" s="196">
        <f t="shared" si="92"/>
        <v>1.3131313131313115E-2</v>
      </c>
      <c r="P683" s="196">
        <f t="shared" si="93"/>
        <v>1.2171372930866602E-2</v>
      </c>
      <c r="Q683" s="196">
        <f t="shared" si="94"/>
        <v>5.8925476603118943E-3</v>
      </c>
      <c r="R683" s="196">
        <f t="shared" si="95"/>
        <v>3.4017111637975289E-3</v>
      </c>
      <c r="Y683">
        <v>678</v>
      </c>
      <c r="Z683">
        <v>145.26487240359361</v>
      </c>
    </row>
    <row r="684" spans="1:26" ht="13.8">
      <c r="A684" s="209">
        <v>42629</v>
      </c>
      <c r="B684" s="193">
        <v>38.93</v>
      </c>
      <c r="C684" s="193">
        <v>51.64</v>
      </c>
      <c r="D684" s="193">
        <v>38.35</v>
      </c>
      <c r="E684" s="193">
        <v>55.41</v>
      </c>
      <c r="F684" s="193">
        <v>130.12</v>
      </c>
      <c r="G684" s="193">
        <v>20.93</v>
      </c>
      <c r="H684" s="193">
        <v>28.83</v>
      </c>
      <c r="I684" s="224">
        <v>99.48</v>
      </c>
      <c r="J684" s="193"/>
      <c r="K684" s="196">
        <f t="shared" si="88"/>
        <v>1.169438669438677E-2</v>
      </c>
      <c r="L684" s="196">
        <f t="shared" si="89"/>
        <v>9.6918007365763049E-4</v>
      </c>
      <c r="M684" s="196">
        <f t="shared" si="90"/>
        <v>-3.6373083917900901E-3</v>
      </c>
      <c r="N684" s="196">
        <f t="shared" si="91"/>
        <v>1.8050541516241898E-4</v>
      </c>
      <c r="O684" s="196">
        <f t="shared" si="92"/>
        <v>-2.0707109440906654E-3</v>
      </c>
      <c r="P684" s="196">
        <f t="shared" si="93"/>
        <v>6.7340067340067615E-3</v>
      </c>
      <c r="Q684" s="196">
        <f t="shared" si="94"/>
        <v>-6.547208821502456E-3</v>
      </c>
      <c r="R684" s="196">
        <f t="shared" si="95"/>
        <v>2.1984795561947816E-2</v>
      </c>
      <c r="Y684">
        <v>679</v>
      </c>
      <c r="Z684">
        <v>168.95730176001911</v>
      </c>
    </row>
    <row r="685" spans="1:26" ht="13.8">
      <c r="A685" s="209">
        <v>42632</v>
      </c>
      <c r="B685" s="193">
        <v>38.76</v>
      </c>
      <c r="C685" s="193">
        <v>51.35</v>
      </c>
      <c r="D685" s="193">
        <v>38.19</v>
      </c>
      <c r="E685" s="193">
        <v>55.14</v>
      </c>
      <c r="F685" s="193">
        <v>129.63999999999999</v>
      </c>
      <c r="G685" s="193">
        <v>20.7</v>
      </c>
      <c r="H685" s="193">
        <v>28.65</v>
      </c>
      <c r="I685" s="224">
        <v>98.06</v>
      </c>
      <c r="J685" s="193"/>
      <c r="K685" s="196">
        <f t="shared" si="88"/>
        <v>-4.3668122270742798E-3</v>
      </c>
      <c r="L685" s="196">
        <f t="shared" si="89"/>
        <v>-5.615801704105328E-3</v>
      </c>
      <c r="M685" s="196">
        <f t="shared" si="90"/>
        <v>-4.1720990873534208E-3</v>
      </c>
      <c r="N685" s="196">
        <f t="shared" si="91"/>
        <v>-4.8727666486193116E-3</v>
      </c>
      <c r="O685" s="196">
        <f t="shared" si="92"/>
        <v>-3.6889025514910711E-3</v>
      </c>
      <c r="P685" s="196">
        <f t="shared" si="93"/>
        <v>-1.0989010989011009E-2</v>
      </c>
      <c r="Q685" s="196">
        <f t="shared" si="94"/>
        <v>-6.243496357960448E-3</v>
      </c>
      <c r="R685" s="196">
        <f t="shared" si="95"/>
        <v>-1.4274225975070382E-2</v>
      </c>
      <c r="Y685">
        <v>680</v>
      </c>
      <c r="Z685">
        <v>180.21047815046811</v>
      </c>
    </row>
    <row r="686" spans="1:26" ht="13.8">
      <c r="A686" s="209">
        <v>42633</v>
      </c>
      <c r="B686" s="193">
        <v>39.01</v>
      </c>
      <c r="C686" s="193">
        <v>51.24</v>
      </c>
      <c r="D686" s="193">
        <v>38.479999999999997</v>
      </c>
      <c r="E686" s="193">
        <v>54.92</v>
      </c>
      <c r="F686" s="193">
        <v>129.96</v>
      </c>
      <c r="G686" s="193">
        <v>20.67</v>
      </c>
      <c r="H686" s="193">
        <v>28.46</v>
      </c>
      <c r="I686" s="224">
        <v>98.25</v>
      </c>
      <c r="J686" s="193"/>
      <c r="K686" s="196">
        <f t="shared" si="88"/>
        <v>6.4499484004127972E-3</v>
      </c>
      <c r="L686" s="196">
        <f t="shared" si="89"/>
        <v>-2.1421616358325108E-3</v>
      </c>
      <c r="M686" s="196">
        <f t="shared" si="90"/>
        <v>7.5936108929038799E-3</v>
      </c>
      <c r="N686" s="196">
        <f t="shared" si="91"/>
        <v>-3.9898440333695842E-3</v>
      </c>
      <c r="O686" s="196">
        <f t="shared" si="92"/>
        <v>2.4683739586549031E-3</v>
      </c>
      <c r="P686" s="196">
        <f t="shared" si="93"/>
        <v>-1.4492753623187239E-3</v>
      </c>
      <c r="Q686" s="196">
        <f t="shared" si="94"/>
        <v>-6.6317626527049823E-3</v>
      </c>
      <c r="R686" s="196">
        <f t="shared" si="95"/>
        <v>1.9375892310829871E-3</v>
      </c>
      <c r="Y686">
        <v>681</v>
      </c>
      <c r="Z686">
        <v>167.1530237251568</v>
      </c>
    </row>
    <row r="687" spans="1:26" ht="13.8">
      <c r="A687" s="209">
        <v>42634</v>
      </c>
      <c r="B687" s="193">
        <v>39.49</v>
      </c>
      <c r="C687" s="193">
        <v>52.1</v>
      </c>
      <c r="D687" s="193">
        <v>38.72</v>
      </c>
      <c r="E687" s="193">
        <v>55.6</v>
      </c>
      <c r="F687" s="193">
        <v>130.41</v>
      </c>
      <c r="G687" s="193">
        <v>20.73</v>
      </c>
      <c r="H687" s="193">
        <v>29.01</v>
      </c>
      <c r="I687" s="224">
        <v>94.88</v>
      </c>
      <c r="J687" s="193"/>
      <c r="K687" s="196">
        <f t="shared" si="88"/>
        <v>1.2304537298128788E-2</v>
      </c>
      <c r="L687" s="196">
        <f t="shared" si="89"/>
        <v>1.6783762685402017E-2</v>
      </c>
      <c r="M687" s="196">
        <f t="shared" si="90"/>
        <v>6.2370062370062894E-3</v>
      </c>
      <c r="N687" s="196">
        <f t="shared" si="91"/>
        <v>1.2381646030589943E-2</v>
      </c>
      <c r="O687" s="196">
        <f t="shared" si="92"/>
        <v>3.4626038781162558E-3</v>
      </c>
      <c r="P687" s="196">
        <f t="shared" si="93"/>
        <v>2.9027576197386898E-3</v>
      </c>
      <c r="Q687" s="196">
        <f t="shared" si="94"/>
        <v>1.9325368938861585E-2</v>
      </c>
      <c r="R687" s="196">
        <f t="shared" si="95"/>
        <v>-3.4300254452926254E-2</v>
      </c>
      <c r="Y687">
        <v>682</v>
      </c>
      <c r="Z687">
        <v>142.21451825009575</v>
      </c>
    </row>
    <row r="688" spans="1:26" ht="13.8">
      <c r="A688" s="209">
        <v>42635</v>
      </c>
      <c r="B688" s="193">
        <v>40.24</v>
      </c>
      <c r="C688" s="193">
        <v>52.15</v>
      </c>
      <c r="D688" s="193">
        <v>39.26</v>
      </c>
      <c r="E688" s="193">
        <v>54.88</v>
      </c>
      <c r="F688" s="193">
        <v>130.80000000000001</v>
      </c>
      <c r="G688" s="193">
        <v>20.76</v>
      </c>
      <c r="H688" s="193">
        <v>29.29</v>
      </c>
      <c r="I688" s="224">
        <v>95.83</v>
      </c>
      <c r="J688" s="193"/>
      <c r="K688" s="196">
        <f t="shared" si="88"/>
        <v>1.8992149911369965E-2</v>
      </c>
      <c r="L688" s="196">
        <f t="shared" si="89"/>
        <v>9.5969289827249821E-4</v>
      </c>
      <c r="M688" s="196">
        <f t="shared" si="90"/>
        <v>1.3946280991735515E-2</v>
      </c>
      <c r="N688" s="196">
        <f t="shared" si="91"/>
        <v>-1.2949640287769763E-2</v>
      </c>
      <c r="O688" s="196">
        <f t="shared" si="92"/>
        <v>2.9905682079596255E-3</v>
      </c>
      <c r="P688" s="196">
        <f t="shared" si="93"/>
        <v>1.4471780028944108E-3</v>
      </c>
      <c r="Q688" s="196">
        <f t="shared" si="94"/>
        <v>9.6518441916579652E-3</v>
      </c>
      <c r="R688" s="196">
        <f t="shared" si="95"/>
        <v>1.0012647554806102E-2</v>
      </c>
      <c r="Y688">
        <v>683</v>
      </c>
      <c r="Z688">
        <v>238.67433687275994</v>
      </c>
    </row>
    <row r="689" spans="1:26" ht="13.8">
      <c r="A689" s="209">
        <v>42636</v>
      </c>
      <c r="B689" s="193">
        <v>40.29</v>
      </c>
      <c r="C689" s="193">
        <v>51.8</v>
      </c>
      <c r="D689" s="193">
        <v>39.25</v>
      </c>
      <c r="E689" s="193">
        <v>55.04</v>
      </c>
      <c r="F689" s="193">
        <v>130.27000000000001</v>
      </c>
      <c r="G689" s="193">
        <v>20.78</v>
      </c>
      <c r="H689" s="193">
        <v>29.1</v>
      </c>
      <c r="I689" s="224">
        <v>95.94</v>
      </c>
      <c r="J689" s="193"/>
      <c r="K689" s="196">
        <f t="shared" si="88"/>
        <v>1.2425447316102673E-3</v>
      </c>
      <c r="L689" s="196">
        <f t="shared" si="89"/>
        <v>-6.711409395973182E-3</v>
      </c>
      <c r="M689" s="196">
        <f t="shared" si="90"/>
        <v>-2.5471217524192588E-4</v>
      </c>
      <c r="N689" s="196">
        <f t="shared" si="91"/>
        <v>2.9154518950436693E-3</v>
      </c>
      <c r="O689" s="196">
        <f t="shared" si="92"/>
        <v>-4.0519877675841065E-3</v>
      </c>
      <c r="P689" s="196">
        <f t="shared" si="93"/>
        <v>9.6339113680152081E-4</v>
      </c>
      <c r="Q689" s="196">
        <f t="shared" si="94"/>
        <v>-6.4868555821098574E-3</v>
      </c>
      <c r="R689" s="196">
        <f t="shared" si="95"/>
        <v>1.1478660127308717E-3</v>
      </c>
      <c r="Y689">
        <v>684</v>
      </c>
      <c r="Z689">
        <v>113.339298301201</v>
      </c>
    </row>
    <row r="690" spans="1:26" ht="13.8">
      <c r="A690" s="209">
        <v>42639</v>
      </c>
      <c r="B690" s="193">
        <v>39.96</v>
      </c>
      <c r="C690" s="193">
        <v>51.32</v>
      </c>
      <c r="D690" s="193">
        <v>38.619999999999997</v>
      </c>
      <c r="E690" s="193">
        <v>53.8</v>
      </c>
      <c r="F690" s="193">
        <v>129.12</v>
      </c>
      <c r="G690" s="193">
        <v>20.57</v>
      </c>
      <c r="H690" s="193">
        <v>28.74</v>
      </c>
      <c r="I690" s="224">
        <v>94.56</v>
      </c>
      <c r="J690" s="193"/>
      <c r="K690" s="196">
        <f t="shared" si="88"/>
        <v>-8.1906180193596009E-3</v>
      </c>
      <c r="L690" s="196">
        <f t="shared" si="89"/>
        <v>-9.266409266409207E-3</v>
      </c>
      <c r="M690" s="196">
        <f t="shared" si="90"/>
        <v>-1.6050955414012805E-2</v>
      </c>
      <c r="N690" s="196">
        <f t="shared" si="91"/>
        <v>-2.2529069767441897E-2</v>
      </c>
      <c r="O690" s="196">
        <f t="shared" si="92"/>
        <v>-8.8278191448530399E-3</v>
      </c>
      <c r="P690" s="196">
        <f t="shared" si="93"/>
        <v>-1.0105871029836422E-2</v>
      </c>
      <c r="Q690" s="196">
        <f t="shared" si="94"/>
        <v>-1.2371134020618658E-2</v>
      </c>
      <c r="R690" s="196">
        <f t="shared" si="95"/>
        <v>-1.4383989993746044E-2</v>
      </c>
      <c r="Y690">
        <v>685</v>
      </c>
      <c r="Z690">
        <v>149.35308676984084</v>
      </c>
    </row>
    <row r="691" spans="1:26" ht="13.8">
      <c r="A691" s="209">
        <v>42640</v>
      </c>
      <c r="B691" s="193">
        <v>40.81</v>
      </c>
      <c r="C691" s="193">
        <v>52.27</v>
      </c>
      <c r="D691" s="193">
        <v>39.049999999999997</v>
      </c>
      <c r="E691" s="193">
        <v>54.66</v>
      </c>
      <c r="F691" s="193">
        <v>128.49</v>
      </c>
      <c r="G691" s="193">
        <v>20.77</v>
      </c>
      <c r="H691" s="193">
        <v>28.98</v>
      </c>
      <c r="I691" s="224">
        <v>97.07</v>
      </c>
      <c r="J691" s="193"/>
      <c r="K691" s="196">
        <f t="shared" si="88"/>
        <v>2.1271271271271305E-2</v>
      </c>
      <c r="L691" s="196">
        <f t="shared" si="89"/>
        <v>1.8511301636788831E-2</v>
      </c>
      <c r="M691" s="196">
        <f t="shared" si="90"/>
        <v>1.1134127395132049E-2</v>
      </c>
      <c r="N691" s="196">
        <f t="shared" si="91"/>
        <v>1.5985130111524155E-2</v>
      </c>
      <c r="O691" s="196">
        <f t="shared" si="92"/>
        <v>-4.8791821561337935E-3</v>
      </c>
      <c r="P691" s="196">
        <f t="shared" si="93"/>
        <v>9.7228974234321482E-3</v>
      </c>
      <c r="Q691" s="196">
        <f t="shared" si="94"/>
        <v>8.3507306889353521E-3</v>
      </c>
      <c r="R691" s="196">
        <f t="shared" si="95"/>
        <v>2.6543993231810392E-2</v>
      </c>
      <c r="Y691">
        <v>686</v>
      </c>
      <c r="Z691">
        <v>325.21311186435605</v>
      </c>
    </row>
    <row r="692" spans="1:26" ht="13.8">
      <c r="A692" s="209">
        <v>42641</v>
      </c>
      <c r="B692" s="193">
        <v>41.44</v>
      </c>
      <c r="C692" s="193">
        <v>52.34</v>
      </c>
      <c r="D692" s="193">
        <v>38.979999999999997</v>
      </c>
      <c r="E692" s="193">
        <v>54.28</v>
      </c>
      <c r="F692" s="193">
        <v>127.6</v>
      </c>
      <c r="G692" s="193">
        <v>20.62</v>
      </c>
      <c r="H692" s="193">
        <v>28.9</v>
      </c>
      <c r="I692" s="224">
        <v>97.48</v>
      </c>
      <c r="J692" s="193"/>
      <c r="K692" s="196">
        <f t="shared" si="88"/>
        <v>1.5437392795883249E-2</v>
      </c>
      <c r="L692" s="196">
        <f t="shared" si="89"/>
        <v>1.3392003061029325E-3</v>
      </c>
      <c r="M692" s="196">
        <f t="shared" si="90"/>
        <v>-1.7925736235595464E-3</v>
      </c>
      <c r="N692" s="196">
        <f t="shared" si="91"/>
        <v>-6.9520673252834887E-3</v>
      </c>
      <c r="O692" s="196">
        <f t="shared" si="92"/>
        <v>-6.9266090746362731E-3</v>
      </c>
      <c r="P692" s="196">
        <f t="shared" si="93"/>
        <v>-7.2219547424168789E-3</v>
      </c>
      <c r="Q692" s="196">
        <f t="shared" si="94"/>
        <v>-2.7605244996549982E-3</v>
      </c>
      <c r="R692" s="196">
        <f t="shared" si="95"/>
        <v>4.2237560523334791E-3</v>
      </c>
      <c r="Y692">
        <v>687</v>
      </c>
      <c r="Z692">
        <v>162.40862707354978</v>
      </c>
    </row>
    <row r="693" spans="1:26" ht="13.8">
      <c r="A693" s="209">
        <v>42642</v>
      </c>
      <c r="B693" s="193">
        <v>41.45</v>
      </c>
      <c r="C693" s="193">
        <v>51.77</v>
      </c>
      <c r="D693" s="193">
        <v>38.659999999999997</v>
      </c>
      <c r="E693" s="193">
        <v>54.2</v>
      </c>
      <c r="F693" s="193">
        <v>125.96</v>
      </c>
      <c r="G693" s="193">
        <v>20.309999999999999</v>
      </c>
      <c r="H693" s="193">
        <v>29.31</v>
      </c>
      <c r="I693" s="224">
        <v>96.67</v>
      </c>
      <c r="J693" s="193"/>
      <c r="K693" s="196">
        <f t="shared" si="88"/>
        <v>2.4131274131286478E-4</v>
      </c>
      <c r="L693" s="196">
        <f t="shared" si="89"/>
        <v>-1.0890332441727173E-2</v>
      </c>
      <c r="M693" s="196">
        <f t="shared" si="90"/>
        <v>-8.2093381221139128E-3</v>
      </c>
      <c r="N693" s="196">
        <f t="shared" si="91"/>
        <v>-1.4738393515106539E-3</v>
      </c>
      <c r="O693" s="196">
        <f t="shared" si="92"/>
        <v>-1.2852664576802513E-2</v>
      </c>
      <c r="P693" s="196">
        <f t="shared" si="93"/>
        <v>-1.5033947623666452E-2</v>
      </c>
      <c r="Q693" s="196">
        <f t="shared" si="94"/>
        <v>1.418685121107267E-2</v>
      </c>
      <c r="R693" s="196">
        <f t="shared" si="95"/>
        <v>-8.3093967993434787E-3</v>
      </c>
      <c r="Y693">
        <v>688</v>
      </c>
      <c r="Z693">
        <v>181.93008543554456</v>
      </c>
    </row>
    <row r="694" spans="1:26" ht="13.8">
      <c r="A694" s="209">
        <v>42643</v>
      </c>
      <c r="B694" s="193">
        <v>41.87</v>
      </c>
      <c r="C694" s="193">
        <v>51.95</v>
      </c>
      <c r="D694" s="193">
        <v>38.770000000000003</v>
      </c>
      <c r="E694" s="193">
        <v>54.97</v>
      </c>
      <c r="F694" s="193">
        <v>130.25</v>
      </c>
      <c r="G694" s="193">
        <v>20.71</v>
      </c>
      <c r="H694" s="193">
        <v>29.85</v>
      </c>
      <c r="I694" s="224">
        <v>98.55</v>
      </c>
      <c r="J694" s="193"/>
      <c r="K694" s="196">
        <f t="shared" si="88"/>
        <v>1.0132689987937142E-2</v>
      </c>
      <c r="L694" s="196">
        <f t="shared" si="89"/>
        <v>3.4769171334749797E-3</v>
      </c>
      <c r="M694" s="196">
        <f t="shared" si="90"/>
        <v>2.8453181583033252E-3</v>
      </c>
      <c r="N694" s="196">
        <f t="shared" si="91"/>
        <v>1.420664206642059E-2</v>
      </c>
      <c r="O694" s="196">
        <f t="shared" si="92"/>
        <v>3.4058431248015296E-2</v>
      </c>
      <c r="P694" s="196">
        <f t="shared" si="93"/>
        <v>1.9694731659281248E-2</v>
      </c>
      <c r="Q694" s="196">
        <f t="shared" si="94"/>
        <v>1.8423746161719642E-2</v>
      </c>
      <c r="R694" s="196">
        <f t="shared" si="95"/>
        <v>1.944760525499116E-2</v>
      </c>
      <c r="Y694">
        <v>689</v>
      </c>
      <c r="Z694">
        <v>259.74552732882506</v>
      </c>
    </row>
    <row r="695" spans="1:26" ht="13.8">
      <c r="A695" s="209">
        <v>42646</v>
      </c>
      <c r="B695" s="193">
        <v>41.84</v>
      </c>
      <c r="C695" s="193">
        <v>51.79</v>
      </c>
      <c r="D695" s="193">
        <v>38.53</v>
      </c>
      <c r="E695" s="193">
        <v>54.97</v>
      </c>
      <c r="F695" s="193">
        <v>128.97</v>
      </c>
      <c r="G695" s="193">
        <v>20.68</v>
      </c>
      <c r="H695" s="193">
        <v>29.54</v>
      </c>
      <c r="I695" s="224">
        <v>102.63</v>
      </c>
      <c r="J695" s="193"/>
      <c r="K695" s="196">
        <f t="shared" si="88"/>
        <v>-7.1650346309992913E-4</v>
      </c>
      <c r="L695" s="196">
        <f t="shared" si="89"/>
        <v>-3.0798845043311586E-3</v>
      </c>
      <c r="M695" s="196">
        <f t="shared" si="90"/>
        <v>-6.1903533660046936E-3</v>
      </c>
      <c r="N695" s="196">
        <f t="shared" si="91"/>
        <v>0</v>
      </c>
      <c r="O695" s="196">
        <f t="shared" si="92"/>
        <v>-9.827255278310949E-3</v>
      </c>
      <c r="P695" s="196">
        <f t="shared" si="93"/>
        <v>-1.4485755673588187E-3</v>
      </c>
      <c r="Q695" s="196">
        <f t="shared" si="94"/>
        <v>-1.0385259631490862E-2</v>
      </c>
      <c r="R695" s="196">
        <f t="shared" si="95"/>
        <v>4.1400304414003025E-2</v>
      </c>
      <c r="Y695">
        <v>690</v>
      </c>
      <c r="Z695">
        <v>195.28633576638575</v>
      </c>
    </row>
    <row r="696" spans="1:26" ht="13.8">
      <c r="A696" s="209">
        <v>42647</v>
      </c>
      <c r="B696" s="193">
        <v>41.7</v>
      </c>
      <c r="C696" s="193">
        <v>51.63</v>
      </c>
      <c r="D696" s="193">
        <v>38.729999999999997</v>
      </c>
      <c r="E696" s="193">
        <v>54.95</v>
      </c>
      <c r="F696" s="193">
        <v>128.52000000000001</v>
      </c>
      <c r="G696" s="193">
        <v>20.61</v>
      </c>
      <c r="H696" s="193">
        <v>29.54</v>
      </c>
      <c r="I696" s="224">
        <v>102.34</v>
      </c>
      <c r="J696" s="193"/>
      <c r="K696" s="196">
        <f t="shared" si="88"/>
        <v>-3.3460803059273555E-3</v>
      </c>
      <c r="L696" s="196">
        <f t="shared" si="89"/>
        <v>-3.0893994979725157E-3</v>
      </c>
      <c r="M696" s="196">
        <f t="shared" si="90"/>
        <v>5.1907604464052877E-3</v>
      </c>
      <c r="N696" s="196">
        <f t="shared" si="91"/>
        <v>-3.638348189921052E-4</v>
      </c>
      <c r="O696" s="196">
        <f t="shared" si="92"/>
        <v>-3.4891835310536454E-3</v>
      </c>
      <c r="P696" s="196">
        <f t="shared" si="93"/>
        <v>-3.3849129593810584E-3</v>
      </c>
      <c r="Q696" s="196">
        <f t="shared" si="94"/>
        <v>0</v>
      </c>
      <c r="R696" s="196">
        <f t="shared" si="95"/>
        <v>-2.8256844977101437E-3</v>
      </c>
      <c r="Y696">
        <v>691</v>
      </c>
      <c r="Z696">
        <v>177.30367603289946</v>
      </c>
    </row>
    <row r="697" spans="1:26" ht="13.8">
      <c r="A697" s="209">
        <v>42648</v>
      </c>
      <c r="B697" s="193">
        <v>42.22</v>
      </c>
      <c r="C697" s="193">
        <v>51.99</v>
      </c>
      <c r="D697" s="193">
        <v>38.729999999999997</v>
      </c>
      <c r="E697" s="193">
        <v>54.22</v>
      </c>
      <c r="F697" s="193">
        <v>128.09</v>
      </c>
      <c r="G697" s="193">
        <v>20.58</v>
      </c>
      <c r="H697" s="193">
        <v>29.17</v>
      </c>
      <c r="I697" s="224">
        <v>106.28</v>
      </c>
      <c r="J697" s="193"/>
      <c r="K697" s="196">
        <f t="shared" si="88"/>
        <v>1.2470023980815252E-2</v>
      </c>
      <c r="L697" s="196">
        <f t="shared" si="89"/>
        <v>6.9726902963393265E-3</v>
      </c>
      <c r="M697" s="196">
        <f t="shared" si="90"/>
        <v>0</v>
      </c>
      <c r="N697" s="196">
        <f t="shared" si="91"/>
        <v>-1.3284804367606987E-2</v>
      </c>
      <c r="O697" s="196">
        <f t="shared" si="92"/>
        <v>-3.3457827575475163E-3</v>
      </c>
      <c r="P697" s="196">
        <f t="shared" si="93"/>
        <v>-1.4556040756914671E-3</v>
      </c>
      <c r="Q697" s="196">
        <f t="shared" si="94"/>
        <v>-1.2525389302640402E-2</v>
      </c>
      <c r="R697" s="196">
        <f t="shared" si="95"/>
        <v>3.849912057846392E-2</v>
      </c>
      <c r="Y697">
        <v>692</v>
      </c>
      <c r="Z697">
        <v>258.37631564372037</v>
      </c>
    </row>
    <row r="698" spans="1:26" ht="13.8">
      <c r="A698" s="209">
        <v>42649</v>
      </c>
      <c r="B698" s="193">
        <v>42.08</v>
      </c>
      <c r="C698" s="193">
        <v>52.08</v>
      </c>
      <c r="D698" s="193">
        <v>38.75</v>
      </c>
      <c r="E698" s="193">
        <v>54.76</v>
      </c>
      <c r="F698" s="193">
        <v>127.66</v>
      </c>
      <c r="G698" s="193">
        <v>19.920000000000002</v>
      </c>
      <c r="H698" s="193">
        <v>29.15</v>
      </c>
      <c r="I698" s="224">
        <v>105.07</v>
      </c>
      <c r="J698" s="193"/>
      <c r="K698" s="196">
        <f t="shared" si="88"/>
        <v>-3.315963998105177E-3</v>
      </c>
      <c r="L698" s="196">
        <f t="shared" si="89"/>
        <v>1.7311021350258954E-3</v>
      </c>
      <c r="M698" s="196">
        <f t="shared" si="90"/>
        <v>5.1639555899827335E-4</v>
      </c>
      <c r="N698" s="196">
        <f t="shared" si="91"/>
        <v>9.9594245665805825E-3</v>
      </c>
      <c r="O698" s="196">
        <f t="shared" si="92"/>
        <v>-3.3570145991100538E-3</v>
      </c>
      <c r="P698" s="196">
        <f t="shared" si="93"/>
        <v>-3.206997084548089E-2</v>
      </c>
      <c r="Q698" s="196">
        <f t="shared" si="94"/>
        <v>-6.8563592732269886E-4</v>
      </c>
      <c r="R698" s="196">
        <f t="shared" si="95"/>
        <v>-1.1385020700037711E-2</v>
      </c>
      <c r="Y698">
        <v>693</v>
      </c>
      <c r="Z698">
        <v>181.92219308558882</v>
      </c>
    </row>
    <row r="699" spans="1:26" ht="13.8">
      <c r="A699" s="209">
        <v>42650</v>
      </c>
      <c r="B699" s="193">
        <v>41.97</v>
      </c>
      <c r="C699" s="193">
        <v>52.14</v>
      </c>
      <c r="D699" s="193">
        <v>38.659999999999997</v>
      </c>
      <c r="E699" s="193">
        <v>55.26</v>
      </c>
      <c r="F699" s="193">
        <v>128.1</v>
      </c>
      <c r="G699" s="193">
        <v>19.73</v>
      </c>
      <c r="H699" s="193">
        <v>28.69</v>
      </c>
      <c r="I699" s="224">
        <v>104.82</v>
      </c>
      <c r="J699" s="195"/>
      <c r="K699" s="196">
        <f t="shared" si="88"/>
        <v>-2.6140684410646256E-3</v>
      </c>
      <c r="L699" s="196">
        <f t="shared" si="89"/>
        <v>1.1520737327189378E-3</v>
      </c>
      <c r="M699" s="196">
        <f t="shared" si="90"/>
        <v>-2.3225806451613782E-3</v>
      </c>
      <c r="N699" s="196">
        <f t="shared" si="91"/>
        <v>9.1307523739956181E-3</v>
      </c>
      <c r="O699" s="196">
        <f t="shared" si="92"/>
        <v>3.4466551778160564E-3</v>
      </c>
      <c r="P699" s="196">
        <f t="shared" si="93"/>
        <v>-9.5381526104418302E-3</v>
      </c>
      <c r="Q699" s="196">
        <f t="shared" si="94"/>
        <v>-1.5780445969125121E-2</v>
      </c>
      <c r="R699" s="196">
        <f t="shared" si="95"/>
        <v>-2.3793661368611404E-3</v>
      </c>
      <c r="Y699">
        <v>694</v>
      </c>
      <c r="Z699">
        <v>228.17148729503197</v>
      </c>
    </row>
    <row r="700" spans="1:26" ht="13.8">
      <c r="A700" s="209">
        <v>42653</v>
      </c>
      <c r="B700" s="193">
        <v>42.09</v>
      </c>
      <c r="C700" s="193">
        <v>52.35</v>
      </c>
      <c r="D700" s="193">
        <v>39.200000000000003</v>
      </c>
      <c r="E700" s="193">
        <v>55.12</v>
      </c>
      <c r="F700" s="193">
        <v>128.35</v>
      </c>
      <c r="G700" s="193">
        <v>19.52</v>
      </c>
      <c r="H700" s="193">
        <v>28.99</v>
      </c>
      <c r="I700" s="224">
        <v>103.33</v>
      </c>
      <c r="J700" s="193"/>
      <c r="K700" s="196">
        <f t="shared" si="88"/>
        <v>2.8591851322374209E-3</v>
      </c>
      <c r="L700" s="196">
        <f t="shared" si="89"/>
        <v>4.0276179516686005E-3</v>
      </c>
      <c r="M700" s="196">
        <f t="shared" si="90"/>
        <v>1.3967925504397473E-2</v>
      </c>
      <c r="N700" s="196">
        <f t="shared" si="91"/>
        <v>-2.533478103510687E-3</v>
      </c>
      <c r="O700" s="196">
        <f t="shared" si="92"/>
        <v>1.95160031225605E-3</v>
      </c>
      <c r="P700" s="196">
        <f t="shared" si="93"/>
        <v>-1.0643689812468365E-2</v>
      </c>
      <c r="Q700" s="196">
        <f t="shared" si="94"/>
        <v>1.0456605088881044E-2</v>
      </c>
      <c r="R700" s="196">
        <f t="shared" si="95"/>
        <v>-1.4214844495325271E-2</v>
      </c>
      <c r="Y700">
        <v>695</v>
      </c>
      <c r="Z700">
        <v>118.68756921931414</v>
      </c>
    </row>
    <row r="701" spans="1:26" ht="13.8">
      <c r="A701" s="209">
        <v>42654</v>
      </c>
      <c r="B701" s="193">
        <v>41.55</v>
      </c>
      <c r="C701" s="193">
        <v>51.59</v>
      </c>
      <c r="D701" s="193">
        <v>39.06</v>
      </c>
      <c r="E701" s="193">
        <v>54.74</v>
      </c>
      <c r="F701" s="193">
        <v>128.97</v>
      </c>
      <c r="G701" s="193">
        <v>19.36</v>
      </c>
      <c r="H701" s="193">
        <v>28.55</v>
      </c>
      <c r="I701" s="224">
        <v>100.59</v>
      </c>
      <c r="J701" s="193"/>
      <c r="K701" s="196">
        <f t="shared" si="88"/>
        <v>-1.2829650748396442E-2</v>
      </c>
      <c r="L701" s="196">
        <f t="shared" si="89"/>
        <v>-1.4517669531996142E-2</v>
      </c>
      <c r="M701" s="196">
        <f t="shared" si="90"/>
        <v>-3.5714285714285856E-3</v>
      </c>
      <c r="N701" s="196">
        <f t="shared" si="91"/>
        <v>-6.8940493468794533E-3</v>
      </c>
      <c r="O701" s="196">
        <f t="shared" si="92"/>
        <v>4.8305414881184621E-3</v>
      </c>
      <c r="P701" s="196">
        <f t="shared" si="93"/>
        <v>-8.1967213114754172E-3</v>
      </c>
      <c r="Q701" s="196">
        <f t="shared" si="94"/>
        <v>-1.5177647464642903E-2</v>
      </c>
      <c r="R701" s="196">
        <f t="shared" si="95"/>
        <v>-2.6516984418852172E-2</v>
      </c>
      <c r="Y701">
        <v>696</v>
      </c>
      <c r="Z701">
        <v>201.70264401476385</v>
      </c>
    </row>
    <row r="702" spans="1:26" ht="13.8">
      <c r="A702" s="209">
        <v>42655</v>
      </c>
      <c r="B702" s="193">
        <v>41.7</v>
      </c>
      <c r="C702" s="193">
        <v>51.51</v>
      </c>
      <c r="D702" s="193">
        <v>39.21</v>
      </c>
      <c r="E702" s="193">
        <v>54.32</v>
      </c>
      <c r="F702" s="193">
        <v>128.5</v>
      </c>
      <c r="G702" s="193">
        <v>19.38</v>
      </c>
      <c r="H702" s="193">
        <v>28.58</v>
      </c>
      <c r="I702" s="224">
        <v>99.5</v>
      </c>
      <c r="J702" s="193"/>
      <c r="K702" s="196">
        <f t="shared" si="88"/>
        <v>3.6101083032492346E-3</v>
      </c>
      <c r="L702" s="196">
        <f t="shared" si="89"/>
        <v>-1.5506881178524016E-3</v>
      </c>
      <c r="M702" s="196">
        <f t="shared" si="90"/>
        <v>3.8402457757296103E-3</v>
      </c>
      <c r="N702" s="196">
        <f t="shared" si="91"/>
        <v>-7.6726342710997748E-3</v>
      </c>
      <c r="O702" s="196">
        <f t="shared" si="92"/>
        <v>-3.6442583546561127E-3</v>
      </c>
      <c r="P702" s="196">
        <f t="shared" si="93"/>
        <v>1.0330578512396473E-3</v>
      </c>
      <c r="Q702" s="196">
        <f t="shared" si="94"/>
        <v>1.0507880910682165E-3</v>
      </c>
      <c r="R702" s="196">
        <f t="shared" si="95"/>
        <v>-1.0836067203499387E-2</v>
      </c>
      <c r="Y702">
        <v>697</v>
      </c>
      <c r="Z702">
        <v>222.73204830597643</v>
      </c>
    </row>
    <row r="703" spans="1:26" ht="13.8">
      <c r="A703" s="209">
        <v>42656</v>
      </c>
      <c r="B703" s="193">
        <v>41.46</v>
      </c>
      <c r="C703" s="193">
        <v>51.34</v>
      </c>
      <c r="D703" s="193">
        <v>38.81</v>
      </c>
      <c r="E703" s="193">
        <v>54.34</v>
      </c>
      <c r="F703" s="193">
        <v>128.30000000000001</v>
      </c>
      <c r="G703" s="193">
        <v>19.600000000000001</v>
      </c>
      <c r="H703" s="193">
        <v>28.59</v>
      </c>
      <c r="I703" s="224">
        <v>100.23</v>
      </c>
      <c r="J703" s="193"/>
      <c r="K703" s="196">
        <f t="shared" si="88"/>
        <v>-5.7553956834532844E-3</v>
      </c>
      <c r="L703" s="196">
        <f t="shared" si="89"/>
        <v>-3.3003300330031954E-3</v>
      </c>
      <c r="M703" s="196">
        <f t="shared" si="90"/>
        <v>-1.0201479214486064E-2</v>
      </c>
      <c r="N703" s="196">
        <f t="shared" si="91"/>
        <v>3.6818851251846699E-4</v>
      </c>
      <c r="O703" s="196">
        <f t="shared" si="92"/>
        <v>-1.5564202334629464E-3</v>
      </c>
      <c r="P703" s="196">
        <f t="shared" si="93"/>
        <v>1.1351909184726647E-2</v>
      </c>
      <c r="Q703" s="196">
        <f t="shared" si="94"/>
        <v>3.4989503149060756E-4</v>
      </c>
      <c r="R703" s="196">
        <f t="shared" si="95"/>
        <v>7.336683417085467E-3</v>
      </c>
      <c r="Y703">
        <v>698</v>
      </c>
      <c r="Z703">
        <v>400.58352181577607</v>
      </c>
    </row>
    <row r="704" spans="1:26" ht="13.8">
      <c r="A704" s="209">
        <v>42657</v>
      </c>
      <c r="B704" s="193">
        <v>41.15</v>
      </c>
      <c r="C704" s="193">
        <v>51.79</v>
      </c>
      <c r="D704" s="193">
        <v>38.83</v>
      </c>
      <c r="E704" s="193">
        <v>54.52</v>
      </c>
      <c r="F704" s="193">
        <v>128.24</v>
      </c>
      <c r="G704" s="193">
        <v>19.66</v>
      </c>
      <c r="H704" s="193">
        <v>28.94</v>
      </c>
      <c r="I704" s="224">
        <v>101.47</v>
      </c>
      <c r="J704" s="193"/>
      <c r="K704" s="196">
        <f t="shared" si="88"/>
        <v>-7.4770863482875611E-3</v>
      </c>
      <c r="L704" s="196">
        <f t="shared" si="89"/>
        <v>8.7650954421502857E-3</v>
      </c>
      <c r="M704" s="196">
        <f t="shared" si="90"/>
        <v>5.1533110023179644E-4</v>
      </c>
      <c r="N704" s="196">
        <f t="shared" si="91"/>
        <v>3.3124769966875176E-3</v>
      </c>
      <c r="O704" s="196">
        <f t="shared" si="92"/>
        <v>-4.6765393608731308E-4</v>
      </c>
      <c r="P704" s="196">
        <f t="shared" si="93"/>
        <v>3.0612244897958527E-3</v>
      </c>
      <c r="Q704" s="196">
        <f t="shared" si="94"/>
        <v>1.2242042672263078E-2</v>
      </c>
      <c r="R704" s="196">
        <f t="shared" si="95"/>
        <v>1.2371545445475356E-2</v>
      </c>
      <c r="Y704">
        <v>699</v>
      </c>
      <c r="Z704">
        <v>220.71809905809124</v>
      </c>
    </row>
    <row r="705" spans="1:26" ht="13.8">
      <c r="A705" s="209">
        <v>42660</v>
      </c>
      <c r="B705" s="193">
        <v>40.65</v>
      </c>
      <c r="C705" s="193">
        <v>51.61</v>
      </c>
      <c r="D705" s="193">
        <v>38.9</v>
      </c>
      <c r="E705" s="193">
        <v>53.82</v>
      </c>
      <c r="F705" s="193">
        <v>127</v>
      </c>
      <c r="G705" s="193">
        <v>19.59</v>
      </c>
      <c r="H705" s="193">
        <v>28.86</v>
      </c>
      <c r="I705" s="224">
        <v>99.8</v>
      </c>
      <c r="J705" s="193"/>
      <c r="K705" s="196">
        <f t="shared" si="88"/>
        <v>-1.2150668286755772E-2</v>
      </c>
      <c r="L705" s="196">
        <f t="shared" si="89"/>
        <v>-3.4755744352191489E-3</v>
      </c>
      <c r="M705" s="196">
        <f t="shared" si="90"/>
        <v>1.8027298480556345E-3</v>
      </c>
      <c r="N705" s="196">
        <f t="shared" si="91"/>
        <v>-1.2839325018341945E-2</v>
      </c>
      <c r="O705" s="196">
        <f t="shared" si="92"/>
        <v>-9.6693699313787351E-3</v>
      </c>
      <c r="P705" s="196">
        <f t="shared" si="93"/>
        <v>-3.5605289928789564E-3</v>
      </c>
      <c r="Q705" s="196">
        <f t="shared" si="94"/>
        <v>-2.7643400138217637E-3</v>
      </c>
      <c r="R705" s="196">
        <f t="shared" si="95"/>
        <v>-1.6458066423573486E-2</v>
      </c>
      <c r="Y705">
        <v>700</v>
      </c>
      <c r="Z705">
        <v>255.80170996014337</v>
      </c>
    </row>
    <row r="706" spans="1:26" ht="13.8">
      <c r="A706" s="209">
        <v>42661</v>
      </c>
      <c r="B706" s="193">
        <v>40.880000000000003</v>
      </c>
      <c r="C706" s="193">
        <v>52.01</v>
      </c>
      <c r="D706" s="193">
        <v>39.67</v>
      </c>
      <c r="E706" s="193">
        <v>53.92</v>
      </c>
      <c r="F706" s="193">
        <v>127.35</v>
      </c>
      <c r="G706" s="193">
        <v>19.78</v>
      </c>
      <c r="H706" s="193">
        <v>28.71</v>
      </c>
      <c r="I706" s="224">
        <v>118.79</v>
      </c>
      <c r="J706" s="193"/>
      <c r="K706" s="196">
        <f t="shared" si="88"/>
        <v>5.6580565805659034E-3</v>
      </c>
      <c r="L706" s="196">
        <f t="shared" si="89"/>
        <v>7.7504359620228364E-3</v>
      </c>
      <c r="M706" s="196">
        <f t="shared" si="90"/>
        <v>1.9794344473007795E-2</v>
      </c>
      <c r="N706" s="196">
        <f t="shared" si="91"/>
        <v>1.8580453363062322E-3</v>
      </c>
      <c r="O706" s="196">
        <f t="shared" si="92"/>
        <v>2.7559055118109789E-3</v>
      </c>
      <c r="P706" s="196">
        <f t="shared" si="93"/>
        <v>9.6988259315978192E-3</v>
      </c>
      <c r="Q706" s="196">
        <f t="shared" si="94"/>
        <v>-5.1975051975051484E-3</v>
      </c>
      <c r="R706" s="196">
        <f t="shared" si="95"/>
        <v>0.19028056112224459</v>
      </c>
      <c r="Y706">
        <v>701</v>
      </c>
      <c r="Z706">
        <v>105.62531932053476</v>
      </c>
    </row>
    <row r="707" spans="1:26" ht="13.8">
      <c r="A707" s="209">
        <v>42662</v>
      </c>
      <c r="B707" s="193">
        <v>40.880000000000003</v>
      </c>
      <c r="C707" s="193">
        <v>51.89</v>
      </c>
      <c r="D707" s="193">
        <v>39.979999999999997</v>
      </c>
      <c r="E707" s="193">
        <v>54.05</v>
      </c>
      <c r="F707" s="193">
        <v>127.64</v>
      </c>
      <c r="G707" s="193">
        <v>19.79</v>
      </c>
      <c r="H707" s="193">
        <v>29.51</v>
      </c>
      <c r="I707" s="224">
        <v>121.87</v>
      </c>
      <c r="J707" s="193"/>
      <c r="K707" s="196">
        <f t="shared" ref="K707:K770" si="96">(B707-B706)/B706</f>
        <v>0</v>
      </c>
      <c r="L707" s="196">
        <f t="shared" ref="L707:L770" si="97">(C707-C706)/C706</f>
        <v>-2.3072486060372512E-3</v>
      </c>
      <c r="M707" s="196">
        <f t="shared" ref="M707:M770" si="98">(D707-D706)/D706</f>
        <v>7.8144693723215322E-3</v>
      </c>
      <c r="N707" s="196">
        <f t="shared" ref="N707:N770" si="99">(E707-E706)/E706</f>
        <v>2.4109792284865623E-3</v>
      </c>
      <c r="O707" s="196">
        <f t="shared" ref="O707:O770" si="100">(F707-F706)/F706</f>
        <v>2.2771888496270613E-3</v>
      </c>
      <c r="P707" s="196">
        <f t="shared" ref="P707:P770" si="101">(G707-G706)/G706</f>
        <v>5.0556117290182054E-4</v>
      </c>
      <c r="Q707" s="196">
        <f t="shared" ref="Q707:Q770" si="102">(H707-H706)/H706</f>
        <v>2.7864855451062372E-2</v>
      </c>
      <c r="R707" s="196">
        <f t="shared" ref="R707:R770" si="103">(I707-I706)/I706</f>
        <v>2.5928108426635222E-2</v>
      </c>
      <c r="Y707">
        <v>702</v>
      </c>
      <c r="Z707">
        <v>237.54235568736127</v>
      </c>
    </row>
    <row r="708" spans="1:26" ht="13.8">
      <c r="A708" s="209">
        <v>42663</v>
      </c>
      <c r="B708" s="193">
        <v>40.520000000000003</v>
      </c>
      <c r="C708" s="193">
        <v>51.64</v>
      </c>
      <c r="D708" s="193">
        <v>39.75</v>
      </c>
      <c r="E708" s="193">
        <v>54.2</v>
      </c>
      <c r="F708" s="193">
        <v>128.13999999999999</v>
      </c>
      <c r="G708" s="193">
        <v>19.739999999999998</v>
      </c>
      <c r="H708" s="193">
        <v>26.33</v>
      </c>
      <c r="I708" s="224">
        <v>123.35</v>
      </c>
      <c r="J708" s="193"/>
      <c r="K708" s="196">
        <f t="shared" si="96"/>
        <v>-8.8062622309197508E-3</v>
      </c>
      <c r="L708" s="196">
        <f t="shared" si="97"/>
        <v>-4.8178839853536323E-3</v>
      </c>
      <c r="M708" s="196">
        <f t="shared" si="98"/>
        <v>-5.7528764382190319E-3</v>
      </c>
      <c r="N708" s="196">
        <f t="shared" si="99"/>
        <v>2.7752081406106511E-3</v>
      </c>
      <c r="O708" s="196">
        <f t="shared" si="100"/>
        <v>3.9172673143214182E-3</v>
      </c>
      <c r="P708" s="196">
        <f t="shared" si="101"/>
        <v>-2.5265285497726485E-3</v>
      </c>
      <c r="Q708" s="196">
        <f t="shared" si="102"/>
        <v>-0.10776008132836337</v>
      </c>
      <c r="R708" s="196">
        <f t="shared" si="103"/>
        <v>1.2144087962582996E-2</v>
      </c>
      <c r="Y708">
        <v>703</v>
      </c>
      <c r="Z708">
        <v>111.80610667690505</v>
      </c>
    </row>
    <row r="709" spans="1:26" ht="13.8">
      <c r="A709" s="209">
        <v>42664</v>
      </c>
      <c r="B709" s="193">
        <v>40.950000000000003</v>
      </c>
      <c r="C709" s="193">
        <v>53.81</v>
      </c>
      <c r="D709" s="193">
        <v>39.869999999999997</v>
      </c>
      <c r="E709" s="193">
        <v>54.61</v>
      </c>
      <c r="F709" s="193">
        <v>127.23</v>
      </c>
      <c r="G709" s="193">
        <v>19.63</v>
      </c>
      <c r="H709" s="193">
        <v>26.37</v>
      </c>
      <c r="I709" s="224">
        <v>127.5</v>
      </c>
      <c r="J709" s="193"/>
      <c r="K709" s="196">
        <f t="shared" si="96"/>
        <v>1.0612043435340566E-2</v>
      </c>
      <c r="L709" s="196">
        <f t="shared" si="97"/>
        <v>4.2021688613477957E-2</v>
      </c>
      <c r="M709" s="196">
        <f t="shared" si="98"/>
        <v>3.0188679245282376E-3</v>
      </c>
      <c r="N709" s="196">
        <f t="shared" si="99"/>
        <v>7.5645756457563941E-3</v>
      </c>
      <c r="O709" s="196">
        <f t="shared" si="100"/>
        <v>-7.1016076166691309E-3</v>
      </c>
      <c r="P709" s="196">
        <f t="shared" si="101"/>
        <v>-5.5724417426544805E-3</v>
      </c>
      <c r="Q709" s="196">
        <f t="shared" si="102"/>
        <v>1.5191796429928866E-3</v>
      </c>
      <c r="R709" s="196">
        <f t="shared" si="103"/>
        <v>3.3644102148358376E-2</v>
      </c>
      <c r="Y709">
        <v>704</v>
      </c>
      <c r="Z709">
        <v>195.50787965049707</v>
      </c>
    </row>
    <row r="710" spans="1:26" ht="13.8">
      <c r="A710" s="209">
        <v>42667</v>
      </c>
      <c r="B710" s="193">
        <v>41.9</v>
      </c>
      <c r="C710" s="193">
        <v>55.02</v>
      </c>
      <c r="D710" s="193">
        <v>40.56</v>
      </c>
      <c r="E710" s="193">
        <v>54.64</v>
      </c>
      <c r="F710" s="193">
        <v>129.91999999999999</v>
      </c>
      <c r="G710" s="193">
        <v>19.87</v>
      </c>
      <c r="H710" s="193">
        <v>26.51</v>
      </c>
      <c r="I710" s="224">
        <v>127.33</v>
      </c>
      <c r="J710" s="193"/>
      <c r="K710" s="196">
        <f t="shared" si="96"/>
        <v>2.3199023199023092E-2</v>
      </c>
      <c r="L710" s="196">
        <f t="shared" si="97"/>
        <v>2.2486526667905609E-2</v>
      </c>
      <c r="M710" s="196">
        <f t="shared" si="98"/>
        <v>1.7306245297216073E-2</v>
      </c>
      <c r="N710" s="196">
        <f t="shared" si="99"/>
        <v>5.4934993590919495E-4</v>
      </c>
      <c r="O710" s="196">
        <f t="shared" si="100"/>
        <v>2.1142812229819882E-2</v>
      </c>
      <c r="P710" s="196">
        <f t="shared" si="101"/>
        <v>1.2226184411614978E-2</v>
      </c>
      <c r="Q710" s="196">
        <f t="shared" si="102"/>
        <v>5.3090633295411662E-3</v>
      </c>
      <c r="R710" s="196">
        <f t="shared" si="103"/>
        <v>-1.3333333333333467E-3</v>
      </c>
      <c r="Y710">
        <v>705</v>
      </c>
      <c r="Z710">
        <v>275.99109720698647</v>
      </c>
    </row>
    <row r="711" spans="1:26" ht="13.8">
      <c r="A711" s="209">
        <v>42668</v>
      </c>
      <c r="B711" s="193">
        <v>41.76</v>
      </c>
      <c r="C711" s="193">
        <v>55.01</v>
      </c>
      <c r="D711" s="193">
        <v>40.28</v>
      </c>
      <c r="E711" s="193">
        <v>54.39</v>
      </c>
      <c r="F711" s="193">
        <v>128.94999999999999</v>
      </c>
      <c r="G711" s="193">
        <v>19.920000000000002</v>
      </c>
      <c r="H711" s="193">
        <v>26.36</v>
      </c>
      <c r="I711" s="224">
        <v>126.51</v>
      </c>
      <c r="J711" s="193"/>
      <c r="K711" s="196">
        <f t="shared" si="96"/>
        <v>-3.3412887828162428E-3</v>
      </c>
      <c r="L711" s="196">
        <f t="shared" si="97"/>
        <v>-1.8175209014912967E-4</v>
      </c>
      <c r="M711" s="196">
        <f t="shared" si="98"/>
        <v>-6.9033530571992385E-3</v>
      </c>
      <c r="N711" s="196">
        <f t="shared" si="99"/>
        <v>-4.5754026354319181E-3</v>
      </c>
      <c r="O711" s="196">
        <f t="shared" si="100"/>
        <v>-7.4661330049261001E-3</v>
      </c>
      <c r="P711" s="196">
        <f t="shared" si="101"/>
        <v>2.5163563160543888E-3</v>
      </c>
      <c r="Q711" s="196">
        <f t="shared" si="102"/>
        <v>-5.6582421727650748E-3</v>
      </c>
      <c r="R711" s="196">
        <f t="shared" si="103"/>
        <v>-6.4399591612345338E-3</v>
      </c>
      <c r="Y711">
        <v>706</v>
      </c>
      <c r="Z711">
        <v>294.0840578580831</v>
      </c>
    </row>
    <row r="712" spans="1:26" ht="13.8">
      <c r="A712" s="209">
        <v>42669</v>
      </c>
      <c r="B712" s="193">
        <v>41.13</v>
      </c>
      <c r="C712" s="193">
        <v>54.69</v>
      </c>
      <c r="D712" s="193">
        <v>39.86</v>
      </c>
      <c r="E712" s="193">
        <v>54.9</v>
      </c>
      <c r="F712" s="193">
        <v>128.94999999999999</v>
      </c>
      <c r="G712" s="193">
        <v>19.989999999999998</v>
      </c>
      <c r="H712" s="193">
        <v>26.15</v>
      </c>
      <c r="I712" s="224">
        <v>126.97</v>
      </c>
      <c r="J712" s="193"/>
      <c r="K712" s="196">
        <f t="shared" si="96"/>
        <v>-1.5086206896551616E-2</v>
      </c>
      <c r="L712" s="196">
        <f t="shared" si="97"/>
        <v>-5.8171241592437795E-3</v>
      </c>
      <c r="M712" s="196">
        <f t="shared" si="98"/>
        <v>-1.0427010923535296E-2</v>
      </c>
      <c r="N712" s="196">
        <f t="shared" si="99"/>
        <v>9.3767236624379118E-3</v>
      </c>
      <c r="O712" s="196">
        <f t="shared" si="100"/>
        <v>0</v>
      </c>
      <c r="P712" s="196">
        <f t="shared" si="101"/>
        <v>3.5140562248994339E-3</v>
      </c>
      <c r="Q712" s="196">
        <f t="shared" si="102"/>
        <v>-7.966616084977271E-3</v>
      </c>
      <c r="R712" s="196">
        <f t="shared" si="103"/>
        <v>3.6360761995098707E-3</v>
      </c>
      <c r="Y712">
        <v>707</v>
      </c>
      <c r="Z712">
        <v>348.52632004225433</v>
      </c>
    </row>
    <row r="713" spans="1:26" ht="13.8">
      <c r="A713" s="209">
        <v>42670</v>
      </c>
      <c r="B713" s="193">
        <v>40.92</v>
      </c>
      <c r="C713" s="193">
        <v>54.21</v>
      </c>
      <c r="D713" s="193">
        <v>39.67</v>
      </c>
      <c r="E713" s="193">
        <v>54.12</v>
      </c>
      <c r="F713" s="193">
        <v>128.84</v>
      </c>
      <c r="G713" s="193">
        <v>20.059999999999999</v>
      </c>
      <c r="H713" s="193">
        <v>26.14</v>
      </c>
      <c r="I713" s="224">
        <v>126.47</v>
      </c>
      <c r="J713" s="193"/>
      <c r="K713" s="196">
        <f t="shared" si="96"/>
        <v>-5.1057622173596119E-3</v>
      </c>
      <c r="L713" s="196">
        <f t="shared" si="97"/>
        <v>-8.7767416346680727E-3</v>
      </c>
      <c r="M713" s="196">
        <f t="shared" si="98"/>
        <v>-4.7666833918714934E-3</v>
      </c>
      <c r="N713" s="196">
        <f t="shared" si="99"/>
        <v>-1.4207650273224065E-2</v>
      </c>
      <c r="O713" s="196">
        <f t="shared" si="100"/>
        <v>-8.5304381543222353E-4</v>
      </c>
      <c r="P713" s="196">
        <f t="shared" si="101"/>
        <v>3.5017508754377332E-3</v>
      </c>
      <c r="Q713" s="196">
        <f t="shared" si="102"/>
        <v>-3.8240917782019163E-4</v>
      </c>
      <c r="R713" s="196">
        <f t="shared" si="103"/>
        <v>-3.9379380956131374E-3</v>
      </c>
      <c r="Y713">
        <v>708</v>
      </c>
      <c r="Z713">
        <v>294.76164086999199</v>
      </c>
    </row>
    <row r="714" spans="1:26" ht="13.8">
      <c r="A714" s="209">
        <v>42671</v>
      </c>
      <c r="B714" s="193">
        <v>38.82</v>
      </c>
      <c r="C714" s="193">
        <v>54</v>
      </c>
      <c r="D714" s="193">
        <v>39.67</v>
      </c>
      <c r="E714" s="193">
        <v>55.09</v>
      </c>
      <c r="F714" s="193">
        <v>127.9</v>
      </c>
      <c r="G714" s="193">
        <v>20.100000000000001</v>
      </c>
      <c r="H714" s="193">
        <v>25.95</v>
      </c>
      <c r="I714" s="224">
        <v>126.57</v>
      </c>
      <c r="J714" s="193"/>
      <c r="K714" s="196">
        <f t="shared" si="96"/>
        <v>-5.1319648093841673E-2</v>
      </c>
      <c r="L714" s="196">
        <f t="shared" si="97"/>
        <v>-3.8738240177089256E-3</v>
      </c>
      <c r="M714" s="196">
        <f t="shared" si="98"/>
        <v>0</v>
      </c>
      <c r="N714" s="196">
        <f t="shared" si="99"/>
        <v>1.7923133776792423E-2</v>
      </c>
      <c r="O714" s="196">
        <f t="shared" si="100"/>
        <v>-7.2958708475628509E-3</v>
      </c>
      <c r="P714" s="196">
        <f t="shared" si="101"/>
        <v>1.9940179461616502E-3</v>
      </c>
      <c r="Q714" s="196">
        <f t="shared" si="102"/>
        <v>-7.268553940321395E-3</v>
      </c>
      <c r="R714" s="196">
        <f t="shared" si="103"/>
        <v>7.9070135209926716E-4</v>
      </c>
      <c r="Y714">
        <v>709</v>
      </c>
      <c r="Z714">
        <v>166.93951974362719</v>
      </c>
    </row>
    <row r="715" spans="1:26" ht="13.8">
      <c r="A715" s="209">
        <v>42674</v>
      </c>
      <c r="B715" s="193">
        <v>39.49</v>
      </c>
      <c r="C715" s="193">
        <v>54.05</v>
      </c>
      <c r="D715" s="193">
        <v>39.130000000000003</v>
      </c>
      <c r="E715" s="193">
        <v>55.01</v>
      </c>
      <c r="F715" s="193">
        <v>126.29</v>
      </c>
      <c r="G715" s="193">
        <v>20.11</v>
      </c>
      <c r="H715" s="193">
        <v>25.87</v>
      </c>
      <c r="I715" s="224">
        <v>124.87</v>
      </c>
      <c r="J715" s="193"/>
      <c r="K715" s="196">
        <f t="shared" si="96"/>
        <v>1.7259144770736777E-2</v>
      </c>
      <c r="L715" s="196">
        <f t="shared" si="97"/>
        <v>9.2592592592587327E-4</v>
      </c>
      <c r="M715" s="196">
        <f t="shared" si="98"/>
        <v>-1.3612301487269956E-2</v>
      </c>
      <c r="N715" s="196">
        <f t="shared" si="99"/>
        <v>-1.4521691777093009E-3</v>
      </c>
      <c r="O715" s="196">
        <f t="shared" si="100"/>
        <v>-1.2587959343236898E-2</v>
      </c>
      <c r="P715" s="196">
        <f t="shared" si="101"/>
        <v>4.9751243781084625E-4</v>
      </c>
      <c r="Q715" s="196">
        <f t="shared" si="102"/>
        <v>-3.0828516377648671E-3</v>
      </c>
      <c r="R715" s="196">
        <f t="shared" si="103"/>
        <v>-1.343130283637504E-2</v>
      </c>
      <c r="Y715">
        <v>710</v>
      </c>
      <c r="Z715">
        <v>201.49831000206646</v>
      </c>
    </row>
    <row r="716" spans="1:26" ht="13.8">
      <c r="A716" s="209">
        <v>42675</v>
      </c>
      <c r="B716" s="193">
        <v>39.270000000000003</v>
      </c>
      <c r="C716" s="193">
        <v>53.94</v>
      </c>
      <c r="D716" s="193">
        <v>39.08</v>
      </c>
      <c r="E716" s="193">
        <v>54.25</v>
      </c>
      <c r="F716" s="193">
        <v>125.26</v>
      </c>
      <c r="G716" s="193">
        <v>19.899999999999999</v>
      </c>
      <c r="H716" s="193">
        <v>25.75</v>
      </c>
      <c r="I716" s="224">
        <v>123.3</v>
      </c>
      <c r="J716" s="193"/>
      <c r="K716" s="196">
        <f t="shared" si="96"/>
        <v>-5.5710306406684942E-3</v>
      </c>
      <c r="L716" s="196">
        <f t="shared" si="97"/>
        <v>-2.0351526364477232E-3</v>
      </c>
      <c r="M716" s="196">
        <f t="shared" si="98"/>
        <v>-1.2777919754665028E-3</v>
      </c>
      <c r="N716" s="196">
        <f t="shared" si="99"/>
        <v>-1.3815669878203927E-2</v>
      </c>
      <c r="O716" s="196">
        <f t="shared" si="100"/>
        <v>-8.1558318156623733E-3</v>
      </c>
      <c r="P716" s="196">
        <f t="shared" si="101"/>
        <v>-1.0442565887618143E-2</v>
      </c>
      <c r="Q716" s="196">
        <f t="shared" si="102"/>
        <v>-4.638577502899149E-3</v>
      </c>
      <c r="R716" s="196">
        <f t="shared" si="103"/>
        <v>-1.2573075999039059E-2</v>
      </c>
      <c r="Y716">
        <v>711</v>
      </c>
      <c r="Z716">
        <v>230.45327795304644</v>
      </c>
    </row>
    <row r="717" spans="1:26" ht="13.8">
      <c r="A717" s="209">
        <v>42676</v>
      </c>
      <c r="B717" s="193">
        <v>38.28</v>
      </c>
      <c r="C717" s="193">
        <v>53.61</v>
      </c>
      <c r="D717" s="193">
        <v>38.340000000000003</v>
      </c>
      <c r="E717" s="193">
        <v>54.64</v>
      </c>
      <c r="F717" s="193">
        <v>125.31</v>
      </c>
      <c r="G717" s="193">
        <v>19.95</v>
      </c>
      <c r="H717" s="193">
        <v>25.64</v>
      </c>
      <c r="I717" s="224">
        <v>122.34</v>
      </c>
      <c r="J717" s="193"/>
      <c r="K717" s="196">
        <f t="shared" si="96"/>
        <v>-2.5210084033613495E-2</v>
      </c>
      <c r="L717" s="196">
        <f t="shared" si="97"/>
        <v>-6.1179087875416821E-3</v>
      </c>
      <c r="M717" s="196">
        <f t="shared" si="98"/>
        <v>-1.893551688843385E-2</v>
      </c>
      <c r="N717" s="196">
        <f t="shared" si="99"/>
        <v>7.188940092165909E-3</v>
      </c>
      <c r="O717" s="196">
        <f t="shared" si="100"/>
        <v>3.9916972696788406E-4</v>
      </c>
      <c r="P717" s="196">
        <f t="shared" si="101"/>
        <v>2.5125628140703878E-3</v>
      </c>
      <c r="Q717" s="196">
        <f t="shared" si="102"/>
        <v>-4.2718446601941523E-3</v>
      </c>
      <c r="R717" s="196">
        <f t="shared" si="103"/>
        <v>-7.78588807785883E-3</v>
      </c>
      <c r="Y717">
        <v>712</v>
      </c>
      <c r="Z717">
        <v>141.39782072367458</v>
      </c>
    </row>
    <row r="718" spans="1:26" ht="13.8">
      <c r="A718" s="209">
        <v>42677</v>
      </c>
      <c r="B718" s="193">
        <v>38.35</v>
      </c>
      <c r="C718" s="193">
        <v>53.41</v>
      </c>
      <c r="D718" s="193">
        <v>38.01</v>
      </c>
      <c r="E718" s="193">
        <v>53.36</v>
      </c>
      <c r="F718" s="193">
        <v>123.75</v>
      </c>
      <c r="G718" s="193">
        <v>20</v>
      </c>
      <c r="H718" s="193">
        <v>25.46</v>
      </c>
      <c r="I718" s="224">
        <v>122.14</v>
      </c>
      <c r="J718" s="193"/>
      <c r="K718" s="196">
        <f t="shared" si="96"/>
        <v>1.828631138975974E-3</v>
      </c>
      <c r="L718" s="196">
        <f t="shared" si="97"/>
        <v>-3.7306472673009298E-3</v>
      </c>
      <c r="M718" s="196">
        <f t="shared" si="98"/>
        <v>-8.6071987480439583E-3</v>
      </c>
      <c r="N718" s="196">
        <f t="shared" si="99"/>
        <v>-2.3426061493411442E-2</v>
      </c>
      <c r="O718" s="196">
        <f t="shared" si="100"/>
        <v>-1.2449126167105596E-2</v>
      </c>
      <c r="P718" s="196">
        <f t="shared" si="101"/>
        <v>2.5062656641604369E-3</v>
      </c>
      <c r="Q718" s="196">
        <f t="shared" si="102"/>
        <v>-7.0202808112324383E-3</v>
      </c>
      <c r="R718" s="196">
        <f t="shared" si="103"/>
        <v>-1.6347882949158316E-3</v>
      </c>
      <c r="Y718">
        <v>713</v>
      </c>
      <c r="Z718">
        <v>101.68943429155277</v>
      </c>
    </row>
    <row r="719" spans="1:26" ht="13.8">
      <c r="A719" s="209">
        <v>42678</v>
      </c>
      <c r="B719" s="193">
        <v>37.75</v>
      </c>
      <c r="C719" s="193">
        <v>52.96</v>
      </c>
      <c r="D719" s="193">
        <v>38.01</v>
      </c>
      <c r="E719" s="193">
        <v>53.25</v>
      </c>
      <c r="F719" s="193">
        <v>121.85</v>
      </c>
      <c r="G719" s="193">
        <v>19.86</v>
      </c>
      <c r="H719" s="193">
        <v>25.36</v>
      </c>
      <c r="I719" s="224">
        <v>122.03</v>
      </c>
      <c r="J719" s="193"/>
      <c r="K719" s="196">
        <f t="shared" si="96"/>
        <v>-1.5645371577575003E-2</v>
      </c>
      <c r="L719" s="196">
        <f t="shared" si="97"/>
        <v>-8.4253885040253846E-3</v>
      </c>
      <c r="M719" s="196">
        <f t="shared" si="98"/>
        <v>0</v>
      </c>
      <c r="N719" s="196">
        <f t="shared" si="99"/>
        <v>-2.0614692653673056E-3</v>
      </c>
      <c r="O719" s="196">
        <f t="shared" si="100"/>
        <v>-1.5353535353535399E-2</v>
      </c>
      <c r="P719" s="196">
        <f t="shared" si="101"/>
        <v>-7.0000000000000288E-3</v>
      </c>
      <c r="Q719" s="196">
        <f t="shared" si="102"/>
        <v>-3.9277297721917286E-3</v>
      </c>
      <c r="R719" s="196">
        <f t="shared" si="103"/>
        <v>-9.0060586212542515E-4</v>
      </c>
      <c r="Y719">
        <v>714</v>
      </c>
      <c r="Z719">
        <v>192.70416064906905</v>
      </c>
    </row>
    <row r="720" spans="1:26" ht="13.8">
      <c r="A720" s="209">
        <v>42681</v>
      </c>
      <c r="B720" s="193">
        <v>39.25</v>
      </c>
      <c r="C720" s="193">
        <v>54.5</v>
      </c>
      <c r="D720" s="193">
        <v>39.03</v>
      </c>
      <c r="E720" s="193">
        <v>54.05</v>
      </c>
      <c r="F720" s="193">
        <v>122.97</v>
      </c>
      <c r="G720" s="193">
        <v>20.04</v>
      </c>
      <c r="H720" s="193">
        <v>25.62</v>
      </c>
      <c r="I720" s="224">
        <v>124.58</v>
      </c>
      <c r="J720" s="193"/>
      <c r="K720" s="196">
        <f t="shared" si="96"/>
        <v>3.9735099337748346E-2</v>
      </c>
      <c r="L720" s="196">
        <f t="shared" si="97"/>
        <v>2.9078549848942582E-2</v>
      </c>
      <c r="M720" s="196">
        <f t="shared" si="98"/>
        <v>2.6835043409629129E-2</v>
      </c>
      <c r="N720" s="196">
        <f t="shared" si="99"/>
        <v>1.5023474178403702E-2</v>
      </c>
      <c r="O720" s="196">
        <f t="shared" si="100"/>
        <v>9.1916290521132909E-3</v>
      </c>
      <c r="P720" s="196">
        <f t="shared" si="101"/>
        <v>9.0634441087613146E-3</v>
      </c>
      <c r="Q720" s="196">
        <f t="shared" si="102"/>
        <v>1.025236593059943E-2</v>
      </c>
      <c r="R720" s="196">
        <f t="shared" si="103"/>
        <v>2.0896500860444131E-2</v>
      </c>
      <c r="Y720">
        <v>715</v>
      </c>
      <c r="Z720">
        <v>167.88241185529301</v>
      </c>
    </row>
    <row r="721" spans="1:26" ht="13.8">
      <c r="A721" s="209">
        <v>42682</v>
      </c>
      <c r="B721" s="193">
        <v>39.39</v>
      </c>
      <c r="C721" s="193">
        <v>54.54</v>
      </c>
      <c r="D721" s="193">
        <v>39.43</v>
      </c>
      <c r="E721" s="193">
        <v>53.67</v>
      </c>
      <c r="F721" s="193">
        <v>125.15</v>
      </c>
      <c r="G721" s="193">
        <v>20.04</v>
      </c>
      <c r="H721" s="193">
        <v>25.43</v>
      </c>
      <c r="I721" s="224">
        <v>124.34</v>
      </c>
      <c r="J721" s="193"/>
      <c r="K721" s="196">
        <f t="shared" si="96"/>
        <v>3.566878980891734E-3</v>
      </c>
      <c r="L721" s="196">
        <f t="shared" si="97"/>
        <v>7.3394495412842475E-4</v>
      </c>
      <c r="M721" s="196">
        <f t="shared" si="98"/>
        <v>1.0248526774276161E-2</v>
      </c>
      <c r="N721" s="196">
        <f t="shared" si="99"/>
        <v>-7.0305272895466323E-3</v>
      </c>
      <c r="O721" s="196">
        <f t="shared" si="100"/>
        <v>1.7727901114092923E-2</v>
      </c>
      <c r="P721" s="196">
        <f t="shared" si="101"/>
        <v>0</v>
      </c>
      <c r="Q721" s="196">
        <f t="shared" si="102"/>
        <v>-7.4160811865730397E-3</v>
      </c>
      <c r="R721" s="196">
        <f t="shared" si="103"/>
        <v>-1.9264729491089653E-3</v>
      </c>
      <c r="Y721">
        <v>716</v>
      </c>
      <c r="Z721">
        <v>205.48726874692011</v>
      </c>
    </row>
    <row r="722" spans="1:26" ht="13.8">
      <c r="A722" s="209">
        <v>42683</v>
      </c>
      <c r="B722" s="193">
        <v>38.590000000000003</v>
      </c>
      <c r="C722" s="193">
        <v>54.27</v>
      </c>
      <c r="D722" s="193">
        <v>39.17</v>
      </c>
      <c r="E722" s="193">
        <v>55.08</v>
      </c>
      <c r="F722" s="193">
        <v>125.75</v>
      </c>
      <c r="G722" s="193">
        <v>20.420000000000002</v>
      </c>
      <c r="H722" s="193">
        <v>25.67</v>
      </c>
      <c r="I722" s="224">
        <v>122.19</v>
      </c>
      <c r="J722" s="193"/>
      <c r="K722" s="196">
        <f t="shared" si="96"/>
        <v>-2.0309723280020238E-2</v>
      </c>
      <c r="L722" s="196">
        <f t="shared" si="97"/>
        <v>-4.9504950495048777E-3</v>
      </c>
      <c r="M722" s="196">
        <f t="shared" si="98"/>
        <v>-6.5939639868120214E-3</v>
      </c>
      <c r="N722" s="196">
        <f t="shared" si="99"/>
        <v>2.6271660145332523E-2</v>
      </c>
      <c r="O722" s="196">
        <f t="shared" si="100"/>
        <v>4.7942469037154959E-3</v>
      </c>
      <c r="P722" s="196">
        <f t="shared" si="101"/>
        <v>1.8962075848303523E-2</v>
      </c>
      <c r="Q722" s="196">
        <f t="shared" si="102"/>
        <v>9.437672040896657E-3</v>
      </c>
      <c r="R722" s="196">
        <f t="shared" si="103"/>
        <v>-1.7291298053723706E-2</v>
      </c>
      <c r="Y722">
        <v>717</v>
      </c>
      <c r="Z722">
        <v>228.44218695858305</v>
      </c>
    </row>
    <row r="723" spans="1:26" ht="13.8">
      <c r="A723" s="209">
        <v>42684</v>
      </c>
      <c r="B723" s="193">
        <v>37.119999999999997</v>
      </c>
      <c r="C723" s="193">
        <v>52.95</v>
      </c>
      <c r="D723" s="193">
        <v>38.03</v>
      </c>
      <c r="E723" s="193">
        <v>56.46</v>
      </c>
      <c r="F723" s="193">
        <v>125.68</v>
      </c>
      <c r="G723" s="193">
        <v>20.5</v>
      </c>
      <c r="H723" s="193">
        <v>25.55</v>
      </c>
      <c r="I723" s="224">
        <v>115.42</v>
      </c>
      <c r="J723" s="193"/>
      <c r="K723" s="196">
        <f t="shared" si="96"/>
        <v>-3.809277014770681E-2</v>
      </c>
      <c r="L723" s="196">
        <f t="shared" si="97"/>
        <v>-2.432283029297955E-2</v>
      </c>
      <c r="M723" s="196">
        <f t="shared" si="98"/>
        <v>-2.9103906050548904E-2</v>
      </c>
      <c r="N723" s="196">
        <f t="shared" si="99"/>
        <v>2.5054466230936868E-2</v>
      </c>
      <c r="O723" s="196">
        <f t="shared" si="100"/>
        <v>-5.5666003976137719E-4</v>
      </c>
      <c r="P723" s="196">
        <f t="shared" si="101"/>
        <v>3.9177277179235203E-3</v>
      </c>
      <c r="Q723" s="196">
        <f t="shared" si="102"/>
        <v>-4.6747175691469025E-3</v>
      </c>
      <c r="R723" s="196">
        <f t="shared" si="103"/>
        <v>-5.5405515999672611E-2</v>
      </c>
      <c r="Y723">
        <v>718</v>
      </c>
      <c r="Z723">
        <v>228.14939057225911</v>
      </c>
    </row>
    <row r="724" spans="1:26" ht="13.8">
      <c r="A724" s="209">
        <v>42685</v>
      </c>
      <c r="B724" s="193">
        <v>36.950000000000003</v>
      </c>
      <c r="C724" s="193">
        <v>53.24</v>
      </c>
      <c r="D724" s="193">
        <v>37.61</v>
      </c>
      <c r="E724" s="193">
        <v>57.11</v>
      </c>
      <c r="F724" s="193">
        <v>127.95</v>
      </c>
      <c r="G724" s="193">
        <v>20.46</v>
      </c>
      <c r="H724" s="193">
        <v>25.99</v>
      </c>
      <c r="I724" s="224">
        <v>114.78</v>
      </c>
      <c r="J724" s="193"/>
      <c r="K724" s="196">
        <f t="shared" si="96"/>
        <v>-4.5797413793101996E-3</v>
      </c>
      <c r="L724" s="196">
        <f t="shared" si="97"/>
        <v>5.4768649669499365E-3</v>
      </c>
      <c r="M724" s="196">
        <f t="shared" si="98"/>
        <v>-1.1043912700499651E-2</v>
      </c>
      <c r="N724" s="196">
        <f t="shared" si="99"/>
        <v>1.1512575274530616E-2</v>
      </c>
      <c r="O724" s="196">
        <f t="shared" si="100"/>
        <v>1.8061744112030521E-2</v>
      </c>
      <c r="P724" s="196">
        <f t="shared" si="101"/>
        <v>-1.9512195121950803E-3</v>
      </c>
      <c r="Q724" s="196">
        <f t="shared" si="102"/>
        <v>1.7221135029354118E-2</v>
      </c>
      <c r="R724" s="196">
        <f t="shared" si="103"/>
        <v>-5.5449662103621601E-3</v>
      </c>
      <c r="Y724">
        <v>719</v>
      </c>
      <c r="Z724">
        <v>290.61686768820795</v>
      </c>
    </row>
    <row r="725" spans="1:26" ht="13.8">
      <c r="A725" s="209">
        <v>42688</v>
      </c>
      <c r="B725" s="193">
        <v>35.950000000000003</v>
      </c>
      <c r="C725" s="193">
        <v>52.42</v>
      </c>
      <c r="D725" s="193">
        <v>36.71</v>
      </c>
      <c r="E725" s="193">
        <v>58.26</v>
      </c>
      <c r="F725" s="193">
        <v>130.22</v>
      </c>
      <c r="G725" s="193">
        <v>20.25</v>
      </c>
      <c r="H725" s="193">
        <v>25.31</v>
      </c>
      <c r="I725" s="224">
        <v>113.38</v>
      </c>
      <c r="J725" s="193"/>
      <c r="K725" s="196">
        <f t="shared" si="96"/>
        <v>-2.7063599458728008E-2</v>
      </c>
      <c r="L725" s="196">
        <f t="shared" si="97"/>
        <v>-1.5401953418482349E-2</v>
      </c>
      <c r="M725" s="196">
        <f t="shared" si="98"/>
        <v>-2.3929805902685418E-2</v>
      </c>
      <c r="N725" s="196">
        <f t="shared" si="99"/>
        <v>2.0136578532656251E-2</v>
      </c>
      <c r="O725" s="196">
        <f t="shared" si="100"/>
        <v>1.7741305197342679E-2</v>
      </c>
      <c r="P725" s="196">
        <f t="shared" si="101"/>
        <v>-1.026392961876837E-2</v>
      </c>
      <c r="Q725" s="196">
        <f t="shared" si="102"/>
        <v>-2.6163909195844545E-2</v>
      </c>
      <c r="R725" s="196">
        <f t="shared" si="103"/>
        <v>-1.2197246907126726E-2</v>
      </c>
      <c r="Y725">
        <v>720</v>
      </c>
      <c r="Z725">
        <v>191.2330869703398</v>
      </c>
    </row>
    <row r="726" spans="1:26" ht="13.8">
      <c r="A726" s="209">
        <v>42689</v>
      </c>
      <c r="B726" s="193">
        <v>37.159999999999997</v>
      </c>
      <c r="C726" s="193">
        <v>53.46</v>
      </c>
      <c r="D726" s="193">
        <v>37.83</v>
      </c>
      <c r="E726" s="193">
        <v>57.67</v>
      </c>
      <c r="F726" s="193">
        <v>129.49</v>
      </c>
      <c r="G726" s="193">
        <v>20.51</v>
      </c>
      <c r="H726" s="193">
        <v>25.85</v>
      </c>
      <c r="I726" s="224">
        <v>113.59</v>
      </c>
      <c r="J726" s="193"/>
      <c r="K726" s="196">
        <f t="shared" si="96"/>
        <v>3.3657858136300241E-2</v>
      </c>
      <c r="L726" s="196">
        <f t="shared" si="97"/>
        <v>1.9839755818389912E-2</v>
      </c>
      <c r="M726" s="196">
        <f t="shared" si="98"/>
        <v>3.050939798420042E-2</v>
      </c>
      <c r="N726" s="196">
        <f t="shared" si="99"/>
        <v>-1.0127016821146521E-2</v>
      </c>
      <c r="O726" s="196">
        <f t="shared" si="100"/>
        <v>-5.6058977115649652E-3</v>
      </c>
      <c r="P726" s="196">
        <f t="shared" si="101"/>
        <v>1.2839506172839583E-2</v>
      </c>
      <c r="Q726" s="196">
        <f t="shared" si="102"/>
        <v>2.133544053733713E-2</v>
      </c>
      <c r="R726" s="196">
        <f t="shared" si="103"/>
        <v>1.8521785147292994E-3</v>
      </c>
      <c r="Y726">
        <v>721</v>
      </c>
      <c r="Z726">
        <v>113.32464229867432</v>
      </c>
    </row>
    <row r="727" spans="1:26" ht="13.8">
      <c r="A727" s="209">
        <v>42690</v>
      </c>
      <c r="B727" s="193">
        <v>37.32</v>
      </c>
      <c r="C727" s="193">
        <v>54.17</v>
      </c>
      <c r="D727" s="193">
        <v>38.130000000000003</v>
      </c>
      <c r="E727" s="193">
        <v>61.37</v>
      </c>
      <c r="F727" s="193">
        <v>130.34</v>
      </c>
      <c r="G727" s="193">
        <v>20.5</v>
      </c>
      <c r="H727" s="193">
        <v>25.71</v>
      </c>
      <c r="I727" s="224">
        <v>115.19</v>
      </c>
      <c r="J727" s="193"/>
      <c r="K727" s="196">
        <f t="shared" si="96"/>
        <v>4.3057050592035448E-3</v>
      </c>
      <c r="L727" s="196">
        <f t="shared" si="97"/>
        <v>1.3280957725402186E-2</v>
      </c>
      <c r="M727" s="196">
        <f t="shared" si="98"/>
        <v>7.9302141157812384E-3</v>
      </c>
      <c r="N727" s="196">
        <f t="shared" si="99"/>
        <v>6.415814114791045E-2</v>
      </c>
      <c r="O727" s="196">
        <f t="shared" si="100"/>
        <v>6.5642134527762316E-3</v>
      </c>
      <c r="P727" s="196">
        <f t="shared" si="101"/>
        <v>-4.8756704046814056E-4</v>
      </c>
      <c r="Q727" s="196">
        <f t="shared" si="102"/>
        <v>-5.4158607350096926E-3</v>
      </c>
      <c r="R727" s="196">
        <f t="shared" si="103"/>
        <v>1.4085746984769736E-2</v>
      </c>
      <c r="Y727">
        <v>722</v>
      </c>
      <c r="Z727">
        <v>248.19384304277489</v>
      </c>
    </row>
    <row r="728" spans="1:26" ht="13.8">
      <c r="A728" s="209">
        <v>42691</v>
      </c>
      <c r="B728" s="193">
        <v>37.82</v>
      </c>
      <c r="C728" s="193">
        <v>55.07</v>
      </c>
      <c r="D728" s="193">
        <v>38.47</v>
      </c>
      <c r="E728" s="193">
        <v>61.45</v>
      </c>
      <c r="F728" s="193">
        <v>129.53</v>
      </c>
      <c r="G728" s="193">
        <v>19.87</v>
      </c>
      <c r="H728" s="193">
        <v>26.2</v>
      </c>
      <c r="I728" s="224">
        <v>115.03</v>
      </c>
      <c r="J728" s="193"/>
      <c r="K728" s="196">
        <f t="shared" si="96"/>
        <v>1.3397642015005359E-2</v>
      </c>
      <c r="L728" s="196">
        <f t="shared" si="97"/>
        <v>1.6614362193095783E-2</v>
      </c>
      <c r="M728" s="196">
        <f t="shared" si="98"/>
        <v>8.9168633621819118E-3</v>
      </c>
      <c r="N728" s="196">
        <f t="shared" si="99"/>
        <v>1.3035685188203586E-3</v>
      </c>
      <c r="O728" s="196">
        <f t="shared" si="100"/>
        <v>-6.2145158815406039E-3</v>
      </c>
      <c r="P728" s="196">
        <f t="shared" si="101"/>
        <v>-3.0731707317073122E-2</v>
      </c>
      <c r="Q728" s="196">
        <f t="shared" si="102"/>
        <v>1.9058732010890641E-2</v>
      </c>
      <c r="R728" s="196">
        <f t="shared" si="103"/>
        <v>-1.3890094626269347E-3</v>
      </c>
      <c r="Y728">
        <v>723</v>
      </c>
      <c r="Z728">
        <v>81.923984508646654</v>
      </c>
    </row>
    <row r="729" spans="1:26" ht="13.8">
      <c r="A729" s="209">
        <v>42692</v>
      </c>
      <c r="B729" s="193">
        <v>38.01</v>
      </c>
      <c r="C729" s="193">
        <v>54.8</v>
      </c>
      <c r="D729" s="193">
        <v>37.93</v>
      </c>
      <c r="E729" s="193">
        <v>61.5</v>
      </c>
      <c r="F729" s="193">
        <v>128.81</v>
      </c>
      <c r="G729" s="193">
        <v>19.690000000000001</v>
      </c>
      <c r="H729" s="193">
        <v>26.03</v>
      </c>
      <c r="I729" s="224">
        <v>115.21</v>
      </c>
      <c r="J729" s="193"/>
      <c r="K729" s="196">
        <f t="shared" si="96"/>
        <v>5.023796932839707E-3</v>
      </c>
      <c r="L729" s="196">
        <f t="shared" si="97"/>
        <v>-4.9028509170147656E-3</v>
      </c>
      <c r="M729" s="196">
        <f t="shared" si="98"/>
        <v>-1.4036911879386512E-2</v>
      </c>
      <c r="N729" s="196">
        <f t="shared" si="99"/>
        <v>8.1366965012200413E-4</v>
      </c>
      <c r="O729" s="196">
        <f t="shared" si="100"/>
        <v>-5.5585578630433013E-3</v>
      </c>
      <c r="P729" s="196">
        <f t="shared" si="101"/>
        <v>-9.0588827377956569E-3</v>
      </c>
      <c r="Q729" s="196">
        <f t="shared" si="102"/>
        <v>-6.4885496183205403E-3</v>
      </c>
      <c r="R729" s="196">
        <f t="shared" si="103"/>
        <v>1.564809180213793E-3</v>
      </c>
      <c r="Y729">
        <v>724</v>
      </c>
      <c r="Z729">
        <v>170.67138110022819</v>
      </c>
    </row>
    <row r="730" spans="1:26" ht="13.8">
      <c r="A730" s="209">
        <v>42695</v>
      </c>
      <c r="B730" s="193">
        <v>39</v>
      </c>
      <c r="C730" s="193">
        <v>55.27</v>
      </c>
      <c r="D730" s="193">
        <v>38.369999999999997</v>
      </c>
      <c r="E730" s="193">
        <v>61.76</v>
      </c>
      <c r="F730" s="193">
        <v>129.51</v>
      </c>
      <c r="G730" s="193">
        <v>19.920000000000002</v>
      </c>
      <c r="H730" s="193">
        <v>26.31</v>
      </c>
      <c r="I730" s="224">
        <v>117.96</v>
      </c>
      <c r="J730" s="193"/>
      <c r="K730" s="196">
        <f t="shared" si="96"/>
        <v>2.6045777426992951E-2</v>
      </c>
      <c r="L730" s="196">
        <f t="shared" si="97"/>
        <v>8.5766423357665333E-3</v>
      </c>
      <c r="M730" s="196">
        <f t="shared" si="98"/>
        <v>1.1600316372264639E-2</v>
      </c>
      <c r="N730" s="196">
        <f t="shared" si="99"/>
        <v>4.2276422764227321E-3</v>
      </c>
      <c r="O730" s="196">
        <f t="shared" si="100"/>
        <v>5.434360686282033E-3</v>
      </c>
      <c r="P730" s="196">
        <f t="shared" si="101"/>
        <v>1.1681056373793824E-2</v>
      </c>
      <c r="Q730" s="196">
        <f t="shared" si="102"/>
        <v>1.0756819054936518E-2</v>
      </c>
      <c r="R730" s="196">
        <f t="shared" si="103"/>
        <v>2.38694557764083E-2</v>
      </c>
      <c r="Y730">
        <v>725</v>
      </c>
      <c r="Z730">
        <v>110.82031225665037</v>
      </c>
    </row>
    <row r="731" spans="1:26" ht="13.8">
      <c r="A731" s="209">
        <v>42696</v>
      </c>
      <c r="B731" s="193">
        <v>39.270000000000003</v>
      </c>
      <c r="C731" s="193">
        <v>55.5</v>
      </c>
      <c r="D731" s="193">
        <v>38.32</v>
      </c>
      <c r="E731" s="193">
        <v>62.86</v>
      </c>
      <c r="F731" s="193">
        <v>130.79</v>
      </c>
      <c r="G731" s="193">
        <v>20.14</v>
      </c>
      <c r="H731" s="193">
        <v>26.37</v>
      </c>
      <c r="I731" s="224">
        <v>118.04</v>
      </c>
      <c r="J731" s="193"/>
      <c r="K731" s="196">
        <f t="shared" si="96"/>
        <v>6.9230769230770031E-3</v>
      </c>
      <c r="L731" s="196">
        <f t="shared" si="97"/>
        <v>4.1613895422470933E-3</v>
      </c>
      <c r="M731" s="196">
        <f t="shared" si="98"/>
        <v>-1.3031013812873902E-3</v>
      </c>
      <c r="N731" s="196">
        <f t="shared" si="99"/>
        <v>1.7810880829015569E-2</v>
      </c>
      <c r="O731" s="196">
        <f t="shared" si="100"/>
        <v>9.8834066867423461E-3</v>
      </c>
      <c r="P731" s="196">
        <f t="shared" si="101"/>
        <v>1.1044176706827251E-2</v>
      </c>
      <c r="Q731" s="196">
        <f t="shared" si="102"/>
        <v>2.2805017103763692E-3</v>
      </c>
      <c r="R731" s="196">
        <f t="shared" si="103"/>
        <v>6.7819599864371409E-4</v>
      </c>
      <c r="Y731">
        <v>726</v>
      </c>
      <c r="Z731">
        <v>109.32003612878368</v>
      </c>
    </row>
    <row r="732" spans="1:26" ht="13.8">
      <c r="A732" s="209">
        <v>42697</v>
      </c>
      <c r="B732" s="193">
        <v>39.01</v>
      </c>
      <c r="C732" s="193">
        <v>54.85</v>
      </c>
      <c r="D732" s="193">
        <v>37.96</v>
      </c>
      <c r="E732" s="193">
        <v>63.35</v>
      </c>
      <c r="F732" s="193">
        <v>129.87</v>
      </c>
      <c r="G732" s="193">
        <v>20.34</v>
      </c>
      <c r="H732" s="193">
        <v>26.22</v>
      </c>
      <c r="I732" s="224">
        <v>117.69</v>
      </c>
      <c r="J732" s="193"/>
      <c r="K732" s="196">
        <f t="shared" si="96"/>
        <v>-6.6208301502420448E-3</v>
      </c>
      <c r="L732" s="196">
        <f t="shared" si="97"/>
        <v>-1.1711711711711686E-2</v>
      </c>
      <c r="M732" s="196">
        <f t="shared" si="98"/>
        <v>-9.3945720250521777E-3</v>
      </c>
      <c r="N732" s="196">
        <f t="shared" si="99"/>
        <v>7.7951002227171808E-3</v>
      </c>
      <c r="O732" s="196">
        <f t="shared" si="100"/>
        <v>-7.0341769248412536E-3</v>
      </c>
      <c r="P732" s="196">
        <f t="shared" si="101"/>
        <v>9.9304865938430621E-3</v>
      </c>
      <c r="Q732" s="196">
        <f t="shared" si="102"/>
        <v>-5.6882821387941648E-3</v>
      </c>
      <c r="R732" s="196">
        <f t="shared" si="103"/>
        <v>-2.9650965774314511E-3</v>
      </c>
      <c r="Y732">
        <v>727</v>
      </c>
      <c r="Z732">
        <v>219.84875291529858</v>
      </c>
    </row>
    <row r="733" spans="1:26" ht="13.8">
      <c r="A733" s="209">
        <v>42699</v>
      </c>
      <c r="B733" s="193">
        <v>39.020000000000003</v>
      </c>
      <c r="C733" s="193">
        <v>54.97</v>
      </c>
      <c r="D733" s="193">
        <v>37.99</v>
      </c>
      <c r="E733" s="193">
        <v>63.45</v>
      </c>
      <c r="F733" s="193">
        <v>130.11000000000001</v>
      </c>
      <c r="G733" s="193">
        <v>20.46</v>
      </c>
      <c r="H733" s="193">
        <v>26.27</v>
      </c>
      <c r="I733" s="224">
        <v>117.41</v>
      </c>
      <c r="J733" s="193"/>
      <c r="K733" s="196">
        <f t="shared" si="96"/>
        <v>2.5634452704447874E-4</v>
      </c>
      <c r="L733" s="196">
        <f t="shared" si="97"/>
        <v>2.1877848678212844E-3</v>
      </c>
      <c r="M733" s="196">
        <f t="shared" si="98"/>
        <v>7.9030558482616269E-4</v>
      </c>
      <c r="N733" s="196">
        <f t="shared" si="99"/>
        <v>1.5785319652723191E-3</v>
      </c>
      <c r="O733" s="196">
        <f t="shared" si="100"/>
        <v>1.848001848001918E-3</v>
      </c>
      <c r="P733" s="196">
        <f t="shared" si="101"/>
        <v>5.8997050147493119E-3</v>
      </c>
      <c r="Q733" s="196">
        <f t="shared" si="102"/>
        <v>1.906941266209028E-3</v>
      </c>
      <c r="R733" s="196">
        <f t="shared" si="103"/>
        <v>-2.3791316169598192E-3</v>
      </c>
      <c r="Y733">
        <v>728</v>
      </c>
      <c r="Z733">
        <v>205.32693440811164</v>
      </c>
    </row>
    <row r="734" spans="1:26" ht="13.8">
      <c r="A734" s="209">
        <v>42702</v>
      </c>
      <c r="B734" s="193">
        <v>38.340000000000003</v>
      </c>
      <c r="C734" s="193">
        <v>55.04</v>
      </c>
      <c r="D734" s="193">
        <v>38.32</v>
      </c>
      <c r="E734" s="193">
        <v>62.74</v>
      </c>
      <c r="F734" s="193">
        <v>129.57</v>
      </c>
      <c r="G734" s="193">
        <v>20.45</v>
      </c>
      <c r="H734" s="193">
        <v>25.92</v>
      </c>
      <c r="I734" s="224">
        <v>116.93</v>
      </c>
      <c r="J734" s="193"/>
      <c r="K734" s="196">
        <f t="shared" si="96"/>
        <v>-1.7426960533059959E-2</v>
      </c>
      <c r="L734" s="196">
        <f t="shared" si="97"/>
        <v>1.2734218664726266E-3</v>
      </c>
      <c r="M734" s="196">
        <f t="shared" si="98"/>
        <v>8.6864964464332273E-3</v>
      </c>
      <c r="N734" s="196">
        <f t="shared" si="99"/>
        <v>-1.1189913317572905E-2</v>
      </c>
      <c r="O734" s="196">
        <f t="shared" si="100"/>
        <v>-4.1503343324880513E-3</v>
      </c>
      <c r="P734" s="196">
        <f t="shared" si="101"/>
        <v>-4.8875855327475874E-4</v>
      </c>
      <c r="Q734" s="196">
        <f t="shared" si="102"/>
        <v>-1.3323182337266763E-2</v>
      </c>
      <c r="R734" s="196">
        <f t="shared" si="103"/>
        <v>-4.0882377991652312E-3</v>
      </c>
      <c r="Y734">
        <v>729</v>
      </c>
      <c r="Z734">
        <v>222.25521808396971</v>
      </c>
    </row>
    <row r="735" spans="1:26" ht="13.8">
      <c r="A735" s="209">
        <v>42703</v>
      </c>
      <c r="B735" s="193">
        <v>38.130000000000003</v>
      </c>
      <c r="C735" s="193">
        <v>55.48</v>
      </c>
      <c r="D735" s="193">
        <v>38.450000000000003</v>
      </c>
      <c r="E735" s="193">
        <v>63.29</v>
      </c>
      <c r="F735" s="193">
        <v>129.77000000000001</v>
      </c>
      <c r="G735" s="193">
        <v>20.5</v>
      </c>
      <c r="H735" s="193">
        <v>25.87</v>
      </c>
      <c r="I735" s="224">
        <v>117.51</v>
      </c>
      <c r="J735" s="193"/>
      <c r="K735" s="196">
        <f t="shared" si="96"/>
        <v>-5.4773082942097245E-3</v>
      </c>
      <c r="L735" s="196">
        <f t="shared" si="97"/>
        <v>7.9941860465115866E-3</v>
      </c>
      <c r="M735" s="196">
        <f t="shared" si="98"/>
        <v>3.3924843423800248E-3</v>
      </c>
      <c r="N735" s="196">
        <f t="shared" si="99"/>
        <v>8.7663372649027273E-3</v>
      </c>
      <c r="O735" s="196">
        <f t="shared" si="100"/>
        <v>1.5435671837618048E-3</v>
      </c>
      <c r="P735" s="196">
        <f t="shared" si="101"/>
        <v>2.4449877750611594E-3</v>
      </c>
      <c r="Q735" s="196">
        <f t="shared" si="102"/>
        <v>-1.9290123456790396E-3</v>
      </c>
      <c r="R735" s="196">
        <f t="shared" si="103"/>
        <v>4.9602326178055101E-3</v>
      </c>
      <c r="Y735">
        <v>730</v>
      </c>
      <c r="Z735">
        <v>354.17562254866419</v>
      </c>
    </row>
    <row r="736" spans="1:26" ht="13.8">
      <c r="A736" s="209">
        <v>42704</v>
      </c>
      <c r="B736" s="193">
        <v>37.53</v>
      </c>
      <c r="C736" s="193">
        <v>54.72</v>
      </c>
      <c r="D736" s="193">
        <v>37.81</v>
      </c>
      <c r="E736" s="193">
        <v>62.35</v>
      </c>
      <c r="F736" s="193">
        <v>128.6</v>
      </c>
      <c r="G736" s="193">
        <v>20.23</v>
      </c>
      <c r="H736" s="193">
        <v>25.23</v>
      </c>
      <c r="I736" s="224">
        <v>117</v>
      </c>
      <c r="J736" s="193"/>
      <c r="K736" s="196">
        <f t="shared" si="96"/>
        <v>-1.573564122738005E-2</v>
      </c>
      <c r="L736" s="196">
        <f t="shared" si="97"/>
        <v>-1.3698630136986266E-2</v>
      </c>
      <c r="M736" s="196">
        <f t="shared" si="98"/>
        <v>-1.6644993498049428E-2</v>
      </c>
      <c r="N736" s="196">
        <f t="shared" si="99"/>
        <v>-1.48522673408121E-2</v>
      </c>
      <c r="O736" s="196">
        <f t="shared" si="100"/>
        <v>-9.0159512984512285E-3</v>
      </c>
      <c r="P736" s="196">
        <f t="shared" si="101"/>
        <v>-1.3170731707317052E-2</v>
      </c>
      <c r="Q736" s="196">
        <f t="shared" si="102"/>
        <v>-2.4739080015461944E-2</v>
      </c>
      <c r="R736" s="196">
        <f t="shared" si="103"/>
        <v>-4.3400561654327726E-3</v>
      </c>
      <c r="Y736">
        <v>731</v>
      </c>
      <c r="Z736">
        <v>183.47190882232965</v>
      </c>
    </row>
    <row r="737" spans="1:26" ht="13.8">
      <c r="A737" s="209">
        <v>42705</v>
      </c>
      <c r="B737" s="193">
        <v>37.18</v>
      </c>
      <c r="C737" s="193">
        <v>53.76</v>
      </c>
      <c r="D737" s="193">
        <v>37.299999999999997</v>
      </c>
      <c r="E737" s="193">
        <v>62.82</v>
      </c>
      <c r="F737" s="193">
        <v>129.99</v>
      </c>
      <c r="G737" s="193">
        <v>20.3</v>
      </c>
      <c r="H737" s="193">
        <v>24.85</v>
      </c>
      <c r="I737" s="224">
        <v>117.22</v>
      </c>
      <c r="J737" s="193"/>
      <c r="K737" s="196">
        <f t="shared" si="96"/>
        <v>-9.3258726352251908E-3</v>
      </c>
      <c r="L737" s="196">
        <f t="shared" si="97"/>
        <v>-1.7543859649122823E-2</v>
      </c>
      <c r="M737" s="196">
        <f t="shared" si="98"/>
        <v>-1.3488495107114654E-2</v>
      </c>
      <c r="N737" s="196">
        <f t="shared" si="99"/>
        <v>7.5380914194065575E-3</v>
      </c>
      <c r="O737" s="196">
        <f t="shared" si="100"/>
        <v>1.080870917573884E-2</v>
      </c>
      <c r="P737" s="196">
        <f t="shared" si="101"/>
        <v>3.4602076124567614E-3</v>
      </c>
      <c r="Q737" s="196">
        <f t="shared" si="102"/>
        <v>-1.5061434799841419E-2</v>
      </c>
      <c r="R737" s="196">
        <f t="shared" si="103"/>
        <v>1.8803418803418706E-3</v>
      </c>
      <c r="Y737">
        <v>732</v>
      </c>
      <c r="Z737">
        <v>205.78675197025757</v>
      </c>
    </row>
    <row r="738" spans="1:26" ht="13.8">
      <c r="A738" s="209">
        <v>42706</v>
      </c>
      <c r="B738" s="193">
        <v>37.020000000000003</v>
      </c>
      <c r="C738" s="193">
        <v>53.8</v>
      </c>
      <c r="D738" s="193">
        <v>37.43</v>
      </c>
      <c r="E738" s="193">
        <v>62.91</v>
      </c>
      <c r="F738" s="193">
        <v>130.29</v>
      </c>
      <c r="G738" s="193">
        <v>20.36</v>
      </c>
      <c r="H738" s="193">
        <v>25.79</v>
      </c>
      <c r="I738" s="224">
        <v>120.81</v>
      </c>
      <c r="J738" s="193"/>
      <c r="K738" s="196">
        <f t="shared" si="96"/>
        <v>-4.3033889187734427E-3</v>
      </c>
      <c r="L738" s="196">
        <f t="shared" si="97"/>
        <v>7.4404761904760318E-4</v>
      </c>
      <c r="M738" s="196">
        <f t="shared" si="98"/>
        <v>3.4852546916890768E-3</v>
      </c>
      <c r="N738" s="196">
        <f t="shared" si="99"/>
        <v>1.4326647564469326E-3</v>
      </c>
      <c r="O738" s="196">
        <f t="shared" si="100"/>
        <v>2.3078698361411105E-3</v>
      </c>
      <c r="P738" s="196">
        <f t="shared" si="101"/>
        <v>2.9556650246304788E-3</v>
      </c>
      <c r="Q738" s="196">
        <f t="shared" si="102"/>
        <v>3.7826961770623647E-2</v>
      </c>
      <c r="R738" s="196">
        <f t="shared" si="103"/>
        <v>3.0626173008019137E-2</v>
      </c>
      <c r="Y738">
        <v>733</v>
      </c>
      <c r="Z738">
        <v>248.75186996772391</v>
      </c>
    </row>
    <row r="739" spans="1:26" ht="13.8">
      <c r="A739" s="209">
        <v>42709</v>
      </c>
      <c r="B739" s="193">
        <v>37.97</v>
      </c>
      <c r="C739" s="193">
        <v>54.69</v>
      </c>
      <c r="D739" s="193">
        <v>38.03</v>
      </c>
      <c r="E739" s="193">
        <v>62.14</v>
      </c>
      <c r="F739" s="193">
        <v>130.02000000000001</v>
      </c>
      <c r="G739" s="193">
        <v>20.09</v>
      </c>
      <c r="H739" s="193">
        <v>25.72</v>
      </c>
      <c r="I739" s="224">
        <v>119.16</v>
      </c>
      <c r="J739" s="193"/>
      <c r="K739" s="196">
        <f t="shared" si="96"/>
        <v>2.56618044300377E-2</v>
      </c>
      <c r="L739" s="196">
        <f t="shared" si="97"/>
        <v>1.6542750929368043E-2</v>
      </c>
      <c r="M739" s="196">
        <f t="shared" si="98"/>
        <v>1.6029922522041183E-2</v>
      </c>
      <c r="N739" s="196">
        <f t="shared" si="99"/>
        <v>-1.2239707518677412E-2</v>
      </c>
      <c r="O739" s="196">
        <f t="shared" si="100"/>
        <v>-2.0723002532810025E-3</v>
      </c>
      <c r="P739" s="196">
        <f t="shared" si="101"/>
        <v>-1.3261296660117858E-2</v>
      </c>
      <c r="Q739" s="196">
        <f t="shared" si="102"/>
        <v>-2.7142303218301777E-3</v>
      </c>
      <c r="R739" s="196">
        <f t="shared" si="103"/>
        <v>-1.3657809783958329E-2</v>
      </c>
      <c r="Y739">
        <v>734</v>
      </c>
      <c r="Z739">
        <v>159.45727887193047</v>
      </c>
    </row>
    <row r="740" spans="1:26" ht="13.8">
      <c r="A740" s="209">
        <v>42710</v>
      </c>
      <c r="B740" s="193">
        <v>38.24</v>
      </c>
      <c r="C740" s="193">
        <v>54.44</v>
      </c>
      <c r="D740" s="193">
        <v>37.86</v>
      </c>
      <c r="E740" s="193">
        <v>61.97</v>
      </c>
      <c r="F740" s="193">
        <v>129.37</v>
      </c>
      <c r="G740" s="193">
        <v>20.21</v>
      </c>
      <c r="H740" s="193">
        <v>25.6</v>
      </c>
      <c r="I740" s="224">
        <v>124.57</v>
      </c>
      <c r="J740" s="193"/>
      <c r="K740" s="196">
        <f t="shared" si="96"/>
        <v>7.110877008164423E-3</v>
      </c>
      <c r="L740" s="196">
        <f t="shared" si="97"/>
        <v>-4.5712196013896512E-3</v>
      </c>
      <c r="M740" s="196">
        <f t="shared" si="98"/>
        <v>-4.4701551406784567E-3</v>
      </c>
      <c r="N740" s="196">
        <f t="shared" si="99"/>
        <v>-2.7357579658835165E-3</v>
      </c>
      <c r="O740" s="196">
        <f t="shared" si="100"/>
        <v>-4.9992308875558044E-3</v>
      </c>
      <c r="P740" s="196">
        <f t="shared" si="101"/>
        <v>5.9731209556994026E-3</v>
      </c>
      <c r="Q740" s="196">
        <f t="shared" si="102"/>
        <v>-4.6656298600310049E-3</v>
      </c>
      <c r="R740" s="196">
        <f t="shared" si="103"/>
        <v>4.5401141322591446E-2</v>
      </c>
      <c r="Y740">
        <v>735</v>
      </c>
      <c r="Z740">
        <v>174.88206551647775</v>
      </c>
    </row>
    <row r="741" spans="1:26" ht="13.8">
      <c r="A741" s="209">
        <v>42711</v>
      </c>
      <c r="B741" s="193">
        <v>38.520000000000003</v>
      </c>
      <c r="C741" s="193">
        <v>55.73</v>
      </c>
      <c r="D741" s="193">
        <v>38.47</v>
      </c>
      <c r="E741" s="193">
        <v>62.13</v>
      </c>
      <c r="F741" s="193">
        <v>131.80000000000001</v>
      </c>
      <c r="G741" s="193">
        <v>20.420000000000002</v>
      </c>
      <c r="H741" s="193">
        <v>26.23</v>
      </c>
      <c r="I741" s="224">
        <v>125.39</v>
      </c>
      <c r="J741" s="193"/>
      <c r="K741" s="196">
        <f t="shared" si="96"/>
        <v>7.3221757322176027E-3</v>
      </c>
      <c r="L741" s="196">
        <f t="shared" si="97"/>
        <v>2.3695811903012474E-2</v>
      </c>
      <c r="M741" s="196">
        <f t="shared" si="98"/>
        <v>1.6111991547807698E-2</v>
      </c>
      <c r="N741" s="196">
        <f t="shared" si="99"/>
        <v>2.5818944650638003E-3</v>
      </c>
      <c r="O741" s="196">
        <f t="shared" si="100"/>
        <v>1.8783334621627942E-2</v>
      </c>
      <c r="P741" s="196">
        <f t="shared" si="101"/>
        <v>1.0390895596239527E-2</v>
      </c>
      <c r="Q741" s="196">
        <f t="shared" si="102"/>
        <v>2.4609374999999961E-2</v>
      </c>
      <c r="R741" s="196">
        <f t="shared" si="103"/>
        <v>6.5826442963796052E-3</v>
      </c>
      <c r="Y741">
        <v>736</v>
      </c>
      <c r="Z741">
        <v>258.74017878634623</v>
      </c>
    </row>
    <row r="742" spans="1:26" ht="13.8">
      <c r="A742" s="209">
        <v>42712</v>
      </c>
      <c r="B742" s="193">
        <v>38.369999999999997</v>
      </c>
      <c r="C742" s="193">
        <v>55.4</v>
      </c>
      <c r="D742" s="193">
        <v>38.729999999999997</v>
      </c>
      <c r="E742" s="193">
        <v>62.83</v>
      </c>
      <c r="F742" s="193">
        <v>135.01</v>
      </c>
      <c r="G742" s="193">
        <v>20.350000000000001</v>
      </c>
      <c r="H742" s="193">
        <v>26.7</v>
      </c>
      <c r="I742" s="224">
        <v>123.24</v>
      </c>
      <c r="J742" s="193"/>
      <c r="K742" s="196">
        <f t="shared" si="96"/>
        <v>-3.8940809968848827E-3</v>
      </c>
      <c r="L742" s="196">
        <f t="shared" si="97"/>
        <v>-5.9214067827022846E-3</v>
      </c>
      <c r="M742" s="196">
        <f t="shared" si="98"/>
        <v>6.758513127111984E-3</v>
      </c>
      <c r="N742" s="196">
        <f t="shared" si="99"/>
        <v>1.1266698857234761E-2</v>
      </c>
      <c r="O742" s="196">
        <f t="shared" si="100"/>
        <v>2.4355083459787399E-2</v>
      </c>
      <c r="P742" s="196">
        <f t="shared" si="101"/>
        <v>-3.4280117531831672E-3</v>
      </c>
      <c r="Q742" s="196">
        <f t="shared" si="102"/>
        <v>1.7918414029736898E-2</v>
      </c>
      <c r="R742" s="196">
        <f t="shared" si="103"/>
        <v>-1.7146502910917981E-2</v>
      </c>
      <c r="Y742">
        <v>737</v>
      </c>
      <c r="Z742">
        <v>156.70584017035819</v>
      </c>
    </row>
    <row r="743" spans="1:26" ht="13.8">
      <c r="A743" s="209">
        <v>42713</v>
      </c>
      <c r="B743" s="193">
        <v>38.43</v>
      </c>
      <c r="C743" s="193">
        <v>56.27</v>
      </c>
      <c r="D743" s="193">
        <v>39.369999999999997</v>
      </c>
      <c r="E743" s="193">
        <v>62.47</v>
      </c>
      <c r="F743" s="193">
        <v>136.81</v>
      </c>
      <c r="G743" s="193">
        <v>20.27</v>
      </c>
      <c r="H743" s="193">
        <v>27.19</v>
      </c>
      <c r="I743" s="224">
        <v>122.88</v>
      </c>
      <c r="J743" s="193"/>
      <c r="K743" s="196">
        <f t="shared" si="96"/>
        <v>1.5637216575450164E-3</v>
      </c>
      <c r="L743" s="196">
        <f t="shared" si="97"/>
        <v>1.5703971119133655E-2</v>
      </c>
      <c r="M743" s="196">
        <f t="shared" si="98"/>
        <v>1.652465788794218E-2</v>
      </c>
      <c r="N743" s="196">
        <f t="shared" si="99"/>
        <v>-5.7297469361769771E-3</v>
      </c>
      <c r="O743" s="196">
        <f t="shared" si="100"/>
        <v>1.3332345752166592E-2</v>
      </c>
      <c r="P743" s="196">
        <f t="shared" si="101"/>
        <v>-3.9312039312040213E-3</v>
      </c>
      <c r="Q743" s="196">
        <f t="shared" si="102"/>
        <v>1.8352059925093707E-2</v>
      </c>
      <c r="R743" s="196">
        <f t="shared" si="103"/>
        <v>-2.92112950340798E-3</v>
      </c>
      <c r="Y743">
        <v>738</v>
      </c>
      <c r="Z743">
        <v>57.437894227614613</v>
      </c>
    </row>
    <row r="744" spans="1:26" ht="13.8">
      <c r="A744" s="209">
        <v>42716</v>
      </c>
      <c r="B744" s="193">
        <v>38.01</v>
      </c>
      <c r="C744" s="193">
        <v>56.46</v>
      </c>
      <c r="D744" s="193">
        <v>39.369999999999997</v>
      </c>
      <c r="E744" s="193">
        <v>61.94</v>
      </c>
      <c r="F744" s="193">
        <v>137.35</v>
      </c>
      <c r="G744" s="193">
        <v>20.73</v>
      </c>
      <c r="H744" s="193">
        <v>27.41</v>
      </c>
      <c r="I744" s="224">
        <v>122.83</v>
      </c>
      <c r="J744" s="193"/>
      <c r="K744" s="196">
        <f t="shared" si="96"/>
        <v>-1.0928961748633925E-2</v>
      </c>
      <c r="L744" s="196">
        <f t="shared" si="97"/>
        <v>3.3765772169894741E-3</v>
      </c>
      <c r="M744" s="196">
        <f t="shared" si="98"/>
        <v>0</v>
      </c>
      <c r="N744" s="196">
        <f t="shared" si="99"/>
        <v>-8.484072354730289E-3</v>
      </c>
      <c r="O744" s="196">
        <f t="shared" si="100"/>
        <v>3.9470798918207154E-3</v>
      </c>
      <c r="P744" s="196">
        <f t="shared" si="101"/>
        <v>2.2693635915145578E-2</v>
      </c>
      <c r="Q744" s="196">
        <f t="shared" si="102"/>
        <v>8.09121000367778E-3</v>
      </c>
      <c r="R744" s="196">
        <f t="shared" si="103"/>
        <v>-4.0690104166664354E-4</v>
      </c>
      <c r="Y744">
        <v>739</v>
      </c>
      <c r="Z744">
        <v>83.324063876112021</v>
      </c>
    </row>
    <row r="745" spans="1:26" ht="13.8">
      <c r="A745" s="209">
        <v>42717</v>
      </c>
      <c r="B745" s="193">
        <v>38.72</v>
      </c>
      <c r="C745" s="193">
        <v>57.19</v>
      </c>
      <c r="D745" s="193">
        <v>39.71</v>
      </c>
      <c r="E745" s="193">
        <v>62.7</v>
      </c>
      <c r="F745" s="193">
        <v>136.87</v>
      </c>
      <c r="G745" s="193">
        <v>20.77</v>
      </c>
      <c r="H745" s="193">
        <v>27.06</v>
      </c>
      <c r="I745" s="224">
        <v>123.78</v>
      </c>
      <c r="J745" s="193"/>
      <c r="K745" s="196">
        <f t="shared" si="96"/>
        <v>1.8679294922388869E-2</v>
      </c>
      <c r="L745" s="196">
        <f t="shared" si="97"/>
        <v>1.292950761601128E-2</v>
      </c>
      <c r="M745" s="196">
        <f t="shared" si="98"/>
        <v>8.636017272034632E-3</v>
      </c>
      <c r="N745" s="196">
        <f t="shared" si="99"/>
        <v>1.2269938650306832E-2</v>
      </c>
      <c r="O745" s="196">
        <f t="shared" si="100"/>
        <v>-3.4947215143792485E-3</v>
      </c>
      <c r="P745" s="196">
        <f t="shared" si="101"/>
        <v>1.9295706705257669E-3</v>
      </c>
      <c r="Q745" s="196">
        <f t="shared" si="102"/>
        <v>-1.2769062385990565E-2</v>
      </c>
      <c r="R745" s="196">
        <f t="shared" si="103"/>
        <v>7.7342668729138064E-3</v>
      </c>
      <c r="Y745">
        <v>740</v>
      </c>
      <c r="Z745">
        <v>268.13020189209732</v>
      </c>
    </row>
    <row r="746" spans="1:26" ht="13.8">
      <c r="A746" s="209">
        <v>42718</v>
      </c>
      <c r="B746" s="193">
        <v>38.44</v>
      </c>
      <c r="C746" s="193">
        <v>56.92</v>
      </c>
      <c r="D746" s="193">
        <v>39.76</v>
      </c>
      <c r="E746" s="193">
        <v>62.31</v>
      </c>
      <c r="F746" s="193">
        <v>136.19999999999999</v>
      </c>
      <c r="G746" s="193">
        <v>20.64</v>
      </c>
      <c r="H746" s="193">
        <v>27.06</v>
      </c>
      <c r="I746" s="224">
        <v>123.44</v>
      </c>
      <c r="J746" s="193"/>
      <c r="K746" s="196">
        <f t="shared" si="96"/>
        <v>-7.2314049586777156E-3</v>
      </c>
      <c r="L746" s="196">
        <f t="shared" si="97"/>
        <v>-4.7211050883020815E-3</v>
      </c>
      <c r="M746" s="196">
        <f t="shared" si="98"/>
        <v>1.2591286829513261E-3</v>
      </c>
      <c r="N746" s="196">
        <f t="shared" si="99"/>
        <v>-6.220095693779913E-3</v>
      </c>
      <c r="O746" s="196">
        <f t="shared" si="100"/>
        <v>-4.8951559874334466E-3</v>
      </c>
      <c r="P746" s="196">
        <f t="shared" si="101"/>
        <v>-6.2590274434279735E-3</v>
      </c>
      <c r="Q746" s="196">
        <f t="shared" si="102"/>
        <v>0</v>
      </c>
      <c r="R746" s="196">
        <f t="shared" si="103"/>
        <v>-2.7468088544191581E-3</v>
      </c>
      <c r="Y746">
        <v>741</v>
      </c>
      <c r="Z746">
        <v>131.24178465589043</v>
      </c>
    </row>
    <row r="747" spans="1:26" ht="13.8">
      <c r="A747" s="209">
        <v>42719</v>
      </c>
      <c r="B747" s="193">
        <v>38.049999999999997</v>
      </c>
      <c r="C747" s="193">
        <v>56.83</v>
      </c>
      <c r="D747" s="193">
        <v>39.79</v>
      </c>
      <c r="E747" s="193">
        <v>62.14</v>
      </c>
      <c r="F747" s="193">
        <v>137.16</v>
      </c>
      <c r="G747" s="193">
        <v>20.56</v>
      </c>
      <c r="H747" s="193">
        <v>26.98</v>
      </c>
      <c r="I747" s="224">
        <v>125</v>
      </c>
      <c r="J747" s="193"/>
      <c r="K747" s="196">
        <f t="shared" si="96"/>
        <v>-1.0145681581685759E-2</v>
      </c>
      <c r="L747" s="196">
        <f t="shared" si="97"/>
        <v>-1.5811665495432785E-3</v>
      </c>
      <c r="M747" s="196">
        <f t="shared" si="98"/>
        <v>7.5452716297789578E-4</v>
      </c>
      <c r="N747" s="196">
        <f t="shared" si="99"/>
        <v>-2.7282940138019852E-3</v>
      </c>
      <c r="O747" s="196">
        <f t="shared" si="100"/>
        <v>7.048458149779795E-3</v>
      </c>
      <c r="P747" s="196">
        <f t="shared" si="101"/>
        <v>-3.8759689922481513E-3</v>
      </c>
      <c r="Q747" s="196">
        <f t="shared" si="102"/>
        <v>-2.9563932002955764E-3</v>
      </c>
      <c r="R747" s="196">
        <f t="shared" si="103"/>
        <v>1.2637718729747264E-2</v>
      </c>
      <c r="Y747">
        <v>742</v>
      </c>
      <c r="Z747">
        <v>172.94841757385797</v>
      </c>
    </row>
    <row r="748" spans="1:26" ht="13.8">
      <c r="A748" s="209">
        <v>42720</v>
      </c>
      <c r="B748" s="193">
        <v>37.89</v>
      </c>
      <c r="C748" s="193">
        <v>56.57</v>
      </c>
      <c r="D748" s="193">
        <v>39.44</v>
      </c>
      <c r="E748" s="193">
        <v>61.95</v>
      </c>
      <c r="F748" s="193">
        <v>137.41999999999999</v>
      </c>
      <c r="G748" s="193">
        <v>20.53</v>
      </c>
      <c r="H748" s="193">
        <v>26.87</v>
      </c>
      <c r="I748" s="224">
        <v>124.22</v>
      </c>
      <c r="J748" s="193"/>
      <c r="K748" s="196">
        <f t="shared" si="96"/>
        <v>-4.2049934296976765E-3</v>
      </c>
      <c r="L748" s="196">
        <f t="shared" si="97"/>
        <v>-4.5750483899348587E-3</v>
      </c>
      <c r="M748" s="196">
        <f t="shared" si="98"/>
        <v>-8.7961799447097613E-3</v>
      </c>
      <c r="N748" s="196">
        <f t="shared" si="99"/>
        <v>-3.0576118442226861E-3</v>
      </c>
      <c r="O748" s="196">
        <f t="shared" si="100"/>
        <v>1.895596383785294E-3</v>
      </c>
      <c r="P748" s="196">
        <f t="shared" si="101"/>
        <v>-1.4591439688714778E-3</v>
      </c>
      <c r="Q748" s="196">
        <f t="shared" si="102"/>
        <v>-4.0770941438102084E-3</v>
      </c>
      <c r="R748" s="196">
        <f t="shared" si="103"/>
        <v>-6.2400000000000094E-3</v>
      </c>
      <c r="Y748">
        <v>743</v>
      </c>
      <c r="Z748">
        <v>145.29212412275842</v>
      </c>
    </row>
    <row r="749" spans="1:26" ht="13.8">
      <c r="A749" s="209">
        <v>42723</v>
      </c>
      <c r="B749" s="193">
        <v>38.299999999999997</v>
      </c>
      <c r="C749" s="193">
        <v>57.77</v>
      </c>
      <c r="D749" s="193">
        <v>39.61</v>
      </c>
      <c r="E749" s="193">
        <v>62.19</v>
      </c>
      <c r="F749" s="193">
        <v>140.03</v>
      </c>
      <c r="G749" s="193">
        <v>20.71</v>
      </c>
      <c r="H749" s="193">
        <v>26.66</v>
      </c>
      <c r="I749" s="224">
        <v>125.45</v>
      </c>
      <c r="J749" s="193"/>
      <c r="K749" s="196">
        <f t="shared" si="96"/>
        <v>1.0820797044074864E-2</v>
      </c>
      <c r="L749" s="196">
        <f t="shared" si="97"/>
        <v>2.121265688527493E-2</v>
      </c>
      <c r="M749" s="196">
        <f t="shared" si="98"/>
        <v>4.3103448275862502E-3</v>
      </c>
      <c r="N749" s="196">
        <f t="shared" si="99"/>
        <v>3.8740920096851472E-3</v>
      </c>
      <c r="O749" s="196">
        <f t="shared" si="100"/>
        <v>1.8992868578081894E-2</v>
      </c>
      <c r="P749" s="196">
        <f t="shared" si="101"/>
        <v>8.7676570871894639E-3</v>
      </c>
      <c r="Q749" s="196">
        <f t="shared" si="102"/>
        <v>-7.8154075176777391E-3</v>
      </c>
      <c r="R749" s="196">
        <f t="shared" si="103"/>
        <v>9.9017871518274347E-3</v>
      </c>
      <c r="Y749">
        <v>744</v>
      </c>
      <c r="Z749">
        <v>144.86731690181273</v>
      </c>
    </row>
    <row r="750" spans="1:26" ht="13.8">
      <c r="A750" s="209">
        <v>42724</v>
      </c>
      <c r="B750" s="193">
        <v>38.56</v>
      </c>
      <c r="C750" s="193">
        <v>57.7</v>
      </c>
      <c r="D750" s="193">
        <v>39.72</v>
      </c>
      <c r="E750" s="193">
        <v>62.68</v>
      </c>
      <c r="F750" s="193">
        <v>140.38</v>
      </c>
      <c r="G750" s="193">
        <v>20.78</v>
      </c>
      <c r="H750" s="193">
        <v>26.55</v>
      </c>
      <c r="I750" s="224">
        <v>125.12</v>
      </c>
      <c r="J750" s="193"/>
      <c r="K750" s="196">
        <f t="shared" si="96"/>
        <v>6.7885117493473928E-3</v>
      </c>
      <c r="L750" s="196">
        <f t="shared" si="97"/>
        <v>-1.2117015752120526E-3</v>
      </c>
      <c r="M750" s="196">
        <f t="shared" si="98"/>
        <v>2.7770764958343708E-3</v>
      </c>
      <c r="N750" s="196">
        <f t="shared" si="99"/>
        <v>7.879080237980415E-3</v>
      </c>
      <c r="O750" s="196">
        <f t="shared" si="100"/>
        <v>2.4994644004855695E-3</v>
      </c>
      <c r="P750" s="196">
        <f t="shared" si="101"/>
        <v>3.3800096571704628E-3</v>
      </c>
      <c r="Q750" s="196">
        <f t="shared" si="102"/>
        <v>-4.1260315078769476E-3</v>
      </c>
      <c r="R750" s="196">
        <f t="shared" si="103"/>
        <v>-2.6305300916699744E-3</v>
      </c>
      <c r="Y750">
        <v>745</v>
      </c>
      <c r="Z750">
        <v>208.74399204413513</v>
      </c>
    </row>
    <row r="751" spans="1:26" ht="13.8">
      <c r="A751" s="209">
        <v>42725</v>
      </c>
      <c r="B751" s="193">
        <v>38.53</v>
      </c>
      <c r="C751" s="193">
        <v>57.7</v>
      </c>
      <c r="D751" s="193">
        <v>39.630000000000003</v>
      </c>
      <c r="E751" s="193">
        <v>62.26</v>
      </c>
      <c r="F751" s="193">
        <v>139.66999999999999</v>
      </c>
      <c r="G751" s="193">
        <v>20.61</v>
      </c>
      <c r="H751" s="193">
        <v>26.64</v>
      </c>
      <c r="I751" s="224">
        <v>126.5</v>
      </c>
      <c r="J751" s="193"/>
      <c r="K751" s="196">
        <f t="shared" si="96"/>
        <v>-7.7800829875521616E-4</v>
      </c>
      <c r="L751" s="196">
        <f t="shared" si="97"/>
        <v>0</v>
      </c>
      <c r="M751" s="196">
        <f t="shared" si="98"/>
        <v>-2.2658610271902393E-3</v>
      </c>
      <c r="N751" s="196">
        <f t="shared" si="99"/>
        <v>-6.7007019783025161E-3</v>
      </c>
      <c r="O751" s="196">
        <f t="shared" si="100"/>
        <v>-5.0577005271406749E-3</v>
      </c>
      <c r="P751" s="196">
        <f t="shared" si="101"/>
        <v>-8.1809432146295324E-3</v>
      </c>
      <c r="Q751" s="196">
        <f t="shared" si="102"/>
        <v>3.389830508474571E-3</v>
      </c>
      <c r="R751" s="196">
        <f t="shared" si="103"/>
        <v>1.1029411764705845E-2</v>
      </c>
      <c r="Y751">
        <v>746</v>
      </c>
      <c r="Z751">
        <v>154.86052330490043</v>
      </c>
    </row>
    <row r="752" spans="1:26" ht="13.8">
      <c r="A752" s="209">
        <v>42726</v>
      </c>
      <c r="B752" s="193">
        <v>38.32</v>
      </c>
      <c r="C752" s="193">
        <v>57.71</v>
      </c>
      <c r="D752" s="193">
        <v>39.47</v>
      </c>
      <c r="E752" s="193">
        <v>59.52</v>
      </c>
      <c r="F752" s="193">
        <v>138.84</v>
      </c>
      <c r="G752" s="193">
        <v>20.13</v>
      </c>
      <c r="H752" s="193">
        <v>26.8</v>
      </c>
      <c r="I752" s="224">
        <v>125.58</v>
      </c>
      <c r="J752" s="193"/>
      <c r="K752" s="196">
        <f t="shared" si="96"/>
        <v>-5.4502984687256903E-3</v>
      </c>
      <c r="L752" s="196">
        <f t="shared" si="97"/>
        <v>1.733102253032584E-4</v>
      </c>
      <c r="M752" s="196">
        <f t="shared" si="98"/>
        <v>-4.0373454453697622E-3</v>
      </c>
      <c r="N752" s="196">
        <f t="shared" si="99"/>
        <v>-4.4008994539029796E-2</v>
      </c>
      <c r="O752" s="196">
        <f t="shared" si="100"/>
        <v>-5.942578936063465E-3</v>
      </c>
      <c r="P752" s="196">
        <f t="shared" si="101"/>
        <v>-2.3289665211062613E-2</v>
      </c>
      <c r="Q752" s="196">
        <f t="shared" si="102"/>
        <v>6.0060060060060112E-3</v>
      </c>
      <c r="R752" s="196">
        <f t="shared" si="103"/>
        <v>-7.2727272727272866E-3</v>
      </c>
      <c r="Y752">
        <v>747</v>
      </c>
      <c r="Z752">
        <v>159.50121357261378</v>
      </c>
    </row>
    <row r="753" spans="1:26" ht="13.8">
      <c r="A753" s="209">
        <v>42727</v>
      </c>
      <c r="B753" s="193">
        <v>38.03</v>
      </c>
      <c r="C753" s="193">
        <v>57.43</v>
      </c>
      <c r="D753" s="193">
        <v>39.4</v>
      </c>
      <c r="E753" s="193">
        <v>59.33</v>
      </c>
      <c r="F753" s="193">
        <v>138.85</v>
      </c>
      <c r="G753" s="193">
        <v>20.12</v>
      </c>
      <c r="H753" s="193">
        <v>27.03</v>
      </c>
      <c r="I753" s="224">
        <v>125.59</v>
      </c>
      <c r="J753" s="193"/>
      <c r="K753" s="196">
        <f t="shared" si="96"/>
        <v>-7.5678496868475768E-3</v>
      </c>
      <c r="L753" s="196">
        <f t="shared" si="97"/>
        <v>-4.8518454340669061E-3</v>
      </c>
      <c r="M753" s="196">
        <f t="shared" si="98"/>
        <v>-1.7734988598935974E-3</v>
      </c>
      <c r="N753" s="196">
        <f t="shared" si="99"/>
        <v>-3.1922043010753497E-3</v>
      </c>
      <c r="O753" s="196">
        <f t="shared" si="100"/>
        <v>7.2025352924163827E-5</v>
      </c>
      <c r="P753" s="196">
        <f t="shared" si="101"/>
        <v>-4.9677098857416849E-4</v>
      </c>
      <c r="Q753" s="196">
        <f t="shared" si="102"/>
        <v>8.5820895522388217E-3</v>
      </c>
      <c r="R753" s="196">
        <f t="shared" si="103"/>
        <v>7.9630514413163848E-5</v>
      </c>
      <c r="Y753">
        <v>748</v>
      </c>
      <c r="Z753">
        <v>145.25107268013008</v>
      </c>
    </row>
    <row r="754" spans="1:26" ht="13.8">
      <c r="A754" s="209">
        <v>42731</v>
      </c>
      <c r="B754" s="193">
        <v>38.57</v>
      </c>
      <c r="C754" s="193">
        <v>57.46</v>
      </c>
      <c r="D754" s="193">
        <v>39.479999999999997</v>
      </c>
      <c r="E754" s="193">
        <v>59.49</v>
      </c>
      <c r="F754" s="193">
        <v>138.83000000000001</v>
      </c>
      <c r="G754" s="193">
        <v>20.16</v>
      </c>
      <c r="H754" s="193">
        <v>27.44</v>
      </c>
      <c r="I754" s="224">
        <v>128.35</v>
      </c>
      <c r="J754" s="193"/>
      <c r="K754" s="196">
        <f t="shared" si="96"/>
        <v>1.4199316329213755E-2</v>
      </c>
      <c r="L754" s="196">
        <f t="shared" si="97"/>
        <v>5.2237506529690292E-4</v>
      </c>
      <c r="M754" s="196">
        <f t="shared" si="98"/>
        <v>2.0304568527918349E-3</v>
      </c>
      <c r="N754" s="196">
        <f t="shared" si="99"/>
        <v>2.6967807180179287E-3</v>
      </c>
      <c r="O754" s="196">
        <f t="shared" si="100"/>
        <v>-1.4404033129263098E-4</v>
      </c>
      <c r="P754" s="196">
        <f t="shared" si="101"/>
        <v>1.9880715705764985E-3</v>
      </c>
      <c r="Q754" s="196">
        <f t="shared" si="102"/>
        <v>1.5168331483536815E-2</v>
      </c>
      <c r="R754" s="196">
        <f t="shared" si="103"/>
        <v>2.1976271996177965E-2</v>
      </c>
      <c r="Y754">
        <v>749</v>
      </c>
      <c r="Z754">
        <v>233.55992771832041</v>
      </c>
    </row>
    <row r="755" spans="1:26" ht="13.8">
      <c r="A755" s="209">
        <v>42732</v>
      </c>
      <c r="B755" s="193">
        <v>38.61</v>
      </c>
      <c r="C755" s="193">
        <v>57.2</v>
      </c>
      <c r="D755" s="193">
        <v>39.159999999999997</v>
      </c>
      <c r="E755" s="193">
        <v>58.79</v>
      </c>
      <c r="F755" s="193">
        <v>137.93</v>
      </c>
      <c r="G755" s="193">
        <v>20.05</v>
      </c>
      <c r="H755" s="193">
        <v>27.23</v>
      </c>
      <c r="I755" s="224">
        <v>125.89</v>
      </c>
      <c r="J755" s="193"/>
      <c r="K755" s="196">
        <f t="shared" si="96"/>
        <v>1.0370754472387644E-3</v>
      </c>
      <c r="L755" s="196">
        <f t="shared" si="97"/>
        <v>-4.52488687782802E-3</v>
      </c>
      <c r="M755" s="196">
        <f t="shared" si="98"/>
        <v>-8.1053698074974746E-3</v>
      </c>
      <c r="N755" s="196">
        <f t="shared" si="99"/>
        <v>-1.1766683476214537E-2</v>
      </c>
      <c r="O755" s="196">
        <f t="shared" si="100"/>
        <v>-6.4827486854426679E-3</v>
      </c>
      <c r="P755" s="196">
        <f t="shared" si="101"/>
        <v>-5.4563492063491783E-3</v>
      </c>
      <c r="Q755" s="196">
        <f t="shared" si="102"/>
        <v>-7.653061224489827E-3</v>
      </c>
      <c r="R755" s="196">
        <f t="shared" si="103"/>
        <v>-1.9166342033502096E-2</v>
      </c>
      <c r="Y755">
        <v>750</v>
      </c>
      <c r="Z755">
        <v>238.27147368086</v>
      </c>
    </row>
    <row r="756" spans="1:26" ht="13.8">
      <c r="A756" s="209">
        <v>42733</v>
      </c>
      <c r="B756" s="193">
        <v>38.26</v>
      </c>
      <c r="C756" s="193">
        <v>57.12</v>
      </c>
      <c r="D756" s="193">
        <v>39.04</v>
      </c>
      <c r="E756" s="193">
        <v>58.62</v>
      </c>
      <c r="F756" s="193">
        <v>138.04</v>
      </c>
      <c r="G756" s="193">
        <v>20.03</v>
      </c>
      <c r="H756" s="193">
        <v>27.2</v>
      </c>
      <c r="I756" s="224">
        <v>125.33</v>
      </c>
      <c r="J756" s="193"/>
      <c r="K756" s="196">
        <f t="shared" si="96"/>
        <v>-9.0650090650091011E-3</v>
      </c>
      <c r="L756" s="196">
        <f t="shared" si="97"/>
        <v>-1.3986013986014929E-3</v>
      </c>
      <c r="M756" s="196">
        <f t="shared" si="98"/>
        <v>-3.0643513789580554E-3</v>
      </c>
      <c r="N756" s="196">
        <f t="shared" si="99"/>
        <v>-2.8916482394965421E-3</v>
      </c>
      <c r="O756" s="196">
        <f t="shared" si="100"/>
        <v>7.9750598129475249E-4</v>
      </c>
      <c r="P756" s="196">
        <f t="shared" si="101"/>
        <v>-9.9750623441394377E-4</v>
      </c>
      <c r="Q756" s="196">
        <f t="shared" si="102"/>
        <v>-1.101726037458727E-3</v>
      </c>
      <c r="R756" s="196">
        <f t="shared" si="103"/>
        <v>-4.4483279053141814E-3</v>
      </c>
      <c r="Y756">
        <v>751</v>
      </c>
      <c r="Z756">
        <v>158.1533250809002</v>
      </c>
    </row>
    <row r="757" spans="1:26" ht="13.8">
      <c r="A757" s="209">
        <v>42734</v>
      </c>
      <c r="B757" s="193">
        <v>37.49</v>
      </c>
      <c r="C757" s="193">
        <v>56.43</v>
      </c>
      <c r="D757" s="193">
        <v>38.5</v>
      </c>
      <c r="E757" s="193">
        <v>58.3</v>
      </c>
      <c r="F757" s="193">
        <v>137.16</v>
      </c>
      <c r="G757" s="193">
        <v>19.989999999999998</v>
      </c>
      <c r="H757" s="193">
        <v>26.94</v>
      </c>
      <c r="I757" s="224">
        <v>123.8</v>
      </c>
      <c r="J757" s="193"/>
      <c r="K757" s="196">
        <f t="shared" si="96"/>
        <v>-2.0125457396758913E-2</v>
      </c>
      <c r="L757" s="196">
        <f t="shared" si="97"/>
        <v>-1.207983193277307E-2</v>
      </c>
      <c r="M757" s="196">
        <f t="shared" si="98"/>
        <v>-1.3831967213114733E-2</v>
      </c>
      <c r="N757" s="196">
        <f t="shared" si="99"/>
        <v>-5.458887751620612E-3</v>
      </c>
      <c r="O757" s="196">
        <f t="shared" si="100"/>
        <v>-6.3749637786148618E-3</v>
      </c>
      <c r="P757" s="196">
        <f t="shared" si="101"/>
        <v>-1.9970044932602444E-3</v>
      </c>
      <c r="Q757" s="196">
        <f t="shared" si="102"/>
        <v>-9.5588235294116926E-3</v>
      </c>
      <c r="R757" s="196">
        <f t="shared" si="103"/>
        <v>-1.2207771483284139E-2</v>
      </c>
      <c r="Y757">
        <v>752</v>
      </c>
      <c r="Z757">
        <v>193.98460882358074</v>
      </c>
    </row>
    <row r="758" spans="1:26" ht="13.8">
      <c r="A758" s="209">
        <v>42738</v>
      </c>
      <c r="B758" s="193">
        <v>37.68</v>
      </c>
      <c r="C758" s="193">
        <v>56.83</v>
      </c>
      <c r="D758" s="193">
        <v>39.21</v>
      </c>
      <c r="E758" s="193">
        <v>58.72</v>
      </c>
      <c r="F758" s="193">
        <v>136.84</v>
      </c>
      <c r="G758" s="193">
        <v>19.86</v>
      </c>
      <c r="H758" s="193">
        <v>27.08</v>
      </c>
      <c r="I758" s="224">
        <v>127.49</v>
      </c>
      <c r="J758" s="193"/>
      <c r="K758" s="196">
        <f t="shared" si="96"/>
        <v>5.0680181381701174E-3</v>
      </c>
      <c r="L758" s="196">
        <f t="shared" si="97"/>
        <v>7.0884281410596951E-3</v>
      </c>
      <c r="M758" s="196">
        <f t="shared" si="98"/>
        <v>1.8441558441558464E-2</v>
      </c>
      <c r="N758" s="196">
        <f t="shared" si="99"/>
        <v>7.2041166380789317E-3</v>
      </c>
      <c r="O758" s="196">
        <f t="shared" si="100"/>
        <v>-2.3330417031203936E-3</v>
      </c>
      <c r="P758" s="196">
        <f t="shared" si="101"/>
        <v>-6.5032516258128571E-3</v>
      </c>
      <c r="Q758" s="196">
        <f t="shared" si="102"/>
        <v>5.196733481811322E-3</v>
      </c>
      <c r="R758" s="196">
        <f t="shared" si="103"/>
        <v>2.9806138933764117E-2</v>
      </c>
      <c r="Y758">
        <v>753</v>
      </c>
      <c r="Z758">
        <v>317.27523841061475</v>
      </c>
    </row>
    <row r="759" spans="1:26" ht="13.8">
      <c r="A759" s="209">
        <v>42739</v>
      </c>
      <c r="B759" s="193">
        <v>37.86</v>
      </c>
      <c r="C759" s="193">
        <v>56.57</v>
      </c>
      <c r="D759" s="193">
        <v>39.25</v>
      </c>
      <c r="E759" s="193">
        <v>59.58</v>
      </c>
      <c r="F759" s="193">
        <v>136.86000000000001</v>
      </c>
      <c r="G759" s="193">
        <v>19.98</v>
      </c>
      <c r="H759" s="193">
        <v>27</v>
      </c>
      <c r="I759" s="224">
        <v>129.41</v>
      </c>
      <c r="J759" s="193"/>
      <c r="K759" s="196">
        <f t="shared" si="96"/>
        <v>4.7770700636942604E-3</v>
      </c>
      <c r="L759" s="196">
        <f t="shared" si="97"/>
        <v>-4.5750483899348587E-3</v>
      </c>
      <c r="M759" s="196">
        <f t="shared" si="98"/>
        <v>1.0201479214485883E-3</v>
      </c>
      <c r="N759" s="196">
        <f t="shared" si="99"/>
        <v>1.4645776566757484E-2</v>
      </c>
      <c r="O759" s="196">
        <f t="shared" si="100"/>
        <v>1.4615609470922415E-4</v>
      </c>
      <c r="P759" s="196">
        <f t="shared" si="101"/>
        <v>6.0422960725076032E-3</v>
      </c>
      <c r="Q759" s="196">
        <f t="shared" si="102"/>
        <v>-2.9542097488921087E-3</v>
      </c>
      <c r="R759" s="196">
        <f t="shared" si="103"/>
        <v>1.5060004706251484E-2</v>
      </c>
      <c r="Y759">
        <v>754</v>
      </c>
      <c r="Z759">
        <v>278.80492494913113</v>
      </c>
    </row>
    <row r="760" spans="1:26" ht="13.8">
      <c r="A760" s="209">
        <v>42740</v>
      </c>
      <c r="B760" s="193">
        <v>39.020000000000003</v>
      </c>
      <c r="C760" s="193">
        <v>56.57</v>
      </c>
      <c r="D760" s="193">
        <v>39.6</v>
      </c>
      <c r="E760" s="193">
        <v>58.57</v>
      </c>
      <c r="F760" s="193">
        <v>139.56</v>
      </c>
      <c r="G760" s="193">
        <v>20.02</v>
      </c>
      <c r="H760" s="193">
        <v>27.23</v>
      </c>
      <c r="I760" s="224">
        <v>131.81</v>
      </c>
      <c r="J760" s="193"/>
      <c r="K760" s="196">
        <f t="shared" si="96"/>
        <v>3.0639197041732798E-2</v>
      </c>
      <c r="L760" s="196">
        <f t="shared" si="97"/>
        <v>0</v>
      </c>
      <c r="M760" s="196">
        <f t="shared" si="98"/>
        <v>8.9171974522293355E-3</v>
      </c>
      <c r="N760" s="196">
        <f t="shared" si="99"/>
        <v>-1.6951997314535047E-2</v>
      </c>
      <c r="O760" s="196">
        <f t="shared" si="100"/>
        <v>1.9728189390618066E-2</v>
      </c>
      <c r="P760" s="196">
        <f t="shared" si="101"/>
        <v>2.0020020020019595E-3</v>
      </c>
      <c r="Q760" s="196">
        <f t="shared" si="102"/>
        <v>8.5185185185185346E-3</v>
      </c>
      <c r="R760" s="196">
        <f t="shared" si="103"/>
        <v>1.8545707441465154E-2</v>
      </c>
      <c r="Y760">
        <v>755</v>
      </c>
      <c r="Z760">
        <v>180.26384671530212</v>
      </c>
    </row>
    <row r="761" spans="1:26" ht="13.8">
      <c r="A761" s="209">
        <v>42741</v>
      </c>
      <c r="B761" s="193">
        <v>39.799999999999997</v>
      </c>
      <c r="C761" s="193">
        <v>57.06</v>
      </c>
      <c r="D761" s="193">
        <v>40.21</v>
      </c>
      <c r="E761" s="193">
        <v>57.67</v>
      </c>
      <c r="F761" s="193">
        <v>139.49</v>
      </c>
      <c r="G761" s="193">
        <v>19.75</v>
      </c>
      <c r="H761" s="193">
        <v>28.17</v>
      </c>
      <c r="I761" s="224">
        <v>131.07</v>
      </c>
      <c r="J761" s="195"/>
      <c r="K761" s="196">
        <f t="shared" si="96"/>
        <v>1.9989748846745103E-2</v>
      </c>
      <c r="L761" s="196">
        <f t="shared" si="97"/>
        <v>8.6618348948206119E-3</v>
      </c>
      <c r="M761" s="196">
        <f t="shared" si="98"/>
        <v>1.5404040404040389E-2</v>
      </c>
      <c r="N761" s="196">
        <f t="shared" si="99"/>
        <v>-1.5366228444596185E-2</v>
      </c>
      <c r="O761" s="196">
        <f t="shared" si="100"/>
        <v>-5.0157638291769256E-4</v>
      </c>
      <c r="P761" s="196">
        <f t="shared" si="101"/>
        <v>-1.3486513486513465E-2</v>
      </c>
      <c r="Q761" s="196">
        <f t="shared" si="102"/>
        <v>3.4520749173705519E-2</v>
      </c>
      <c r="R761" s="196">
        <f t="shared" si="103"/>
        <v>-5.6141415674077011E-3</v>
      </c>
      <c r="Y761">
        <v>756</v>
      </c>
      <c r="Z761">
        <v>99.469265738387548</v>
      </c>
    </row>
    <row r="762" spans="1:26" ht="13.8">
      <c r="A762" s="209">
        <v>42744</v>
      </c>
      <c r="B762" s="193">
        <v>39.85</v>
      </c>
      <c r="C762" s="193">
        <v>56.88</v>
      </c>
      <c r="D762" s="193">
        <v>40.229999999999997</v>
      </c>
      <c r="E762" s="193">
        <v>57.66</v>
      </c>
      <c r="F762" s="193">
        <v>137.9</v>
      </c>
      <c r="G762" s="193">
        <v>19.88</v>
      </c>
      <c r="H762" s="193">
        <v>27.9</v>
      </c>
      <c r="I762" s="224">
        <v>130.94999999999999</v>
      </c>
      <c r="J762" s="193"/>
      <c r="K762" s="196">
        <f t="shared" si="96"/>
        <v>1.256281407035283E-3</v>
      </c>
      <c r="L762" s="196">
        <f t="shared" si="97"/>
        <v>-3.1545741324921083E-3</v>
      </c>
      <c r="M762" s="196">
        <f t="shared" si="98"/>
        <v>4.9738870927620046E-4</v>
      </c>
      <c r="N762" s="196">
        <f t="shared" si="99"/>
        <v>-1.7340038148092797E-4</v>
      </c>
      <c r="O762" s="196">
        <f t="shared" si="100"/>
        <v>-1.1398666571080388E-2</v>
      </c>
      <c r="P762" s="196">
        <f t="shared" si="101"/>
        <v>6.5822784810126078E-3</v>
      </c>
      <c r="Q762" s="196">
        <f t="shared" si="102"/>
        <v>-9.5846645367413247E-3</v>
      </c>
      <c r="R762" s="196">
        <f t="shared" si="103"/>
        <v>-9.1554131380182E-4</v>
      </c>
      <c r="Y762">
        <v>757</v>
      </c>
      <c r="Z762">
        <v>131.94098271491197</v>
      </c>
    </row>
    <row r="763" spans="1:26" ht="13.8">
      <c r="A763" s="209">
        <v>42745</v>
      </c>
      <c r="B763" s="193">
        <v>39.79</v>
      </c>
      <c r="C763" s="193">
        <v>56.86</v>
      </c>
      <c r="D763" s="193">
        <v>40.14</v>
      </c>
      <c r="E763" s="193">
        <v>57.66</v>
      </c>
      <c r="F763" s="193">
        <v>138.49</v>
      </c>
      <c r="G763" s="193">
        <v>19.739999999999998</v>
      </c>
      <c r="H763" s="193">
        <v>27.45</v>
      </c>
      <c r="I763" s="224">
        <v>129.88999999999999</v>
      </c>
      <c r="J763" s="193"/>
      <c r="K763" s="196">
        <f t="shared" si="96"/>
        <v>-1.5056461731493668E-3</v>
      </c>
      <c r="L763" s="196">
        <f t="shared" si="97"/>
        <v>-3.5161744022509014E-4</v>
      </c>
      <c r="M763" s="196">
        <f t="shared" si="98"/>
        <v>-2.2371364653242932E-3</v>
      </c>
      <c r="N763" s="196">
        <f t="shared" si="99"/>
        <v>0</v>
      </c>
      <c r="O763" s="196">
        <f t="shared" si="100"/>
        <v>4.2784626540971968E-3</v>
      </c>
      <c r="P763" s="196">
        <f t="shared" si="101"/>
        <v>-7.0422535211267893E-3</v>
      </c>
      <c r="Q763" s="196">
        <f t="shared" si="102"/>
        <v>-1.6129032258064491E-2</v>
      </c>
      <c r="R763" s="196">
        <f t="shared" si="103"/>
        <v>-8.0946926307751237E-3</v>
      </c>
      <c r="Y763">
        <v>758</v>
      </c>
      <c r="Z763">
        <v>186.77457866010946</v>
      </c>
    </row>
    <row r="764" spans="1:26" ht="13.8">
      <c r="A764" s="209">
        <v>42746</v>
      </c>
      <c r="B764" s="193">
        <v>39.950000000000003</v>
      </c>
      <c r="C764" s="193">
        <v>57.38</v>
      </c>
      <c r="D764" s="193">
        <v>40.299999999999997</v>
      </c>
      <c r="E764" s="193">
        <v>57.8</v>
      </c>
      <c r="F764" s="193">
        <v>138.38999999999999</v>
      </c>
      <c r="G764" s="193">
        <v>19.82</v>
      </c>
      <c r="H764" s="193">
        <v>27.59</v>
      </c>
      <c r="I764" s="224">
        <v>130.5</v>
      </c>
      <c r="J764" s="193"/>
      <c r="K764" s="196">
        <f t="shared" si="96"/>
        <v>4.0211108318673966E-3</v>
      </c>
      <c r="L764" s="196">
        <f t="shared" si="97"/>
        <v>9.1452690819557349E-3</v>
      </c>
      <c r="M764" s="196">
        <f t="shared" si="98"/>
        <v>3.9860488290980713E-3</v>
      </c>
      <c r="N764" s="196">
        <f t="shared" si="99"/>
        <v>2.428026361429077E-3</v>
      </c>
      <c r="O764" s="196">
        <f t="shared" si="100"/>
        <v>-7.2207379594210936E-4</v>
      </c>
      <c r="P764" s="196">
        <f t="shared" si="101"/>
        <v>4.0526849037488275E-3</v>
      </c>
      <c r="Q764" s="196">
        <f t="shared" si="102"/>
        <v>5.100182149362498E-3</v>
      </c>
      <c r="R764" s="196">
        <f t="shared" si="103"/>
        <v>4.6962814689353585E-3</v>
      </c>
      <c r="Y764">
        <v>759</v>
      </c>
      <c r="Z764">
        <v>142.83770965553484</v>
      </c>
    </row>
    <row r="765" spans="1:26" ht="13.8">
      <c r="A765" s="209">
        <v>42747</v>
      </c>
      <c r="B765" s="193">
        <v>40.68</v>
      </c>
      <c r="C765" s="193">
        <v>56.86</v>
      </c>
      <c r="D765" s="193">
        <v>40.22</v>
      </c>
      <c r="E765" s="193">
        <v>57.51</v>
      </c>
      <c r="F765" s="193">
        <v>138.66999999999999</v>
      </c>
      <c r="G765" s="193">
        <v>19.66</v>
      </c>
      <c r="H765" s="193">
        <v>27.54</v>
      </c>
      <c r="I765" s="224">
        <v>129.18</v>
      </c>
      <c r="J765" s="193"/>
      <c r="K765" s="196">
        <f t="shared" si="96"/>
        <v>1.8272841051314062E-2</v>
      </c>
      <c r="L765" s="196">
        <f t="shared" si="97"/>
        <v>-9.0623910770303781E-3</v>
      </c>
      <c r="M765" s="196">
        <f t="shared" si="98"/>
        <v>-1.9851116625309753E-3</v>
      </c>
      <c r="N765" s="196">
        <f t="shared" si="99"/>
        <v>-5.0173010380622695E-3</v>
      </c>
      <c r="O765" s="196">
        <f t="shared" si="100"/>
        <v>2.0232675771370847E-3</v>
      </c>
      <c r="P765" s="196">
        <f t="shared" si="101"/>
        <v>-8.0726538849646891E-3</v>
      </c>
      <c r="Q765" s="196">
        <f t="shared" si="102"/>
        <v>-1.8122508155128927E-3</v>
      </c>
      <c r="R765" s="196">
        <f t="shared" si="103"/>
        <v>-1.011494252873558E-2</v>
      </c>
      <c r="Y765">
        <v>760</v>
      </c>
      <c r="Z765">
        <v>267.19271689137634</v>
      </c>
    </row>
    <row r="766" spans="1:26" ht="13.8">
      <c r="A766" s="209">
        <v>42748</v>
      </c>
      <c r="B766" s="193">
        <v>40.86</v>
      </c>
      <c r="C766" s="193">
        <v>56.94</v>
      </c>
      <c r="D766" s="193">
        <v>40.299999999999997</v>
      </c>
      <c r="E766" s="193">
        <v>56.66</v>
      </c>
      <c r="F766" s="193">
        <v>138.66</v>
      </c>
      <c r="G766" s="193">
        <v>19.420000000000002</v>
      </c>
      <c r="H766" s="193">
        <v>27.48</v>
      </c>
      <c r="I766" s="224">
        <v>133.69999999999999</v>
      </c>
      <c r="J766" s="193"/>
      <c r="K766" s="196">
        <f t="shared" si="96"/>
        <v>4.4247787610619399E-3</v>
      </c>
      <c r="L766" s="196">
        <f t="shared" si="97"/>
        <v>1.4069644741469978E-3</v>
      </c>
      <c r="M766" s="196">
        <f t="shared" si="98"/>
        <v>1.9890601690700721E-3</v>
      </c>
      <c r="N766" s="196">
        <f t="shared" si="99"/>
        <v>-1.4780038254216683E-2</v>
      </c>
      <c r="O766" s="196">
        <f t="shared" si="100"/>
        <v>-7.211365111409033E-5</v>
      </c>
      <c r="P766" s="196">
        <f t="shared" si="101"/>
        <v>-1.2207527975584864E-2</v>
      </c>
      <c r="Q766" s="196">
        <f t="shared" si="102"/>
        <v>-2.1786492374727207E-3</v>
      </c>
      <c r="R766" s="196">
        <f t="shared" si="103"/>
        <v>3.4989936522681384E-2</v>
      </c>
      <c r="Y766">
        <v>761</v>
      </c>
      <c r="Z766">
        <v>175.65723534041001</v>
      </c>
    </row>
    <row r="767" spans="1:26" ht="13.8">
      <c r="A767" s="209">
        <v>42752</v>
      </c>
      <c r="B767" s="193">
        <v>40.49</v>
      </c>
      <c r="C767" s="193">
        <v>56.78</v>
      </c>
      <c r="D767" s="193">
        <v>40.130000000000003</v>
      </c>
      <c r="E767" s="193">
        <v>57.26</v>
      </c>
      <c r="F767" s="193">
        <v>140.33000000000001</v>
      </c>
      <c r="G767" s="193">
        <v>19.79</v>
      </c>
      <c r="H767" s="193">
        <v>27.48</v>
      </c>
      <c r="I767" s="224">
        <v>132.88999999999999</v>
      </c>
      <c r="J767" s="193"/>
      <c r="K767" s="196">
        <f t="shared" si="96"/>
        <v>-9.0553108174252928E-3</v>
      </c>
      <c r="L767" s="196">
        <f t="shared" si="97"/>
        <v>-2.8099754127150788E-3</v>
      </c>
      <c r="M767" s="196">
        <f t="shared" si="98"/>
        <v>-4.2183622828782779E-3</v>
      </c>
      <c r="N767" s="196">
        <f t="shared" si="99"/>
        <v>1.058948111542537E-2</v>
      </c>
      <c r="O767" s="196">
        <f t="shared" si="100"/>
        <v>1.2043848261935785E-2</v>
      </c>
      <c r="P767" s="196">
        <f t="shared" si="101"/>
        <v>1.9052523171987509E-2</v>
      </c>
      <c r="Q767" s="196">
        <f t="shared" si="102"/>
        <v>0</v>
      </c>
      <c r="R767" s="196">
        <f t="shared" si="103"/>
        <v>-6.0583395661929869E-3</v>
      </c>
      <c r="Y767">
        <v>762</v>
      </c>
      <c r="Z767">
        <v>159.13750513704343</v>
      </c>
    </row>
    <row r="768" spans="1:26" ht="13.8">
      <c r="A768" s="209">
        <v>42753</v>
      </c>
      <c r="B768" s="193">
        <v>40.369999999999997</v>
      </c>
      <c r="C768" s="193">
        <v>56.76</v>
      </c>
      <c r="D768" s="193">
        <v>40.200000000000003</v>
      </c>
      <c r="E768" s="193">
        <v>53.96</v>
      </c>
      <c r="F768" s="193">
        <v>140.72999999999999</v>
      </c>
      <c r="G768" s="193">
        <v>19.7</v>
      </c>
      <c r="H768" s="193">
        <v>27.58</v>
      </c>
      <c r="I768" s="224">
        <v>133.26</v>
      </c>
      <c r="J768" s="193"/>
      <c r="K768" s="196">
        <f t="shared" si="96"/>
        <v>-2.9636947394419497E-3</v>
      </c>
      <c r="L768" s="196">
        <f t="shared" si="97"/>
        <v>-3.522367030645144E-4</v>
      </c>
      <c r="M768" s="196">
        <f t="shared" si="98"/>
        <v>1.744330924495397E-3</v>
      </c>
      <c r="N768" s="196">
        <f t="shared" si="99"/>
        <v>-5.7631854697869321E-2</v>
      </c>
      <c r="O768" s="196">
        <f t="shared" si="100"/>
        <v>2.8504240005699224E-3</v>
      </c>
      <c r="P768" s="196">
        <f t="shared" si="101"/>
        <v>-4.5477513895906957E-3</v>
      </c>
      <c r="Q768" s="196">
        <f t="shared" si="102"/>
        <v>3.6390101892284522E-3</v>
      </c>
      <c r="R768" s="196">
        <f t="shared" si="103"/>
        <v>2.7842576567085903E-3</v>
      </c>
      <c r="Y768">
        <v>763</v>
      </c>
      <c r="Z768">
        <v>154.22523418498548</v>
      </c>
    </row>
    <row r="769" spans="1:26" ht="13.8">
      <c r="A769" s="209">
        <v>42754</v>
      </c>
      <c r="B769" s="193">
        <v>40.450000000000003</v>
      </c>
      <c r="C769" s="193">
        <v>56.57</v>
      </c>
      <c r="D769" s="193">
        <v>40.01</v>
      </c>
      <c r="E769" s="193">
        <v>52.78</v>
      </c>
      <c r="F769" s="193">
        <v>140.24</v>
      </c>
      <c r="G769" s="193">
        <v>19.559999999999999</v>
      </c>
      <c r="H769" s="193">
        <v>27.87</v>
      </c>
      <c r="I769" s="224">
        <v>138.41</v>
      </c>
      <c r="J769" s="193"/>
      <c r="K769" s="196">
        <f t="shared" si="96"/>
        <v>1.9816695566015705E-3</v>
      </c>
      <c r="L769" s="196">
        <f t="shared" si="97"/>
        <v>-3.3474277660323773E-3</v>
      </c>
      <c r="M769" s="196">
        <f t="shared" si="98"/>
        <v>-4.7263681592041003E-3</v>
      </c>
      <c r="N769" s="196">
        <f t="shared" si="99"/>
        <v>-2.1868050407709408E-2</v>
      </c>
      <c r="O769" s="196">
        <f t="shared" si="100"/>
        <v>-3.4818446670928779E-3</v>
      </c>
      <c r="P769" s="196">
        <f t="shared" si="101"/>
        <v>-7.1065989847716024E-3</v>
      </c>
      <c r="Q769" s="196">
        <f t="shared" si="102"/>
        <v>1.0514865844815181E-2</v>
      </c>
      <c r="R769" s="196">
        <f t="shared" si="103"/>
        <v>3.8646255440492314E-2</v>
      </c>
      <c r="Y769">
        <v>764</v>
      </c>
      <c r="Z769">
        <v>273.47038891290714</v>
      </c>
    </row>
    <row r="770" spans="1:26" ht="13.8">
      <c r="A770" s="209">
        <v>42755</v>
      </c>
      <c r="B770" s="193">
        <v>40.42</v>
      </c>
      <c r="C770" s="193">
        <v>56.97</v>
      </c>
      <c r="D770" s="193">
        <v>40.15</v>
      </c>
      <c r="E770" s="193">
        <v>51.74</v>
      </c>
      <c r="F770" s="193">
        <v>140.69999999999999</v>
      </c>
      <c r="G770" s="193">
        <v>19.43</v>
      </c>
      <c r="H770" s="193">
        <v>27.8</v>
      </c>
      <c r="I770" s="224">
        <v>138.6</v>
      </c>
      <c r="J770" s="193"/>
      <c r="K770" s="196">
        <f t="shared" si="96"/>
        <v>-7.4165636588383521E-4</v>
      </c>
      <c r="L770" s="196">
        <f t="shared" si="97"/>
        <v>7.0708856284249352E-3</v>
      </c>
      <c r="M770" s="196">
        <f t="shared" si="98"/>
        <v>3.4991252186953405E-3</v>
      </c>
      <c r="N770" s="196">
        <f t="shared" si="99"/>
        <v>-1.9704433497536929E-2</v>
      </c>
      <c r="O770" s="196">
        <f t="shared" si="100"/>
        <v>3.2800912721048167E-3</v>
      </c>
      <c r="P770" s="196">
        <f t="shared" si="101"/>
        <v>-6.6462167689161052E-3</v>
      </c>
      <c r="Q770" s="196">
        <f t="shared" si="102"/>
        <v>-2.5116612845353528E-3</v>
      </c>
      <c r="R770" s="196">
        <f t="shared" si="103"/>
        <v>1.3727331840184794E-3</v>
      </c>
      <c r="Y770">
        <v>765</v>
      </c>
      <c r="Z770">
        <v>198.77688641598871</v>
      </c>
    </row>
    <row r="771" spans="1:26" ht="13.8">
      <c r="A771" s="209">
        <v>42758</v>
      </c>
      <c r="B771" s="193">
        <v>40.89</v>
      </c>
      <c r="C771" s="193">
        <v>57.17</v>
      </c>
      <c r="D771" s="193">
        <v>40.869999999999997</v>
      </c>
      <c r="E771" s="193">
        <v>51.54</v>
      </c>
      <c r="F771" s="193">
        <v>139.65</v>
      </c>
      <c r="G771" s="193">
        <v>19.28</v>
      </c>
      <c r="H771" s="193">
        <v>27.47</v>
      </c>
      <c r="I771" s="224">
        <v>137.38999999999999</v>
      </c>
      <c r="J771" s="193"/>
      <c r="K771" s="196">
        <f t="shared" ref="K771:K834" si="104">(B771-B770)/B770</f>
        <v>1.1627906976744158E-2</v>
      </c>
      <c r="L771" s="196">
        <f t="shared" ref="L771:L834" si="105">(C771-C770)/C770</f>
        <v>3.5106196243637504E-3</v>
      </c>
      <c r="M771" s="196">
        <f t="shared" ref="M771:M834" si="106">(D771-D770)/D770</f>
        <v>1.7932752179327494E-2</v>
      </c>
      <c r="N771" s="196">
        <f t="shared" ref="N771:N834" si="107">(E771-E770)/E770</f>
        <v>-3.8654812524159805E-3</v>
      </c>
      <c r="O771" s="196">
        <f t="shared" ref="O771:O834" si="108">(F771-F770)/F770</f>
        <v>-7.4626865671640584E-3</v>
      </c>
      <c r="P771" s="196">
        <f t="shared" ref="P771:P834" si="109">(G771-G770)/G770</f>
        <v>-7.7200205867214919E-3</v>
      </c>
      <c r="Q771" s="196">
        <f t="shared" ref="Q771:Q834" si="110">(H771-H770)/H770</f>
        <v>-1.1870503597122368E-2</v>
      </c>
      <c r="R771" s="196">
        <f t="shared" ref="R771:R834" si="111">(I771-I770)/I770</f>
        <v>-8.7301587301587876E-3</v>
      </c>
      <c r="Y771">
        <v>766</v>
      </c>
      <c r="Z771">
        <v>163.92993302459331</v>
      </c>
    </row>
    <row r="772" spans="1:26" ht="13.8">
      <c r="A772" s="209">
        <v>42759</v>
      </c>
      <c r="B772" s="193">
        <v>41.12</v>
      </c>
      <c r="C772" s="193">
        <v>57.68</v>
      </c>
      <c r="D772" s="193">
        <v>41.09</v>
      </c>
      <c r="E772" s="193">
        <v>51.99</v>
      </c>
      <c r="F772" s="193">
        <v>140.21</v>
      </c>
      <c r="G772" s="193">
        <v>19.5</v>
      </c>
      <c r="H772" s="193">
        <v>27.21</v>
      </c>
      <c r="I772" s="224">
        <v>140.11000000000001</v>
      </c>
      <c r="J772" s="193"/>
      <c r="K772" s="196">
        <f t="shared" si="104"/>
        <v>5.624847150892562E-3</v>
      </c>
      <c r="L772" s="196">
        <f t="shared" si="105"/>
        <v>8.9207626377470345E-3</v>
      </c>
      <c r="M772" s="196">
        <f t="shared" si="106"/>
        <v>5.3829214582825054E-3</v>
      </c>
      <c r="N772" s="196">
        <f t="shared" si="107"/>
        <v>8.731082654249182E-3</v>
      </c>
      <c r="O772" s="196">
        <f t="shared" si="108"/>
        <v>4.010025062656658E-3</v>
      </c>
      <c r="P772" s="196">
        <f t="shared" si="109"/>
        <v>1.1410788381742679E-2</v>
      </c>
      <c r="Q772" s="196">
        <f t="shared" si="110"/>
        <v>-9.4648707681105945E-3</v>
      </c>
      <c r="R772" s="196">
        <f t="shared" si="111"/>
        <v>1.9797656306863875E-2</v>
      </c>
      <c r="Y772">
        <v>767</v>
      </c>
      <c r="Z772">
        <v>158.59554716746922</v>
      </c>
    </row>
    <row r="773" spans="1:26" ht="13.8">
      <c r="A773" s="209">
        <v>42760</v>
      </c>
      <c r="B773" s="193">
        <v>41.83</v>
      </c>
      <c r="C773" s="193">
        <v>57.83</v>
      </c>
      <c r="D773" s="193">
        <v>41.68</v>
      </c>
      <c r="E773" s="193">
        <v>52.47</v>
      </c>
      <c r="F773" s="193">
        <v>140.62</v>
      </c>
      <c r="G773" s="193">
        <v>19.350000000000001</v>
      </c>
      <c r="H773" s="193">
        <v>27.43</v>
      </c>
      <c r="I773" s="224">
        <v>139.52000000000001</v>
      </c>
      <c r="J773" s="193"/>
      <c r="K773" s="196">
        <f t="shared" si="104"/>
        <v>1.7266536964980567E-2</v>
      </c>
      <c r="L773" s="196">
        <f t="shared" si="105"/>
        <v>2.6005547850207799E-3</v>
      </c>
      <c r="M773" s="196">
        <f t="shared" si="106"/>
        <v>1.4358724750547487E-2</v>
      </c>
      <c r="N773" s="196">
        <f t="shared" si="107"/>
        <v>9.2325447201384268E-3</v>
      </c>
      <c r="O773" s="196">
        <f t="shared" si="108"/>
        <v>2.9241851508451364E-3</v>
      </c>
      <c r="P773" s="196">
        <f t="shared" si="109"/>
        <v>-7.692307692307619E-3</v>
      </c>
      <c r="Q773" s="196">
        <f t="shared" si="110"/>
        <v>8.0852627710400176E-3</v>
      </c>
      <c r="R773" s="196">
        <f t="shared" si="111"/>
        <v>-4.2109770894297573E-3</v>
      </c>
      <c r="Y773">
        <v>768</v>
      </c>
      <c r="Z773">
        <v>200.54636529318543</v>
      </c>
    </row>
    <row r="774" spans="1:26" ht="13.8">
      <c r="A774" s="209">
        <v>42761</v>
      </c>
      <c r="B774" s="193">
        <v>41.96</v>
      </c>
      <c r="C774" s="193">
        <v>58.36</v>
      </c>
      <c r="D774" s="193">
        <v>41.51</v>
      </c>
      <c r="E774" s="193">
        <v>51.8</v>
      </c>
      <c r="F774" s="193">
        <v>140.56</v>
      </c>
      <c r="G774" s="193">
        <v>19.3</v>
      </c>
      <c r="H774" s="193">
        <v>28.8</v>
      </c>
      <c r="I774" s="224">
        <v>138.96</v>
      </c>
      <c r="J774" s="193"/>
      <c r="K774" s="196">
        <f t="shared" si="104"/>
        <v>3.1078173559646802E-3</v>
      </c>
      <c r="L774" s="196">
        <f t="shared" si="105"/>
        <v>9.1647933598478504E-3</v>
      </c>
      <c r="M774" s="196">
        <f t="shared" si="106"/>
        <v>-4.0786948176583905E-3</v>
      </c>
      <c r="N774" s="196">
        <f t="shared" si="107"/>
        <v>-1.2769201448446765E-2</v>
      </c>
      <c r="O774" s="196">
        <f t="shared" si="108"/>
        <v>-4.2668183757646331E-4</v>
      </c>
      <c r="P774" s="196">
        <f t="shared" si="109"/>
        <v>-2.5839793281654112E-3</v>
      </c>
      <c r="Q774" s="196">
        <f t="shared" si="110"/>
        <v>4.9945315348158985E-2</v>
      </c>
      <c r="R774" s="196">
        <f t="shared" si="111"/>
        <v>-4.0137614678899241E-3</v>
      </c>
      <c r="Y774">
        <v>769</v>
      </c>
      <c r="Z774">
        <v>232.49812313276814</v>
      </c>
    </row>
    <row r="775" spans="1:26" ht="13.8">
      <c r="A775" s="209">
        <v>42762</v>
      </c>
      <c r="B775" s="193">
        <v>41.79</v>
      </c>
      <c r="C775" s="193">
        <v>59.73</v>
      </c>
      <c r="D775" s="193">
        <v>41.06</v>
      </c>
      <c r="E775" s="193">
        <v>51.42</v>
      </c>
      <c r="F775" s="193">
        <v>138.83000000000001</v>
      </c>
      <c r="G775" s="193">
        <v>18.989999999999998</v>
      </c>
      <c r="H775" s="193">
        <v>29.5</v>
      </c>
      <c r="I775" s="224">
        <v>142.44999999999999</v>
      </c>
      <c r="J775" s="193"/>
      <c r="K775" s="196">
        <f t="shared" si="104"/>
        <v>-4.0514775977121475E-3</v>
      </c>
      <c r="L775" s="196">
        <f t="shared" si="105"/>
        <v>2.3474982864975968E-2</v>
      </c>
      <c r="M775" s="196">
        <f t="shared" si="106"/>
        <v>-1.0840761262346321E-2</v>
      </c>
      <c r="N775" s="196">
        <f t="shared" si="107"/>
        <v>-7.3359073359072482E-3</v>
      </c>
      <c r="O775" s="196">
        <f t="shared" si="108"/>
        <v>-1.2307911212293609E-2</v>
      </c>
      <c r="P775" s="196">
        <f t="shared" si="109"/>
        <v>-1.6062176165803226E-2</v>
      </c>
      <c r="Q775" s="196">
        <f t="shared" si="110"/>
        <v>2.4305555555555532E-2</v>
      </c>
      <c r="R775" s="196">
        <f t="shared" si="111"/>
        <v>2.5115141047783396E-2</v>
      </c>
      <c r="Y775">
        <v>770</v>
      </c>
      <c r="Z775">
        <v>327.44071121280973</v>
      </c>
    </row>
    <row r="776" spans="1:26" ht="13.8">
      <c r="A776" s="209">
        <v>42765</v>
      </c>
      <c r="B776" s="193">
        <v>41.52</v>
      </c>
      <c r="C776" s="193">
        <v>59.14</v>
      </c>
      <c r="D776" s="193">
        <v>40.020000000000003</v>
      </c>
      <c r="E776" s="193">
        <v>51.76</v>
      </c>
      <c r="F776" s="193">
        <v>139.85</v>
      </c>
      <c r="G776" s="193">
        <v>19.21</v>
      </c>
      <c r="H776" s="193">
        <v>29.19</v>
      </c>
      <c r="I776" s="224">
        <v>141.22</v>
      </c>
      <c r="J776" s="193"/>
      <c r="K776" s="196">
        <f t="shared" si="104"/>
        <v>-6.4608758076093809E-3</v>
      </c>
      <c r="L776" s="196">
        <f t="shared" si="105"/>
        <v>-9.8777833584462807E-3</v>
      </c>
      <c r="M776" s="196">
        <f t="shared" si="106"/>
        <v>-2.5328787140769582E-2</v>
      </c>
      <c r="N776" s="196">
        <f t="shared" si="107"/>
        <v>6.6122131466354785E-3</v>
      </c>
      <c r="O776" s="196">
        <f t="shared" si="108"/>
        <v>7.3471151768348467E-3</v>
      </c>
      <c r="P776" s="196">
        <f t="shared" si="109"/>
        <v>1.1585044760400339E-2</v>
      </c>
      <c r="Q776" s="196">
        <f t="shared" si="110"/>
        <v>-1.0508474576271144E-2</v>
      </c>
      <c r="R776" s="196">
        <f t="shared" si="111"/>
        <v>-8.6346086346085638E-3</v>
      </c>
      <c r="Y776">
        <v>771</v>
      </c>
      <c r="Z776">
        <v>139.05808257680062</v>
      </c>
    </row>
    <row r="777" spans="1:26" ht="13.8">
      <c r="A777" s="209">
        <v>42766</v>
      </c>
      <c r="B777" s="193">
        <v>41.17</v>
      </c>
      <c r="C777" s="193">
        <v>58.71</v>
      </c>
      <c r="D777" s="193">
        <v>39.74</v>
      </c>
      <c r="E777" s="193">
        <v>52.05</v>
      </c>
      <c r="F777" s="193">
        <v>140.44999999999999</v>
      </c>
      <c r="G777" s="193">
        <v>19.309999999999999</v>
      </c>
      <c r="H777" s="193">
        <v>28.88</v>
      </c>
      <c r="I777" s="224">
        <v>140.71</v>
      </c>
      <c r="J777" s="193"/>
      <c r="K777" s="196">
        <f t="shared" si="104"/>
        <v>-8.4296724470135209E-3</v>
      </c>
      <c r="L777" s="196">
        <f t="shared" si="105"/>
        <v>-7.2708826513358084E-3</v>
      </c>
      <c r="M777" s="196">
        <f t="shared" si="106"/>
        <v>-6.9965017491254652E-3</v>
      </c>
      <c r="N777" s="196">
        <f t="shared" si="107"/>
        <v>5.602782071097356E-3</v>
      </c>
      <c r="O777" s="196">
        <f t="shared" si="108"/>
        <v>4.2903110475509066E-3</v>
      </c>
      <c r="P777" s="196">
        <f t="shared" si="109"/>
        <v>5.2056220718374735E-3</v>
      </c>
      <c r="Q777" s="196">
        <f t="shared" si="110"/>
        <v>-1.0620075368276884E-2</v>
      </c>
      <c r="R777" s="196">
        <f t="shared" si="111"/>
        <v>-3.6113864891657763E-3</v>
      </c>
      <c r="Y777">
        <v>772</v>
      </c>
      <c r="Z777">
        <v>317.10284915674464</v>
      </c>
    </row>
    <row r="778" spans="1:26" ht="13.8">
      <c r="A778" s="209">
        <v>42767</v>
      </c>
      <c r="B778" s="193">
        <v>41.62</v>
      </c>
      <c r="C778" s="193">
        <v>57.74</v>
      </c>
      <c r="D778" s="193">
        <v>39.69</v>
      </c>
      <c r="E778" s="193">
        <v>51.39</v>
      </c>
      <c r="F778" s="193">
        <v>138.66</v>
      </c>
      <c r="G778" s="193">
        <v>19.16</v>
      </c>
      <c r="H778" s="193">
        <v>29.2</v>
      </c>
      <c r="I778" s="224">
        <v>140.78</v>
      </c>
      <c r="J778" s="193"/>
      <c r="K778" s="196">
        <f t="shared" si="104"/>
        <v>1.0930289045421319E-2</v>
      </c>
      <c r="L778" s="196">
        <f t="shared" si="105"/>
        <v>-1.652188724237777E-2</v>
      </c>
      <c r="M778" s="196">
        <f t="shared" si="106"/>
        <v>-1.258178158027284E-3</v>
      </c>
      <c r="N778" s="196">
        <f t="shared" si="107"/>
        <v>-1.2680115273775151E-2</v>
      </c>
      <c r="O778" s="196">
        <f t="shared" si="108"/>
        <v>-1.274474902100386E-2</v>
      </c>
      <c r="P778" s="196">
        <f t="shared" si="109"/>
        <v>-7.7679958570688028E-3</v>
      </c>
      <c r="Q778" s="196">
        <f t="shared" si="110"/>
        <v>1.108033240997231E-2</v>
      </c>
      <c r="R778" s="196">
        <f t="shared" si="111"/>
        <v>4.9747708052017036E-4</v>
      </c>
      <c r="Y778">
        <v>773</v>
      </c>
      <c r="Z778">
        <v>188.88081312688212</v>
      </c>
    </row>
    <row r="779" spans="1:26" ht="13.8">
      <c r="A779" s="209">
        <v>42768</v>
      </c>
      <c r="B779" s="193">
        <v>42</v>
      </c>
      <c r="C779" s="193">
        <v>57.36</v>
      </c>
      <c r="D779" s="193">
        <v>39.83</v>
      </c>
      <c r="E779" s="193">
        <v>51.4</v>
      </c>
      <c r="F779" s="193">
        <v>144.05000000000001</v>
      </c>
      <c r="G779" s="193">
        <v>19.29</v>
      </c>
      <c r="H779" s="193">
        <v>29.01</v>
      </c>
      <c r="I779" s="224">
        <v>139.19999999999999</v>
      </c>
      <c r="J779" s="193"/>
      <c r="K779" s="196">
        <f t="shared" si="104"/>
        <v>9.1302258529553718E-3</v>
      </c>
      <c r="L779" s="196">
        <f t="shared" si="105"/>
        <v>-6.5812261863526589E-3</v>
      </c>
      <c r="M779" s="196">
        <f t="shared" si="106"/>
        <v>3.5273368606702086E-3</v>
      </c>
      <c r="N779" s="196">
        <f t="shared" si="107"/>
        <v>1.9459038723483189E-4</v>
      </c>
      <c r="O779" s="196">
        <f t="shared" si="108"/>
        <v>3.8872061156786493E-2</v>
      </c>
      <c r="P779" s="196">
        <f t="shared" si="109"/>
        <v>6.7849686847598649E-3</v>
      </c>
      <c r="Q779" s="196">
        <f t="shared" si="110"/>
        <v>-6.5068493150684152E-3</v>
      </c>
      <c r="R779" s="196">
        <f t="shared" si="111"/>
        <v>-1.1223185111521611E-2</v>
      </c>
      <c r="Y779">
        <v>774</v>
      </c>
      <c r="Z779">
        <v>118.87749070198394</v>
      </c>
    </row>
    <row r="780" spans="1:26" ht="13.8">
      <c r="A780" s="209">
        <v>42769</v>
      </c>
      <c r="B780" s="193">
        <v>40.51</v>
      </c>
      <c r="C780" s="193">
        <v>57.83</v>
      </c>
      <c r="D780" s="193">
        <v>39.979999999999997</v>
      </c>
      <c r="E780" s="193">
        <v>51.46</v>
      </c>
      <c r="F780" s="193">
        <v>144.19999999999999</v>
      </c>
      <c r="G780" s="193">
        <v>19.239999999999998</v>
      </c>
      <c r="H780" s="193">
        <v>29.1</v>
      </c>
      <c r="I780" s="224">
        <v>140.25</v>
      </c>
      <c r="J780" s="193"/>
      <c r="K780" s="196">
        <f t="shared" si="104"/>
        <v>-3.5476190476190522E-2</v>
      </c>
      <c r="L780" s="196">
        <f t="shared" si="105"/>
        <v>8.1938633193863117E-3</v>
      </c>
      <c r="M780" s="196">
        <f t="shared" si="106"/>
        <v>3.7660055234747321E-3</v>
      </c>
      <c r="N780" s="196">
        <f t="shared" si="107"/>
        <v>1.1673151750973205E-3</v>
      </c>
      <c r="O780" s="196">
        <f t="shared" si="108"/>
        <v>1.0413051023948439E-3</v>
      </c>
      <c r="P780" s="196">
        <f t="shared" si="109"/>
        <v>-2.5920165889062059E-3</v>
      </c>
      <c r="Q780" s="196">
        <f t="shared" si="110"/>
        <v>3.1023784901757965E-3</v>
      </c>
      <c r="R780" s="196">
        <f t="shared" si="111"/>
        <v>7.5431034482759439E-3</v>
      </c>
      <c r="Y780">
        <v>775</v>
      </c>
      <c r="Z780">
        <v>130.81468702979944</v>
      </c>
    </row>
    <row r="781" spans="1:26" ht="13.8">
      <c r="A781" s="209">
        <v>42772</v>
      </c>
      <c r="B781" s="193">
        <v>40.380000000000003</v>
      </c>
      <c r="C781" s="193">
        <v>57.79</v>
      </c>
      <c r="D781" s="193">
        <v>39.97</v>
      </c>
      <c r="E781" s="193">
        <v>51.19</v>
      </c>
      <c r="F781" s="193">
        <v>143.09</v>
      </c>
      <c r="G781" s="193">
        <v>19.21</v>
      </c>
      <c r="H781" s="193">
        <v>29.06</v>
      </c>
      <c r="I781" s="224">
        <v>140.97</v>
      </c>
      <c r="J781" s="193"/>
      <c r="K781" s="196">
        <f t="shared" si="104"/>
        <v>-3.2090841767463702E-3</v>
      </c>
      <c r="L781" s="196">
        <f t="shared" si="105"/>
        <v>-6.9168251772434982E-4</v>
      </c>
      <c r="M781" s="196">
        <f t="shared" si="106"/>
        <v>-2.501250625312159E-4</v>
      </c>
      <c r="N781" s="196">
        <f t="shared" si="107"/>
        <v>-5.2467936261174335E-3</v>
      </c>
      <c r="O781" s="196">
        <f t="shared" si="108"/>
        <v>-7.6976421636614795E-3</v>
      </c>
      <c r="P781" s="196">
        <f t="shared" si="109"/>
        <v>-1.5592515592514338E-3</v>
      </c>
      <c r="Q781" s="196">
        <f t="shared" si="110"/>
        <v>-1.3745704467354879E-3</v>
      </c>
      <c r="R781" s="196">
        <f t="shared" si="111"/>
        <v>5.1336898395721847E-3</v>
      </c>
      <c r="Y781">
        <v>776</v>
      </c>
      <c r="Z781">
        <v>276.12725136151613</v>
      </c>
    </row>
    <row r="782" spans="1:26" ht="13.8">
      <c r="A782" s="209">
        <v>42773</v>
      </c>
      <c r="B782" s="193">
        <v>40.630000000000003</v>
      </c>
      <c r="C782" s="193">
        <v>57.6</v>
      </c>
      <c r="D782" s="193">
        <v>40.25</v>
      </c>
      <c r="E782" s="193">
        <v>51.31</v>
      </c>
      <c r="F782" s="193">
        <v>143.51</v>
      </c>
      <c r="G782" s="193">
        <v>19.350000000000001</v>
      </c>
      <c r="H782" s="193">
        <v>29.43</v>
      </c>
      <c r="I782" s="224">
        <v>144</v>
      </c>
      <c r="J782" s="193"/>
      <c r="K782" s="196">
        <f t="shared" si="104"/>
        <v>6.1911837543338283E-3</v>
      </c>
      <c r="L782" s="196">
        <f t="shared" si="105"/>
        <v>-3.2877660494894916E-3</v>
      </c>
      <c r="M782" s="196">
        <f t="shared" si="106"/>
        <v>7.0052539404553702E-3</v>
      </c>
      <c r="N782" s="196">
        <f t="shared" si="107"/>
        <v>2.344207853096397E-3</v>
      </c>
      <c r="O782" s="196">
        <f t="shared" si="108"/>
        <v>2.9352155985742363E-3</v>
      </c>
      <c r="P782" s="196">
        <f t="shared" si="109"/>
        <v>7.2878709005726478E-3</v>
      </c>
      <c r="Q782" s="196">
        <f t="shared" si="110"/>
        <v>1.2732278045423297E-2</v>
      </c>
      <c r="R782" s="196">
        <f t="shared" si="111"/>
        <v>2.1493934879761659E-2</v>
      </c>
      <c r="Y782">
        <v>777</v>
      </c>
      <c r="Z782">
        <v>308.22275151398605</v>
      </c>
    </row>
    <row r="783" spans="1:26" ht="13.8">
      <c r="A783" s="209">
        <v>42774</v>
      </c>
      <c r="B783" s="193">
        <v>40.99</v>
      </c>
      <c r="C783" s="193">
        <v>57.52</v>
      </c>
      <c r="D783" s="193">
        <v>40.32</v>
      </c>
      <c r="E783" s="193">
        <v>52.28</v>
      </c>
      <c r="F783" s="193">
        <v>144.66999999999999</v>
      </c>
      <c r="G783" s="193">
        <v>19.62</v>
      </c>
      <c r="H783" s="193">
        <v>30.17</v>
      </c>
      <c r="I783" s="224">
        <v>144.74</v>
      </c>
      <c r="J783" s="193"/>
      <c r="K783" s="196">
        <f t="shared" si="104"/>
        <v>8.8604479448683091E-3</v>
      </c>
      <c r="L783" s="196">
        <f t="shared" si="105"/>
        <v>-1.3888888888888592E-3</v>
      </c>
      <c r="M783" s="196">
        <f t="shared" si="106"/>
        <v>1.7391304347826157E-3</v>
      </c>
      <c r="N783" s="196">
        <f t="shared" si="107"/>
        <v>1.8904696940167585E-2</v>
      </c>
      <c r="O783" s="196">
        <f t="shared" si="108"/>
        <v>8.0830604139084158E-3</v>
      </c>
      <c r="P783" s="196">
        <f t="shared" si="109"/>
        <v>1.3953488372093001E-2</v>
      </c>
      <c r="Q783" s="196">
        <f t="shared" si="110"/>
        <v>2.5144410465511451E-2</v>
      </c>
      <c r="R783" s="196">
        <f t="shared" si="111"/>
        <v>5.1388888888889523E-3</v>
      </c>
      <c r="Y783">
        <v>778</v>
      </c>
      <c r="Z783">
        <v>176.00235298465645</v>
      </c>
    </row>
    <row r="784" spans="1:26" ht="13.8">
      <c r="A784" s="209">
        <v>42775</v>
      </c>
      <c r="B784" s="193">
        <v>41.07</v>
      </c>
      <c r="C784" s="193">
        <v>58.17</v>
      </c>
      <c r="D784" s="193">
        <v>40.380000000000003</v>
      </c>
      <c r="E784" s="193">
        <v>53.61</v>
      </c>
      <c r="F784" s="193">
        <v>146.85</v>
      </c>
      <c r="G784" s="193">
        <v>19.98</v>
      </c>
      <c r="H784" s="193">
        <v>30.05</v>
      </c>
      <c r="I784" s="224">
        <v>144.13999999999999</v>
      </c>
      <c r="J784" s="193"/>
      <c r="K784" s="196">
        <f t="shared" si="104"/>
        <v>1.9516955354964209E-3</v>
      </c>
      <c r="L784" s="196">
        <f t="shared" si="105"/>
        <v>1.1300417246175217E-2</v>
      </c>
      <c r="M784" s="196">
        <f t="shared" si="106"/>
        <v>1.4880952380952944E-3</v>
      </c>
      <c r="N784" s="196">
        <f t="shared" si="107"/>
        <v>2.5439938791124678E-2</v>
      </c>
      <c r="O784" s="196">
        <f t="shared" si="108"/>
        <v>1.5068777217114861E-2</v>
      </c>
      <c r="P784" s="196">
        <f t="shared" si="109"/>
        <v>1.8348623853210979E-2</v>
      </c>
      <c r="Q784" s="196">
        <f t="shared" si="110"/>
        <v>-3.9774610540272122E-3</v>
      </c>
      <c r="R784" s="196">
        <f t="shared" si="111"/>
        <v>-4.1453641011470407E-3</v>
      </c>
      <c r="Y784">
        <v>779</v>
      </c>
      <c r="Z784">
        <v>199.80873111903264</v>
      </c>
    </row>
    <row r="785" spans="1:26" ht="13.8">
      <c r="A785" s="209">
        <v>42776</v>
      </c>
      <c r="B785" s="193">
        <v>41.37</v>
      </c>
      <c r="C785" s="193">
        <v>58.12</v>
      </c>
      <c r="D785" s="193">
        <v>40.58</v>
      </c>
      <c r="E785" s="193">
        <v>53.06</v>
      </c>
      <c r="F785" s="193">
        <v>147.75</v>
      </c>
      <c r="G785" s="193">
        <v>19.68</v>
      </c>
      <c r="H785" s="193">
        <v>30.52</v>
      </c>
      <c r="I785" s="224">
        <v>144.82</v>
      </c>
      <c r="J785" s="193"/>
      <c r="K785" s="196">
        <f t="shared" si="104"/>
        <v>7.3046018991964248E-3</v>
      </c>
      <c r="L785" s="196">
        <f t="shared" si="105"/>
        <v>-8.5954959601176309E-4</v>
      </c>
      <c r="M785" s="196">
        <f t="shared" si="106"/>
        <v>4.9529470034669568E-3</v>
      </c>
      <c r="N785" s="196">
        <f t="shared" si="107"/>
        <v>-1.0259279985077358E-2</v>
      </c>
      <c r="O785" s="196">
        <f t="shared" si="108"/>
        <v>6.1287027579162798E-3</v>
      </c>
      <c r="P785" s="196">
        <f t="shared" si="109"/>
        <v>-1.501501501501505E-2</v>
      </c>
      <c r="Q785" s="196">
        <f t="shared" si="110"/>
        <v>1.5640599001663855E-2</v>
      </c>
      <c r="R785" s="196">
        <f t="shared" si="111"/>
        <v>4.7176356320244688E-3</v>
      </c>
      <c r="Y785">
        <v>780</v>
      </c>
      <c r="Z785">
        <v>86.262788433680328</v>
      </c>
    </row>
    <row r="786" spans="1:26" ht="13.8">
      <c r="A786" s="209">
        <v>42779</v>
      </c>
      <c r="B786" s="193">
        <v>41.83</v>
      </c>
      <c r="C786" s="193">
        <v>58.77</v>
      </c>
      <c r="D786" s="193">
        <v>40.86</v>
      </c>
      <c r="E786" s="193">
        <v>52.8</v>
      </c>
      <c r="F786" s="193">
        <v>147.71</v>
      </c>
      <c r="G786" s="193">
        <v>19.600000000000001</v>
      </c>
      <c r="H786" s="193">
        <v>30.66</v>
      </c>
      <c r="I786" s="224">
        <v>143.19999999999999</v>
      </c>
      <c r="J786" s="193"/>
      <c r="K786" s="196">
        <f t="shared" si="104"/>
        <v>1.1119168479574592E-2</v>
      </c>
      <c r="L786" s="196">
        <f t="shared" si="105"/>
        <v>1.1183757742601613E-2</v>
      </c>
      <c r="M786" s="196">
        <f t="shared" si="106"/>
        <v>6.8999507146377806E-3</v>
      </c>
      <c r="N786" s="196">
        <f t="shared" si="107"/>
        <v>-4.9001130795327009E-3</v>
      </c>
      <c r="O786" s="196">
        <f t="shared" si="108"/>
        <v>-2.7072758037219655E-4</v>
      </c>
      <c r="P786" s="196">
        <f t="shared" si="109"/>
        <v>-4.0650406504064178E-3</v>
      </c>
      <c r="Q786" s="196">
        <f t="shared" si="110"/>
        <v>4.5871559633027708E-3</v>
      </c>
      <c r="R786" s="196">
        <f t="shared" si="111"/>
        <v>-1.1186300234774234E-2</v>
      </c>
      <c r="Y786">
        <v>781</v>
      </c>
      <c r="Z786">
        <v>129.50687186079384</v>
      </c>
    </row>
    <row r="787" spans="1:26" ht="13.8">
      <c r="A787" s="209">
        <v>42780</v>
      </c>
      <c r="B787" s="193">
        <v>41.82</v>
      </c>
      <c r="C787" s="193">
        <v>58.99</v>
      </c>
      <c r="D787" s="193">
        <v>40.92</v>
      </c>
      <c r="E787" s="193">
        <v>53.48</v>
      </c>
      <c r="F787" s="193">
        <v>149.15</v>
      </c>
      <c r="G787" s="193">
        <v>19.86</v>
      </c>
      <c r="H787" s="193">
        <v>30.52</v>
      </c>
      <c r="I787" s="224">
        <v>140.82</v>
      </c>
      <c r="J787" s="193"/>
      <c r="K787" s="196">
        <f t="shared" si="104"/>
        <v>-2.3906287353569236E-4</v>
      </c>
      <c r="L787" s="196">
        <f t="shared" si="105"/>
        <v>3.7434064999149032E-3</v>
      </c>
      <c r="M787" s="196">
        <f t="shared" si="106"/>
        <v>1.4684287812041672E-3</v>
      </c>
      <c r="N787" s="196">
        <f t="shared" si="107"/>
        <v>1.2878787878787873E-2</v>
      </c>
      <c r="O787" s="196">
        <f t="shared" si="108"/>
        <v>9.7488321711461483E-3</v>
      </c>
      <c r="P787" s="196">
        <f t="shared" si="109"/>
        <v>1.3265306122448877E-2</v>
      </c>
      <c r="Q787" s="196">
        <f t="shared" si="110"/>
        <v>-4.5662100456621193E-3</v>
      </c>
      <c r="R787" s="196">
        <f t="shared" si="111"/>
        <v>-1.6620111731843544E-2</v>
      </c>
      <c r="Y787">
        <v>782</v>
      </c>
      <c r="Z787">
        <v>371.47155176574063</v>
      </c>
    </row>
    <row r="788" spans="1:26" ht="13.8">
      <c r="A788" s="209">
        <v>42781</v>
      </c>
      <c r="B788" s="193">
        <v>42.13</v>
      </c>
      <c r="C788" s="193">
        <v>58.95</v>
      </c>
      <c r="D788" s="193">
        <v>40.85</v>
      </c>
      <c r="E788" s="193">
        <v>53.56</v>
      </c>
      <c r="F788" s="193">
        <v>150.32</v>
      </c>
      <c r="G788" s="193">
        <v>19.87</v>
      </c>
      <c r="H788" s="193">
        <v>30.86</v>
      </c>
      <c r="I788" s="224">
        <v>142.27000000000001</v>
      </c>
      <c r="J788" s="193"/>
      <c r="K788" s="196">
        <f t="shared" si="104"/>
        <v>7.4127211860354437E-3</v>
      </c>
      <c r="L788" s="196">
        <f t="shared" si="105"/>
        <v>-6.7808103068315217E-4</v>
      </c>
      <c r="M788" s="196">
        <f t="shared" si="106"/>
        <v>-1.710654936461395E-3</v>
      </c>
      <c r="N788" s="196">
        <f t="shared" si="107"/>
        <v>1.4958863126403404E-3</v>
      </c>
      <c r="O788" s="196">
        <f t="shared" si="108"/>
        <v>7.844451894066292E-3</v>
      </c>
      <c r="P788" s="196">
        <f t="shared" si="109"/>
        <v>5.0352467270904145E-4</v>
      </c>
      <c r="Q788" s="196">
        <f t="shared" si="110"/>
        <v>1.1140235910878107E-2</v>
      </c>
      <c r="R788" s="196">
        <f t="shared" si="111"/>
        <v>1.0296832836244973E-2</v>
      </c>
      <c r="Y788">
        <v>783</v>
      </c>
      <c r="Z788">
        <v>168.64908488191392</v>
      </c>
    </row>
    <row r="789" spans="1:26" ht="13.8">
      <c r="A789" s="209">
        <v>42782</v>
      </c>
      <c r="B789" s="193">
        <v>42.21</v>
      </c>
      <c r="C789" s="193">
        <v>58.95</v>
      </c>
      <c r="D789" s="193">
        <v>41.11</v>
      </c>
      <c r="E789" s="193">
        <v>53.11</v>
      </c>
      <c r="F789" s="193">
        <v>150.97</v>
      </c>
      <c r="G789" s="193">
        <v>19.920000000000002</v>
      </c>
      <c r="H789" s="193">
        <v>30.43</v>
      </c>
      <c r="I789" s="224">
        <v>142.01</v>
      </c>
      <c r="J789" s="193"/>
      <c r="K789" s="196">
        <f t="shared" si="104"/>
        <v>1.8988844054117799E-3</v>
      </c>
      <c r="L789" s="196">
        <f t="shared" si="105"/>
        <v>0</v>
      </c>
      <c r="M789" s="196">
        <f t="shared" si="106"/>
        <v>6.3647490820072953E-3</v>
      </c>
      <c r="N789" s="196">
        <f t="shared" si="107"/>
        <v>-8.4017923823749598E-3</v>
      </c>
      <c r="O789" s="196">
        <f t="shared" si="108"/>
        <v>4.3241085683874778E-3</v>
      </c>
      <c r="P789" s="196">
        <f t="shared" si="109"/>
        <v>2.5163563160543888E-3</v>
      </c>
      <c r="Q789" s="196">
        <f t="shared" si="110"/>
        <v>-1.3933895009721314E-2</v>
      </c>
      <c r="R789" s="196">
        <f t="shared" si="111"/>
        <v>-1.8275110704998898E-3</v>
      </c>
      <c r="Y789">
        <v>784</v>
      </c>
      <c r="Z789">
        <v>158.2525038213245</v>
      </c>
    </row>
    <row r="790" spans="1:26" ht="13.8">
      <c r="A790" s="209">
        <v>42783</v>
      </c>
      <c r="B790" s="193">
        <v>42.25</v>
      </c>
      <c r="C790" s="193">
        <v>59.04</v>
      </c>
      <c r="D790" s="193">
        <v>41.3</v>
      </c>
      <c r="E790" s="193">
        <v>53.6</v>
      </c>
      <c r="F790" s="193">
        <v>151.06</v>
      </c>
      <c r="G790" s="193">
        <v>20.07</v>
      </c>
      <c r="H790" s="193">
        <v>30.63</v>
      </c>
      <c r="I790" s="224">
        <v>142.22</v>
      </c>
      <c r="J790" s="193"/>
      <c r="K790" s="196">
        <f t="shared" si="104"/>
        <v>9.4764273868749459E-4</v>
      </c>
      <c r="L790" s="196">
        <f t="shared" si="105"/>
        <v>1.5267175572518457E-3</v>
      </c>
      <c r="M790" s="196">
        <f t="shared" si="106"/>
        <v>4.6217465336900448E-3</v>
      </c>
      <c r="N790" s="196">
        <f t="shared" si="107"/>
        <v>9.2261344379589907E-3</v>
      </c>
      <c r="O790" s="196">
        <f t="shared" si="108"/>
        <v>5.9614492945620596E-4</v>
      </c>
      <c r="P790" s="196">
        <f t="shared" si="109"/>
        <v>7.5301204819276388E-3</v>
      </c>
      <c r="Q790" s="196">
        <f t="shared" si="110"/>
        <v>6.5724613867893297E-3</v>
      </c>
      <c r="R790" s="196">
        <f t="shared" si="111"/>
        <v>1.4787691007676078E-3</v>
      </c>
      <c r="Y790">
        <v>785</v>
      </c>
      <c r="Z790">
        <v>212.41053484574329</v>
      </c>
    </row>
    <row r="791" spans="1:26" ht="13.8">
      <c r="A791" s="209">
        <v>42787</v>
      </c>
      <c r="B791" s="193">
        <v>42.82</v>
      </c>
      <c r="C791" s="193">
        <v>58.92</v>
      </c>
      <c r="D791" s="193">
        <v>41.48</v>
      </c>
      <c r="E791" s="193">
        <v>53.94</v>
      </c>
      <c r="F791" s="193">
        <v>151.99</v>
      </c>
      <c r="G791" s="193">
        <v>20.67</v>
      </c>
      <c r="H791" s="193">
        <v>30.78</v>
      </c>
      <c r="I791" s="224">
        <v>142.6</v>
      </c>
      <c r="J791" s="193"/>
      <c r="K791" s="196">
        <f t="shared" si="104"/>
        <v>1.3491124260355036E-2</v>
      </c>
      <c r="L791" s="196">
        <f t="shared" si="105"/>
        <v>-2.0325203252032089E-3</v>
      </c>
      <c r="M791" s="196">
        <f t="shared" si="106"/>
        <v>4.3583535108958774E-3</v>
      </c>
      <c r="N791" s="196">
        <f t="shared" si="107"/>
        <v>6.3432835820894833E-3</v>
      </c>
      <c r="O791" s="196">
        <f t="shared" si="108"/>
        <v>6.156494108301382E-3</v>
      </c>
      <c r="P791" s="196">
        <f t="shared" si="109"/>
        <v>2.9895366218236245E-2</v>
      </c>
      <c r="Q791" s="196">
        <f t="shared" si="110"/>
        <v>4.8971596474045751E-3</v>
      </c>
      <c r="R791" s="196">
        <f t="shared" si="111"/>
        <v>2.6719167486991663E-3</v>
      </c>
      <c r="Y791">
        <v>786</v>
      </c>
      <c r="Z791">
        <v>152.95872867689354</v>
      </c>
    </row>
    <row r="792" spans="1:26" ht="13.8">
      <c r="A792" s="209">
        <v>42788</v>
      </c>
      <c r="B792" s="193">
        <v>42.78</v>
      </c>
      <c r="C792" s="193">
        <v>58.8</v>
      </c>
      <c r="D792" s="193">
        <v>41.44</v>
      </c>
      <c r="E792" s="193">
        <v>53.72</v>
      </c>
      <c r="F792" s="193">
        <v>151.62</v>
      </c>
      <c r="G792" s="193">
        <v>20.74</v>
      </c>
      <c r="H792" s="193">
        <v>30.69</v>
      </c>
      <c r="I792" s="224">
        <v>143.86000000000001</v>
      </c>
      <c r="J792" s="193"/>
      <c r="K792" s="196">
        <f t="shared" si="104"/>
        <v>-9.3414292386733181E-4</v>
      </c>
      <c r="L792" s="196">
        <f t="shared" si="105"/>
        <v>-2.0366598778004843E-3</v>
      </c>
      <c r="M792" s="196">
        <f t="shared" si="106"/>
        <v>-9.6432015429120423E-4</v>
      </c>
      <c r="N792" s="196">
        <f t="shared" si="107"/>
        <v>-4.0786058583611208E-3</v>
      </c>
      <c r="O792" s="196">
        <f t="shared" si="108"/>
        <v>-2.4343706822817588E-3</v>
      </c>
      <c r="P792" s="196">
        <f t="shared" si="109"/>
        <v>3.3865505563617187E-3</v>
      </c>
      <c r="Q792" s="196">
        <f t="shared" si="110"/>
        <v>-2.9239766081871296E-3</v>
      </c>
      <c r="R792" s="196">
        <f t="shared" si="111"/>
        <v>8.8359046283311322E-3</v>
      </c>
      <c r="Y792">
        <v>787</v>
      </c>
      <c r="Z792">
        <v>159.90131912283508</v>
      </c>
    </row>
    <row r="793" spans="1:26" ht="13.8">
      <c r="A793" s="209">
        <v>42789</v>
      </c>
      <c r="B793" s="193">
        <v>42.61</v>
      </c>
      <c r="C793" s="193">
        <v>59.04</v>
      </c>
      <c r="D793" s="193">
        <v>41.46</v>
      </c>
      <c r="E793" s="193">
        <v>52.94</v>
      </c>
      <c r="F793" s="193">
        <v>151.05000000000001</v>
      </c>
      <c r="G793" s="193">
        <v>20.63</v>
      </c>
      <c r="H793" s="193">
        <v>30.49</v>
      </c>
      <c r="I793" s="224">
        <v>142.78</v>
      </c>
      <c r="J793" s="193"/>
      <c r="K793" s="196">
        <f t="shared" si="104"/>
        <v>-3.9738195418420217E-3</v>
      </c>
      <c r="L793" s="196">
        <f t="shared" si="105"/>
        <v>4.0816326530612587E-3</v>
      </c>
      <c r="M793" s="196">
        <f t="shared" si="106"/>
        <v>4.826254826255581E-4</v>
      </c>
      <c r="N793" s="196">
        <f t="shared" si="107"/>
        <v>-1.4519731943410297E-2</v>
      </c>
      <c r="O793" s="196">
        <f t="shared" si="108"/>
        <v>-3.7593984962405562E-3</v>
      </c>
      <c r="P793" s="196">
        <f t="shared" si="109"/>
        <v>-5.3037608486017091E-3</v>
      </c>
      <c r="Q793" s="196">
        <f t="shared" si="110"/>
        <v>-6.5167807103291894E-3</v>
      </c>
      <c r="R793" s="196">
        <f t="shared" si="111"/>
        <v>-7.5072987626860306E-3</v>
      </c>
      <c r="Y793">
        <v>788</v>
      </c>
      <c r="Z793">
        <v>128.20789715434626</v>
      </c>
    </row>
    <row r="794" spans="1:26" ht="13.8">
      <c r="A794" s="209">
        <v>42790</v>
      </c>
      <c r="B794" s="193">
        <v>42.26</v>
      </c>
      <c r="C794" s="193">
        <v>59.04</v>
      </c>
      <c r="D794" s="193">
        <v>41.33</v>
      </c>
      <c r="E794" s="193">
        <v>54.18</v>
      </c>
      <c r="F794" s="193">
        <v>152.52000000000001</v>
      </c>
      <c r="G794" s="193">
        <v>20.94</v>
      </c>
      <c r="H794" s="193">
        <v>30.91</v>
      </c>
      <c r="I794" s="224">
        <v>143.25</v>
      </c>
      <c r="J794" s="193"/>
      <c r="K794" s="196">
        <f t="shared" si="104"/>
        <v>-8.21403426425725E-3</v>
      </c>
      <c r="L794" s="196">
        <f t="shared" si="105"/>
        <v>0</v>
      </c>
      <c r="M794" s="196">
        <f t="shared" si="106"/>
        <v>-3.1355523396044997E-3</v>
      </c>
      <c r="N794" s="196">
        <f t="shared" si="107"/>
        <v>2.3422742727616207E-2</v>
      </c>
      <c r="O794" s="196">
        <f t="shared" si="108"/>
        <v>9.731876861966228E-3</v>
      </c>
      <c r="P794" s="196">
        <f t="shared" si="109"/>
        <v>1.502666020358712E-2</v>
      </c>
      <c r="Q794" s="196">
        <f t="shared" si="110"/>
        <v>1.3775008199409699E-2</v>
      </c>
      <c r="R794" s="196">
        <f t="shared" si="111"/>
        <v>3.2917775598823285E-3</v>
      </c>
      <c r="Y794">
        <v>789</v>
      </c>
      <c r="Z794">
        <v>214.08516090471076</v>
      </c>
    </row>
    <row r="795" spans="1:26" ht="13.8">
      <c r="A795" s="209">
        <v>42793</v>
      </c>
      <c r="B795" s="193">
        <v>42.43</v>
      </c>
      <c r="C795" s="193">
        <v>58.68</v>
      </c>
      <c r="D795" s="193">
        <v>41.36</v>
      </c>
      <c r="E795" s="193">
        <v>54.51</v>
      </c>
      <c r="F795" s="193">
        <v>152.57</v>
      </c>
      <c r="G795" s="193">
        <v>20.75</v>
      </c>
      <c r="H795" s="193">
        <v>31.1</v>
      </c>
      <c r="I795" s="224">
        <v>143.41</v>
      </c>
      <c r="J795" s="193"/>
      <c r="K795" s="196">
        <f t="shared" si="104"/>
        <v>4.0227165168007974E-3</v>
      </c>
      <c r="L795" s="196">
        <f t="shared" si="105"/>
        <v>-6.0975609756097468E-3</v>
      </c>
      <c r="M795" s="196">
        <f t="shared" si="106"/>
        <v>7.2586498911205268E-4</v>
      </c>
      <c r="N795" s="196">
        <f t="shared" si="107"/>
        <v>6.0908084163897799E-3</v>
      </c>
      <c r="O795" s="196">
        <f t="shared" si="108"/>
        <v>3.2782585890363849E-4</v>
      </c>
      <c r="P795" s="196">
        <f t="shared" si="109"/>
        <v>-9.0735434574976733E-3</v>
      </c>
      <c r="Q795" s="196">
        <f t="shared" si="110"/>
        <v>6.1468780329990711E-3</v>
      </c>
      <c r="R795" s="196">
        <f t="shared" si="111"/>
        <v>1.1169284467713548E-3</v>
      </c>
      <c r="Y795">
        <v>790</v>
      </c>
      <c r="Z795">
        <v>264.47895033460765</v>
      </c>
    </row>
    <row r="796" spans="1:26" ht="13.8">
      <c r="A796" s="209">
        <v>42794</v>
      </c>
      <c r="B796" s="193">
        <v>42.25</v>
      </c>
      <c r="C796" s="193">
        <v>58.45</v>
      </c>
      <c r="D796" s="193">
        <v>41.06</v>
      </c>
      <c r="E796" s="193">
        <v>47.88</v>
      </c>
      <c r="F796" s="193">
        <v>152.19999999999999</v>
      </c>
      <c r="G796" s="193">
        <v>20.52</v>
      </c>
      <c r="H796" s="193">
        <v>30.76</v>
      </c>
      <c r="I796" s="224">
        <v>142.13</v>
      </c>
      <c r="J796" s="193"/>
      <c r="K796" s="196">
        <f t="shared" si="104"/>
        <v>-4.2422814046665031E-3</v>
      </c>
      <c r="L796" s="196">
        <f t="shared" si="105"/>
        <v>-3.9195637355146024E-3</v>
      </c>
      <c r="M796" s="196">
        <f t="shared" si="106"/>
        <v>-7.2533849129593122E-3</v>
      </c>
      <c r="N796" s="196">
        <f t="shared" si="107"/>
        <v>-0.1216290588882773</v>
      </c>
      <c r="O796" s="196">
        <f t="shared" si="108"/>
        <v>-2.4251163400406668E-3</v>
      </c>
      <c r="P796" s="196">
        <f t="shared" si="109"/>
        <v>-1.1084337349397611E-2</v>
      </c>
      <c r="Q796" s="196">
        <f t="shared" si="110"/>
        <v>-1.0932475884244367E-2</v>
      </c>
      <c r="R796" s="196">
        <f t="shared" si="111"/>
        <v>-8.925458475699052E-3</v>
      </c>
      <c r="Y796">
        <v>791</v>
      </c>
      <c r="Z796">
        <v>156.08908691103409</v>
      </c>
    </row>
    <row r="797" spans="1:26" ht="13.8">
      <c r="A797" s="209">
        <v>42795</v>
      </c>
      <c r="B797" s="193">
        <v>42.65</v>
      </c>
      <c r="C797" s="193">
        <v>59.33</v>
      </c>
      <c r="D797" s="193">
        <v>41.66</v>
      </c>
      <c r="E797" s="193">
        <v>47.11</v>
      </c>
      <c r="F797" s="193">
        <v>152.78</v>
      </c>
      <c r="G797" s="193">
        <v>20.38</v>
      </c>
      <c r="H797" s="193">
        <v>31.1</v>
      </c>
      <c r="I797" s="224">
        <v>142.65</v>
      </c>
      <c r="J797" s="193"/>
      <c r="K797" s="196">
        <f t="shared" si="104"/>
        <v>9.4674556213017423E-3</v>
      </c>
      <c r="L797" s="196">
        <f t="shared" si="105"/>
        <v>1.5055603079555098E-2</v>
      </c>
      <c r="M797" s="196">
        <f t="shared" si="106"/>
        <v>1.4612761811982325E-2</v>
      </c>
      <c r="N797" s="196">
        <f t="shared" si="107"/>
        <v>-1.6081871345029305E-2</v>
      </c>
      <c r="O797" s="196">
        <f t="shared" si="108"/>
        <v>3.810775295663683E-3</v>
      </c>
      <c r="P797" s="196">
        <f t="shared" si="109"/>
        <v>-6.8226120857700088E-3</v>
      </c>
      <c r="Q797" s="196">
        <f t="shared" si="110"/>
        <v>1.1053315994798434E-2</v>
      </c>
      <c r="R797" s="196">
        <f t="shared" si="111"/>
        <v>3.6586223879547615E-3</v>
      </c>
      <c r="Y797">
        <v>792</v>
      </c>
      <c r="Z797">
        <v>167.26286013458932</v>
      </c>
    </row>
    <row r="798" spans="1:26" ht="13.8">
      <c r="A798" s="209">
        <v>42796</v>
      </c>
      <c r="B798" s="193">
        <v>42.45</v>
      </c>
      <c r="C798" s="193">
        <v>58.48</v>
      </c>
      <c r="D798" s="193">
        <v>41.43</v>
      </c>
      <c r="E798" s="193">
        <v>47.21</v>
      </c>
      <c r="F798" s="193">
        <v>152.88</v>
      </c>
      <c r="G798" s="193">
        <v>20.47</v>
      </c>
      <c r="H798" s="193">
        <v>30.77</v>
      </c>
      <c r="I798" s="224">
        <v>139.53</v>
      </c>
      <c r="J798" s="193"/>
      <c r="K798" s="196">
        <f t="shared" si="104"/>
        <v>-4.6893317702226432E-3</v>
      </c>
      <c r="L798" s="196">
        <f t="shared" si="105"/>
        <v>-1.4326647564469939E-2</v>
      </c>
      <c r="M798" s="196">
        <f t="shared" si="106"/>
        <v>-5.5208833413345386E-3</v>
      </c>
      <c r="N798" s="196">
        <f t="shared" si="107"/>
        <v>2.1226915729144857E-3</v>
      </c>
      <c r="O798" s="196">
        <f t="shared" si="108"/>
        <v>6.5453593402274059E-4</v>
      </c>
      <c r="P798" s="196">
        <f t="shared" si="109"/>
        <v>4.416094210009807E-3</v>
      </c>
      <c r="Q798" s="196">
        <f t="shared" si="110"/>
        <v>-1.0610932475884302E-2</v>
      </c>
      <c r="R798" s="196">
        <f t="shared" si="111"/>
        <v>-2.1871713985278686E-2</v>
      </c>
      <c r="Y798">
        <v>793</v>
      </c>
      <c r="Z798">
        <v>159.63517473049595</v>
      </c>
    </row>
    <row r="799" spans="1:26" ht="13.8">
      <c r="A799" s="209">
        <v>42797</v>
      </c>
      <c r="B799" s="193">
        <v>42.49</v>
      </c>
      <c r="C799" s="193">
        <v>58.7</v>
      </c>
      <c r="D799" s="193">
        <v>41.35</v>
      </c>
      <c r="E799" s="193">
        <v>46.72</v>
      </c>
      <c r="F799" s="193">
        <v>146.25</v>
      </c>
      <c r="G799" s="193">
        <v>20.260000000000002</v>
      </c>
      <c r="H799" s="193">
        <v>30.61</v>
      </c>
      <c r="I799" s="224">
        <v>139.13999999999999</v>
      </c>
      <c r="J799" s="193"/>
      <c r="K799" s="196">
        <f t="shared" si="104"/>
        <v>9.4228504122495038E-4</v>
      </c>
      <c r="L799" s="196">
        <f t="shared" si="105"/>
        <v>3.7619699042408684E-3</v>
      </c>
      <c r="M799" s="196">
        <f t="shared" si="106"/>
        <v>-1.9309678976586603E-3</v>
      </c>
      <c r="N799" s="196">
        <f t="shared" si="107"/>
        <v>-1.0379156958271595E-2</v>
      </c>
      <c r="O799" s="196">
        <f t="shared" si="108"/>
        <v>-4.3367346938775482E-2</v>
      </c>
      <c r="P799" s="196">
        <f t="shared" si="109"/>
        <v>-1.0258915486077054E-2</v>
      </c>
      <c r="Q799" s="196">
        <f t="shared" si="110"/>
        <v>-5.1998700032499234E-3</v>
      </c>
      <c r="R799" s="196">
        <f t="shared" si="111"/>
        <v>-2.7950978284241009E-3</v>
      </c>
      <c r="Y799">
        <v>794</v>
      </c>
      <c r="Z799">
        <v>342.7903218596403</v>
      </c>
    </row>
    <row r="800" spans="1:26" ht="13.8">
      <c r="A800" s="209">
        <v>42800</v>
      </c>
      <c r="B800" s="193">
        <v>42.33</v>
      </c>
      <c r="C800" s="193">
        <v>58.72</v>
      </c>
      <c r="D800" s="193">
        <v>41.29</v>
      </c>
      <c r="E800" s="193">
        <v>45.7</v>
      </c>
      <c r="F800" s="193">
        <v>143.22</v>
      </c>
      <c r="G800" s="193">
        <v>20.21</v>
      </c>
      <c r="H800" s="193">
        <v>30.52</v>
      </c>
      <c r="I800" s="224">
        <v>141.94</v>
      </c>
      <c r="J800" s="193"/>
      <c r="K800" s="196">
        <f t="shared" si="104"/>
        <v>-3.7655919039774931E-3</v>
      </c>
      <c r="L800" s="196">
        <f t="shared" si="105"/>
        <v>3.4071550255529849E-4</v>
      </c>
      <c r="M800" s="196">
        <f t="shared" si="106"/>
        <v>-1.4510278113664394E-3</v>
      </c>
      <c r="N800" s="196">
        <f t="shared" si="107"/>
        <v>-2.1832191780821832E-2</v>
      </c>
      <c r="O800" s="196">
        <f t="shared" si="108"/>
        <v>-2.0717948717948725E-2</v>
      </c>
      <c r="P800" s="196">
        <f t="shared" si="109"/>
        <v>-2.4679170779862147E-3</v>
      </c>
      <c r="Q800" s="196">
        <f t="shared" si="110"/>
        <v>-2.9402156158118216E-3</v>
      </c>
      <c r="R800" s="196">
        <f t="shared" si="111"/>
        <v>2.0123616501365616E-2</v>
      </c>
      <c r="Y800">
        <v>795</v>
      </c>
      <c r="Z800">
        <v>180.69868336108172</v>
      </c>
    </row>
    <row r="801" spans="1:26" ht="13.8">
      <c r="A801" s="209">
        <v>42801</v>
      </c>
      <c r="B801" s="193">
        <v>42.3</v>
      </c>
      <c r="C801" s="193">
        <v>58.84</v>
      </c>
      <c r="D801" s="193">
        <v>41.49</v>
      </c>
      <c r="E801" s="193">
        <v>44.92</v>
      </c>
      <c r="F801" s="193">
        <v>143.44999999999999</v>
      </c>
      <c r="G801" s="193">
        <v>20.21</v>
      </c>
      <c r="H801" s="193">
        <v>30.37</v>
      </c>
      <c r="I801" s="224">
        <v>141.43</v>
      </c>
      <c r="J801" s="193"/>
      <c r="K801" s="196">
        <f t="shared" si="104"/>
        <v>-7.0871722182851734E-4</v>
      </c>
      <c r="L801" s="196">
        <f t="shared" si="105"/>
        <v>2.0435967302453091E-3</v>
      </c>
      <c r="M801" s="196">
        <f t="shared" si="106"/>
        <v>4.8437878420925853E-3</v>
      </c>
      <c r="N801" s="196">
        <f t="shared" si="107"/>
        <v>-1.7067833698030659E-2</v>
      </c>
      <c r="O801" s="196">
        <f t="shared" si="108"/>
        <v>1.6059209607595991E-3</v>
      </c>
      <c r="P801" s="196">
        <f t="shared" si="109"/>
        <v>0</v>
      </c>
      <c r="Q801" s="196">
        <f t="shared" si="110"/>
        <v>-4.9148099606814736E-3</v>
      </c>
      <c r="R801" s="196">
        <f t="shared" si="111"/>
        <v>-3.593067493306967E-3</v>
      </c>
      <c r="Y801">
        <v>796</v>
      </c>
      <c r="Z801">
        <v>192.16830677708978</v>
      </c>
    </row>
    <row r="802" spans="1:26" ht="13.8">
      <c r="A802" s="209">
        <v>42802</v>
      </c>
      <c r="B802" s="193">
        <v>42.53</v>
      </c>
      <c r="C802" s="193">
        <v>59.37</v>
      </c>
      <c r="D802" s="193">
        <v>41.67</v>
      </c>
      <c r="E802" s="193">
        <v>44.82</v>
      </c>
      <c r="F802" s="193">
        <v>142.80000000000001</v>
      </c>
      <c r="G802" s="193">
        <v>20.34</v>
      </c>
      <c r="H802" s="193">
        <v>30.23</v>
      </c>
      <c r="I802" s="224">
        <v>140.32</v>
      </c>
      <c r="J802" s="193"/>
      <c r="K802" s="196">
        <f t="shared" si="104"/>
        <v>5.4373522458629787E-3</v>
      </c>
      <c r="L802" s="196">
        <f t="shared" si="105"/>
        <v>9.0074779061861659E-3</v>
      </c>
      <c r="M802" s="196">
        <f t="shared" si="106"/>
        <v>4.3383947939262405E-3</v>
      </c>
      <c r="N802" s="196">
        <f t="shared" si="107"/>
        <v>-2.2261798753339585E-3</v>
      </c>
      <c r="O802" s="196">
        <f t="shared" si="108"/>
        <v>-4.5311955385150043E-3</v>
      </c>
      <c r="P802" s="196">
        <f t="shared" si="109"/>
        <v>6.4324591786243937E-3</v>
      </c>
      <c r="Q802" s="196">
        <f t="shared" si="110"/>
        <v>-4.6098123147843449E-3</v>
      </c>
      <c r="R802" s="196">
        <f t="shared" si="111"/>
        <v>-7.8484055716609886E-3</v>
      </c>
      <c r="Y802">
        <v>797</v>
      </c>
      <c r="Z802">
        <v>260.24444082680827</v>
      </c>
    </row>
    <row r="803" spans="1:26" ht="13.8">
      <c r="A803" s="209">
        <v>42803</v>
      </c>
      <c r="B803" s="193">
        <v>42.65</v>
      </c>
      <c r="C803" s="193">
        <v>59.14</v>
      </c>
      <c r="D803" s="193">
        <v>41.83</v>
      </c>
      <c r="E803" s="193">
        <v>44.97</v>
      </c>
      <c r="F803" s="193">
        <v>142.4</v>
      </c>
      <c r="G803" s="193">
        <v>20.36</v>
      </c>
      <c r="H803" s="193">
        <v>30.11</v>
      </c>
      <c r="I803" s="224">
        <v>140.53</v>
      </c>
      <c r="J803" s="193"/>
      <c r="K803" s="196">
        <f t="shared" si="104"/>
        <v>2.8215377380671866E-3</v>
      </c>
      <c r="L803" s="196">
        <f t="shared" si="105"/>
        <v>-3.8740104429846197E-3</v>
      </c>
      <c r="M803" s="196">
        <f t="shared" si="106"/>
        <v>3.8396928245739521E-3</v>
      </c>
      <c r="N803" s="196">
        <f t="shared" si="107"/>
        <v>3.346720214190062E-3</v>
      </c>
      <c r="O803" s="196">
        <f t="shared" si="108"/>
        <v>-2.8011204481793112E-3</v>
      </c>
      <c r="P803" s="196">
        <f t="shared" si="109"/>
        <v>9.8328416912485611E-4</v>
      </c>
      <c r="Q803" s="196">
        <f t="shared" si="110"/>
        <v>-3.9695666556401254E-3</v>
      </c>
      <c r="R803" s="196">
        <f t="shared" si="111"/>
        <v>1.4965792474344924E-3</v>
      </c>
      <c r="Y803">
        <v>798</v>
      </c>
      <c r="Z803">
        <v>132.46470261237008</v>
      </c>
    </row>
    <row r="804" spans="1:26" ht="13.8">
      <c r="A804" s="209">
        <v>42804</v>
      </c>
      <c r="B804" s="193">
        <v>42.62</v>
      </c>
      <c r="C804" s="193">
        <v>59.32</v>
      </c>
      <c r="D804" s="193">
        <v>42.06</v>
      </c>
      <c r="E804" s="193">
        <v>45.1</v>
      </c>
      <c r="F804" s="193">
        <v>142.05000000000001</v>
      </c>
      <c r="G804" s="193">
        <v>20.43</v>
      </c>
      <c r="H804" s="193">
        <v>30.06</v>
      </c>
      <c r="I804" s="224">
        <v>140.88999999999999</v>
      </c>
      <c r="J804" s="193"/>
      <c r="K804" s="196">
        <f t="shared" si="104"/>
        <v>-7.0339976553343813E-4</v>
      </c>
      <c r="L804" s="196">
        <f t="shared" si="105"/>
        <v>3.0436252959080102E-3</v>
      </c>
      <c r="M804" s="196">
        <f t="shared" si="106"/>
        <v>5.4984460913221128E-3</v>
      </c>
      <c r="N804" s="196">
        <f t="shared" si="107"/>
        <v>2.8908160996220273E-3</v>
      </c>
      <c r="O804" s="196">
        <f t="shared" si="108"/>
        <v>-2.4578651685392859E-3</v>
      </c>
      <c r="P804" s="196">
        <f t="shared" si="109"/>
        <v>3.4381139489194639E-3</v>
      </c>
      <c r="Q804" s="196">
        <f t="shared" si="110"/>
        <v>-1.6605778811026473E-3</v>
      </c>
      <c r="R804" s="196">
        <f t="shared" si="111"/>
        <v>2.5617305913327062E-3</v>
      </c>
      <c r="Y804">
        <v>799</v>
      </c>
      <c r="Z804">
        <v>168.30857003263313</v>
      </c>
    </row>
    <row r="805" spans="1:26" ht="13.8">
      <c r="A805" s="209">
        <v>42807</v>
      </c>
      <c r="B805" s="193">
        <v>42.73</v>
      </c>
      <c r="C805" s="193">
        <v>59.12</v>
      </c>
      <c r="D805" s="193">
        <v>42.17</v>
      </c>
      <c r="E805" s="193">
        <v>44.96</v>
      </c>
      <c r="F805" s="193">
        <v>141.35</v>
      </c>
      <c r="G805" s="193">
        <v>20.38</v>
      </c>
      <c r="H805" s="193">
        <v>29.77</v>
      </c>
      <c r="I805" s="224">
        <v>143.52000000000001</v>
      </c>
      <c r="J805" s="193"/>
      <c r="K805" s="196">
        <f t="shared" si="104"/>
        <v>2.5809479117784944E-3</v>
      </c>
      <c r="L805" s="196">
        <f t="shared" si="105"/>
        <v>-3.3715441672286387E-3</v>
      </c>
      <c r="M805" s="196">
        <f t="shared" si="106"/>
        <v>2.615311459819292E-3</v>
      </c>
      <c r="N805" s="196">
        <f t="shared" si="107"/>
        <v>-3.1042128603104339E-3</v>
      </c>
      <c r="O805" s="196">
        <f t="shared" si="108"/>
        <v>-4.9278423090462304E-3</v>
      </c>
      <c r="P805" s="196">
        <f t="shared" si="109"/>
        <v>-2.4473813020068876E-3</v>
      </c>
      <c r="Q805" s="196">
        <f t="shared" si="110"/>
        <v>-9.6473719228209968E-3</v>
      </c>
      <c r="R805" s="196">
        <f t="shared" si="111"/>
        <v>1.8667045212577359E-2</v>
      </c>
      <c r="Y805">
        <v>800</v>
      </c>
      <c r="Z805">
        <v>252.73932623802162</v>
      </c>
    </row>
    <row r="806" spans="1:26" ht="13.8">
      <c r="A806" s="209">
        <v>42808</v>
      </c>
      <c r="B806" s="193">
        <v>42.63</v>
      </c>
      <c r="C806" s="193">
        <v>58.84</v>
      </c>
      <c r="D806" s="193">
        <v>42.18</v>
      </c>
      <c r="E806" s="193">
        <v>44.6</v>
      </c>
      <c r="F806" s="193">
        <v>141.94</v>
      </c>
      <c r="G806" s="193">
        <v>20.61</v>
      </c>
      <c r="H806" s="193">
        <v>29.82</v>
      </c>
      <c r="I806" s="224">
        <v>143.19</v>
      </c>
      <c r="J806" s="193"/>
      <c r="K806" s="196">
        <f t="shared" si="104"/>
        <v>-2.3402761525858724E-3</v>
      </c>
      <c r="L806" s="196">
        <f t="shared" si="105"/>
        <v>-4.7361299052773014E-3</v>
      </c>
      <c r="M806" s="196">
        <f t="shared" si="106"/>
        <v>2.3713540431581718E-4</v>
      </c>
      <c r="N806" s="196">
        <f t="shared" si="107"/>
        <v>-8.0071174377224063E-3</v>
      </c>
      <c r="O806" s="196">
        <f t="shared" si="108"/>
        <v>4.1740360806508912E-3</v>
      </c>
      <c r="P806" s="196">
        <f t="shared" si="109"/>
        <v>1.1285574092247322E-2</v>
      </c>
      <c r="Q806" s="196">
        <f t="shared" si="110"/>
        <v>1.6795431642593454E-3</v>
      </c>
      <c r="R806" s="196">
        <f t="shared" si="111"/>
        <v>-2.2993311036790167E-3</v>
      </c>
      <c r="Y806">
        <v>801</v>
      </c>
      <c r="Z806">
        <v>221.90828506719694</v>
      </c>
    </row>
    <row r="807" spans="1:26" ht="13.8">
      <c r="A807" s="209">
        <v>42809</v>
      </c>
      <c r="B807" s="193">
        <v>42.65</v>
      </c>
      <c r="C807" s="193">
        <v>59.16</v>
      </c>
      <c r="D807" s="193">
        <v>42.26</v>
      </c>
      <c r="E807" s="193">
        <v>44.45</v>
      </c>
      <c r="F807" s="193">
        <v>143.06</v>
      </c>
      <c r="G807" s="193">
        <v>20.57</v>
      </c>
      <c r="H807" s="193">
        <v>29.84</v>
      </c>
      <c r="I807" s="224">
        <v>145.25</v>
      </c>
      <c r="J807" s="193"/>
      <c r="K807" s="196">
        <f t="shared" si="104"/>
        <v>4.6915317851269105E-4</v>
      </c>
      <c r="L807" s="196">
        <f t="shared" si="105"/>
        <v>5.438477226376498E-3</v>
      </c>
      <c r="M807" s="196">
        <f t="shared" si="106"/>
        <v>1.8966334755808037E-3</v>
      </c>
      <c r="N807" s="196">
        <f t="shared" si="107"/>
        <v>-3.3632286995515376E-3</v>
      </c>
      <c r="O807" s="196">
        <f t="shared" si="108"/>
        <v>7.8906580245174333E-3</v>
      </c>
      <c r="P807" s="196">
        <f t="shared" si="109"/>
        <v>-1.9408054342551747E-3</v>
      </c>
      <c r="Q807" s="196">
        <f t="shared" si="110"/>
        <v>6.7069081153586763E-4</v>
      </c>
      <c r="R807" s="196">
        <f t="shared" si="111"/>
        <v>1.4386479502758589E-2</v>
      </c>
      <c r="Y807">
        <v>802</v>
      </c>
      <c r="Z807">
        <v>218.64550232021404</v>
      </c>
    </row>
    <row r="808" spans="1:26" ht="13.8">
      <c r="A808" s="209">
        <v>42810</v>
      </c>
      <c r="B808" s="193">
        <v>42.67</v>
      </c>
      <c r="C808" s="193">
        <v>59.05</v>
      </c>
      <c r="D808" s="193">
        <v>42.34</v>
      </c>
      <c r="E808" s="193">
        <v>44.47</v>
      </c>
      <c r="F808" s="193">
        <v>143.5</v>
      </c>
      <c r="G808" s="193">
        <v>20.53</v>
      </c>
      <c r="H808" s="193">
        <v>30.03</v>
      </c>
      <c r="I808" s="224">
        <v>144.38999999999999</v>
      </c>
      <c r="J808" s="193"/>
      <c r="K808" s="196">
        <f t="shared" si="104"/>
        <v>4.6893317702234767E-4</v>
      </c>
      <c r="L808" s="196">
        <f t="shared" si="105"/>
        <v>-1.8593644354293346E-3</v>
      </c>
      <c r="M808" s="196">
        <f t="shared" si="106"/>
        <v>1.893043066729896E-3</v>
      </c>
      <c r="N808" s="196">
        <f t="shared" si="107"/>
        <v>4.4994375703028168E-4</v>
      </c>
      <c r="O808" s="196">
        <f t="shared" si="108"/>
        <v>3.0756326017055621E-3</v>
      </c>
      <c r="P808" s="196">
        <f t="shared" si="109"/>
        <v>-1.9445794846863951E-3</v>
      </c>
      <c r="Q808" s="196">
        <f t="shared" si="110"/>
        <v>6.3672922252011157E-3</v>
      </c>
      <c r="R808" s="196">
        <f t="shared" si="111"/>
        <v>-5.9208261617901114E-3</v>
      </c>
      <c r="Y808">
        <v>803</v>
      </c>
      <c r="Z808">
        <v>145.3233182679987</v>
      </c>
    </row>
    <row r="809" spans="1:26" ht="13.8">
      <c r="A809" s="209">
        <v>42811</v>
      </c>
      <c r="B809" s="193">
        <v>42.62</v>
      </c>
      <c r="C809" s="193">
        <v>59.26</v>
      </c>
      <c r="D809" s="193">
        <v>42.5</v>
      </c>
      <c r="E809" s="193">
        <v>44.23</v>
      </c>
      <c r="F809" s="193">
        <v>144.15</v>
      </c>
      <c r="G809" s="193">
        <v>20.37</v>
      </c>
      <c r="H809" s="193">
        <v>30.58</v>
      </c>
      <c r="I809" s="224">
        <v>145.11000000000001</v>
      </c>
      <c r="J809" s="193"/>
      <c r="K809" s="196">
        <f t="shared" si="104"/>
        <v>-1.1717834544177235E-3</v>
      </c>
      <c r="L809" s="196">
        <f t="shared" si="105"/>
        <v>3.5563082133785073E-3</v>
      </c>
      <c r="M809" s="196">
        <f t="shared" si="106"/>
        <v>3.7789324515823471E-3</v>
      </c>
      <c r="N809" s="196">
        <f t="shared" si="107"/>
        <v>-5.396896784349044E-3</v>
      </c>
      <c r="O809" s="196">
        <f t="shared" si="108"/>
        <v>4.5296167247387154E-3</v>
      </c>
      <c r="P809" s="196">
        <f t="shared" si="109"/>
        <v>-7.7934729663906542E-3</v>
      </c>
      <c r="Q809" s="196">
        <f t="shared" si="110"/>
        <v>1.8315018315018219E-2</v>
      </c>
      <c r="R809" s="196">
        <f t="shared" si="111"/>
        <v>4.9864949096199689E-3</v>
      </c>
      <c r="Y809">
        <v>804</v>
      </c>
      <c r="Z809">
        <v>230.76993188453991</v>
      </c>
    </row>
    <row r="810" spans="1:26" ht="13.8">
      <c r="A810" s="209">
        <v>42814</v>
      </c>
      <c r="B810" s="193">
        <v>42.85</v>
      </c>
      <c r="C810" s="193">
        <v>59.32</v>
      </c>
      <c r="D810" s="193">
        <v>42.32</v>
      </c>
      <c r="E810" s="193">
        <v>44.29</v>
      </c>
      <c r="F810" s="193">
        <v>143.83000000000001</v>
      </c>
      <c r="G810" s="193">
        <v>20.39</v>
      </c>
      <c r="H810" s="193">
        <v>30.68</v>
      </c>
      <c r="I810" s="224">
        <v>145.83000000000001</v>
      </c>
      <c r="J810" s="193"/>
      <c r="K810" s="196">
        <f t="shared" si="104"/>
        <v>5.3965274519006097E-3</v>
      </c>
      <c r="L810" s="196">
        <f t="shared" si="105"/>
        <v>1.0124873439082396E-3</v>
      </c>
      <c r="M810" s="196">
        <f t="shared" si="106"/>
        <v>-4.2352941176470524E-3</v>
      </c>
      <c r="N810" s="196">
        <f t="shared" si="107"/>
        <v>1.3565453312232032E-3</v>
      </c>
      <c r="O810" s="196">
        <f t="shared" si="108"/>
        <v>-2.2199098161636709E-3</v>
      </c>
      <c r="P810" s="196">
        <f t="shared" si="109"/>
        <v>9.8183603338240408E-4</v>
      </c>
      <c r="Q810" s="196">
        <f t="shared" si="110"/>
        <v>3.2701111837802953E-3</v>
      </c>
      <c r="R810" s="196">
        <f t="shared" si="111"/>
        <v>4.9617531527806407E-3</v>
      </c>
      <c r="Y810">
        <v>805</v>
      </c>
      <c r="Z810">
        <v>135.84574395890141</v>
      </c>
    </row>
    <row r="811" spans="1:26" ht="13.8">
      <c r="A811" s="209">
        <v>42815</v>
      </c>
      <c r="B811" s="193">
        <v>42.16</v>
      </c>
      <c r="C811" s="193">
        <v>58.66</v>
      </c>
      <c r="D811" s="193">
        <v>41.42</v>
      </c>
      <c r="E811" s="193">
        <v>43.49</v>
      </c>
      <c r="F811" s="193">
        <v>143.26</v>
      </c>
      <c r="G811" s="193">
        <v>20.37</v>
      </c>
      <c r="H811" s="193">
        <v>30.12</v>
      </c>
      <c r="I811" s="224">
        <v>142.41999999999999</v>
      </c>
      <c r="J811" s="193"/>
      <c r="K811" s="196">
        <f t="shared" si="104"/>
        <v>-1.6102683780630216E-2</v>
      </c>
      <c r="L811" s="196">
        <f t="shared" si="105"/>
        <v>-1.1126095751854411E-2</v>
      </c>
      <c r="M811" s="196">
        <f t="shared" si="106"/>
        <v>-2.1266540642722084E-2</v>
      </c>
      <c r="N811" s="196">
        <f t="shared" si="107"/>
        <v>-1.8062768119214204E-2</v>
      </c>
      <c r="O811" s="196">
        <f t="shared" si="108"/>
        <v>-3.963011889035817E-3</v>
      </c>
      <c r="P811" s="196">
        <f t="shared" si="109"/>
        <v>-9.8087297694946407E-4</v>
      </c>
      <c r="Q811" s="196">
        <f t="shared" si="110"/>
        <v>-1.8252933507170752E-2</v>
      </c>
      <c r="R811" s="196">
        <f t="shared" si="111"/>
        <v>-2.3383391620380063E-2</v>
      </c>
      <c r="Y811">
        <v>806</v>
      </c>
      <c r="Z811">
        <v>136.85180510491105</v>
      </c>
    </row>
    <row r="812" spans="1:26" ht="13.8">
      <c r="A812" s="209">
        <v>42816</v>
      </c>
      <c r="B812" s="193">
        <v>42.4</v>
      </c>
      <c r="C812" s="193">
        <v>59.41</v>
      </c>
      <c r="D812" s="193">
        <v>41.38</v>
      </c>
      <c r="E812" s="193">
        <v>43.65</v>
      </c>
      <c r="F812" s="193">
        <v>144.04</v>
      </c>
      <c r="G812" s="193">
        <v>20.47</v>
      </c>
      <c r="H812" s="193">
        <v>30.42</v>
      </c>
      <c r="I812" s="224">
        <v>142.65</v>
      </c>
      <c r="J812" s="193"/>
      <c r="K812" s="196">
        <f t="shared" si="104"/>
        <v>5.6925996204934062E-3</v>
      </c>
      <c r="L812" s="196">
        <f t="shared" si="105"/>
        <v>1.2785543811796796E-2</v>
      </c>
      <c r="M812" s="196">
        <f t="shared" si="106"/>
        <v>-9.6571704490582195E-4</v>
      </c>
      <c r="N812" s="196">
        <f t="shared" si="107"/>
        <v>3.6790066681995077E-3</v>
      </c>
      <c r="O812" s="196">
        <f t="shared" si="108"/>
        <v>5.4446460980036382E-3</v>
      </c>
      <c r="P812" s="196">
        <f t="shared" si="109"/>
        <v>4.9091801669120206E-3</v>
      </c>
      <c r="Q812" s="196">
        <f t="shared" si="110"/>
        <v>9.9601593625498249E-3</v>
      </c>
      <c r="R812" s="196">
        <f t="shared" si="111"/>
        <v>1.6149417216684329E-3</v>
      </c>
      <c r="Y812">
        <v>807</v>
      </c>
      <c r="Z812">
        <v>257.36175517958327</v>
      </c>
    </row>
    <row r="813" spans="1:26" ht="13.8">
      <c r="A813" s="209">
        <v>42817</v>
      </c>
      <c r="B813" s="193">
        <v>42.37</v>
      </c>
      <c r="C813" s="193">
        <v>59.26</v>
      </c>
      <c r="D813" s="193">
        <v>40.78</v>
      </c>
      <c r="E813" s="193">
        <v>43.29</v>
      </c>
      <c r="F813" s="193">
        <v>143.37</v>
      </c>
      <c r="G813" s="193">
        <v>20.36</v>
      </c>
      <c r="H813" s="193">
        <v>30.42</v>
      </c>
      <c r="I813" s="224">
        <v>141.84</v>
      </c>
      <c r="J813" s="193"/>
      <c r="K813" s="196">
        <f t="shared" si="104"/>
        <v>-7.0754716981134759E-4</v>
      </c>
      <c r="L813" s="196">
        <f t="shared" si="105"/>
        <v>-2.5248274701228511E-3</v>
      </c>
      <c r="M813" s="196">
        <f t="shared" si="106"/>
        <v>-1.4499758337361078E-2</v>
      </c>
      <c r="N813" s="196">
        <f t="shared" si="107"/>
        <v>-8.2474226804123592E-3</v>
      </c>
      <c r="O813" s="196">
        <f t="shared" si="108"/>
        <v>-4.6514856984170199E-3</v>
      </c>
      <c r="P813" s="196">
        <f t="shared" si="109"/>
        <v>-5.3737176355642133E-3</v>
      </c>
      <c r="Q813" s="196">
        <f t="shared" si="110"/>
        <v>0</v>
      </c>
      <c r="R813" s="196">
        <f t="shared" si="111"/>
        <v>-5.6782334384858201E-3</v>
      </c>
      <c r="Y813">
        <v>808</v>
      </c>
      <c r="Z813">
        <v>144.20568097042346</v>
      </c>
    </row>
    <row r="814" spans="1:26" ht="13.8">
      <c r="A814" s="209">
        <v>42818</v>
      </c>
      <c r="B814" s="193">
        <v>42.28</v>
      </c>
      <c r="C814" s="193">
        <v>59.37</v>
      </c>
      <c r="D814" s="193">
        <v>40.619999999999997</v>
      </c>
      <c r="E814" s="193">
        <v>43.27</v>
      </c>
      <c r="F814" s="193">
        <v>142.61000000000001</v>
      </c>
      <c r="G814" s="193">
        <v>20.28</v>
      </c>
      <c r="H814" s="193">
        <v>30.31</v>
      </c>
      <c r="I814" s="224">
        <v>142.02000000000001</v>
      </c>
      <c r="J814" s="193"/>
      <c r="K814" s="196">
        <f t="shared" si="104"/>
        <v>-2.1241444418219567E-3</v>
      </c>
      <c r="L814" s="196">
        <f t="shared" si="105"/>
        <v>1.8562267971650259E-3</v>
      </c>
      <c r="M814" s="196">
        <f t="shared" si="106"/>
        <v>-3.9234919077980306E-3</v>
      </c>
      <c r="N814" s="196">
        <f t="shared" si="107"/>
        <v>-4.620004620003701E-4</v>
      </c>
      <c r="O814" s="196">
        <f t="shared" si="108"/>
        <v>-5.3009695194251999E-3</v>
      </c>
      <c r="P814" s="196">
        <f t="shared" si="109"/>
        <v>-3.9292730844792878E-3</v>
      </c>
      <c r="Q814" s="196">
        <f t="shared" si="110"/>
        <v>-3.6160420775806371E-3</v>
      </c>
      <c r="R814" s="196">
        <f t="shared" si="111"/>
        <v>1.2690355329949719E-3</v>
      </c>
      <c r="Y814">
        <v>809</v>
      </c>
      <c r="Z814">
        <v>341.45851745828281</v>
      </c>
    </row>
    <row r="815" spans="1:26" ht="13.8">
      <c r="A815" s="209">
        <v>42821</v>
      </c>
      <c r="B815" s="193">
        <v>42.34</v>
      </c>
      <c r="C815" s="193">
        <v>59.47</v>
      </c>
      <c r="D815" s="193">
        <v>40.880000000000003</v>
      </c>
      <c r="E815" s="193">
        <v>43.44</v>
      </c>
      <c r="F815" s="193">
        <v>142.72</v>
      </c>
      <c r="G815" s="193">
        <v>20.3</v>
      </c>
      <c r="H815" s="193">
        <v>30.33</v>
      </c>
      <c r="I815" s="224">
        <v>144.06</v>
      </c>
      <c r="J815" s="193"/>
      <c r="K815" s="196">
        <f t="shared" si="104"/>
        <v>1.4191106906339232E-3</v>
      </c>
      <c r="L815" s="196">
        <f t="shared" si="105"/>
        <v>1.6843523665150989E-3</v>
      </c>
      <c r="M815" s="196">
        <f t="shared" si="106"/>
        <v>6.4007877892664974E-3</v>
      </c>
      <c r="N815" s="196">
        <f t="shared" si="107"/>
        <v>3.9288190432168841E-3</v>
      </c>
      <c r="O815" s="196">
        <f t="shared" si="108"/>
        <v>7.7133440852664755E-4</v>
      </c>
      <c r="P815" s="196">
        <f t="shared" si="109"/>
        <v>9.8619329388558059E-4</v>
      </c>
      <c r="Q815" s="196">
        <f t="shared" si="110"/>
        <v>6.5984823490595763E-4</v>
      </c>
      <c r="R815" s="196">
        <f t="shared" si="111"/>
        <v>1.4364174059991493E-2</v>
      </c>
      <c r="Y815">
        <v>810</v>
      </c>
      <c r="Z815">
        <v>211.3532298954843</v>
      </c>
    </row>
    <row r="816" spans="1:26" ht="13.8">
      <c r="A816" s="209">
        <v>42822</v>
      </c>
      <c r="B816" s="193">
        <v>42.8</v>
      </c>
      <c r="C816" s="193">
        <v>59.65</v>
      </c>
      <c r="D816" s="193">
        <v>40.950000000000003</v>
      </c>
      <c r="E816" s="193">
        <v>43.66</v>
      </c>
      <c r="F816" s="193">
        <v>143.25</v>
      </c>
      <c r="G816" s="193">
        <v>20.49</v>
      </c>
      <c r="H816" s="193">
        <v>30.42</v>
      </c>
      <c r="I816" s="224">
        <v>145.16999999999999</v>
      </c>
      <c r="J816" s="193"/>
      <c r="K816" s="196">
        <f t="shared" si="104"/>
        <v>1.0864430798299332E-2</v>
      </c>
      <c r="L816" s="196">
        <f t="shared" si="105"/>
        <v>3.0267361694972209E-3</v>
      </c>
      <c r="M816" s="196">
        <f t="shared" si="106"/>
        <v>1.7123287671232945E-3</v>
      </c>
      <c r="N816" s="196">
        <f t="shared" si="107"/>
        <v>5.0644567219152595E-3</v>
      </c>
      <c r="O816" s="196">
        <f t="shared" si="108"/>
        <v>3.7135650224215328E-3</v>
      </c>
      <c r="P816" s="196">
        <f t="shared" si="109"/>
        <v>9.3596059113299369E-3</v>
      </c>
      <c r="Q816" s="196">
        <f t="shared" si="110"/>
        <v>2.9673590504452163E-3</v>
      </c>
      <c r="R816" s="196">
        <f t="shared" si="111"/>
        <v>7.7051228654726172E-3</v>
      </c>
      <c r="Y816">
        <v>811</v>
      </c>
      <c r="Z816">
        <v>134.1235480832909</v>
      </c>
    </row>
    <row r="817" spans="1:26" ht="13.8">
      <c r="A817" s="209">
        <v>42823</v>
      </c>
      <c r="B817" s="193">
        <v>43.72</v>
      </c>
      <c r="C817" s="193">
        <v>59.81</v>
      </c>
      <c r="D817" s="193">
        <v>41.47</v>
      </c>
      <c r="E817" s="193">
        <v>44.93</v>
      </c>
      <c r="F817" s="193">
        <v>143.82</v>
      </c>
      <c r="G817" s="193">
        <v>20.61</v>
      </c>
      <c r="H817" s="193">
        <v>30.53</v>
      </c>
      <c r="I817" s="224">
        <v>146.47</v>
      </c>
      <c r="J817" s="193"/>
      <c r="K817" s="196">
        <f t="shared" si="104"/>
        <v>2.1495327102803781E-2</v>
      </c>
      <c r="L817" s="196">
        <f t="shared" si="105"/>
        <v>2.6823134953898359E-3</v>
      </c>
      <c r="M817" s="196">
        <f t="shared" si="106"/>
        <v>1.26984126984126E-2</v>
      </c>
      <c r="N817" s="196">
        <f t="shared" si="107"/>
        <v>2.9088410444342721E-2</v>
      </c>
      <c r="O817" s="196">
        <f t="shared" si="108"/>
        <v>3.9790575916229887E-3</v>
      </c>
      <c r="P817" s="196">
        <f t="shared" si="109"/>
        <v>5.8565153733529038E-3</v>
      </c>
      <c r="Q817" s="196">
        <f t="shared" si="110"/>
        <v>3.6160420775805204E-3</v>
      </c>
      <c r="R817" s="196">
        <f t="shared" si="111"/>
        <v>8.9550182544603663E-3</v>
      </c>
      <c r="Y817">
        <v>812</v>
      </c>
      <c r="Z817">
        <v>332.02018787435242</v>
      </c>
    </row>
    <row r="818" spans="1:26" ht="13.8">
      <c r="A818" s="209">
        <v>42824</v>
      </c>
      <c r="B818" s="193">
        <v>43.82</v>
      </c>
      <c r="C818" s="193">
        <v>60.03</v>
      </c>
      <c r="D818" s="193">
        <v>41.47</v>
      </c>
      <c r="E818" s="193">
        <v>45.01</v>
      </c>
      <c r="F818" s="193">
        <v>144.22</v>
      </c>
      <c r="G818" s="193">
        <v>20.86</v>
      </c>
      <c r="H818" s="193">
        <v>30.58</v>
      </c>
      <c r="I818" s="224">
        <v>148.06</v>
      </c>
      <c r="J818" s="193"/>
      <c r="K818" s="196">
        <f t="shared" si="104"/>
        <v>2.2872827081427591E-3</v>
      </c>
      <c r="L818" s="196">
        <f t="shared" si="105"/>
        <v>3.6783146630997971E-3</v>
      </c>
      <c r="M818" s="196">
        <f t="shared" si="106"/>
        <v>0</v>
      </c>
      <c r="N818" s="196">
        <f t="shared" si="107"/>
        <v>1.7805475183618584E-3</v>
      </c>
      <c r="O818" s="196">
        <f t="shared" si="108"/>
        <v>2.781254345709955E-3</v>
      </c>
      <c r="P818" s="196">
        <f t="shared" si="109"/>
        <v>1.2130033964095099E-2</v>
      </c>
      <c r="Q818" s="196">
        <f t="shared" si="110"/>
        <v>1.6377333770061302E-3</v>
      </c>
      <c r="R818" s="196">
        <f t="shared" si="111"/>
        <v>1.0855465282993127E-2</v>
      </c>
      <c r="Y818">
        <v>813</v>
      </c>
      <c r="Z818">
        <v>143.83121702255804</v>
      </c>
    </row>
    <row r="819" spans="1:26" ht="13.8">
      <c r="A819" s="209">
        <v>42825</v>
      </c>
      <c r="B819" s="193">
        <v>44.33</v>
      </c>
      <c r="C819" s="193">
        <v>60.17</v>
      </c>
      <c r="D819" s="193">
        <v>41.38</v>
      </c>
      <c r="E819" s="193">
        <v>44.96</v>
      </c>
      <c r="F819" s="193">
        <v>144.04</v>
      </c>
      <c r="G819" s="193">
        <v>21</v>
      </c>
      <c r="H819" s="193">
        <v>30.46</v>
      </c>
      <c r="I819" s="224">
        <v>147.81</v>
      </c>
      <c r="J819" s="193"/>
      <c r="K819" s="196">
        <f t="shared" si="104"/>
        <v>1.1638521223185714E-2</v>
      </c>
      <c r="L819" s="196">
        <f t="shared" si="105"/>
        <v>2.3321672497084887E-3</v>
      </c>
      <c r="M819" s="196">
        <f t="shared" si="106"/>
        <v>-2.1702435495538053E-3</v>
      </c>
      <c r="N819" s="196">
        <f t="shared" si="107"/>
        <v>-1.110864252388295E-3</v>
      </c>
      <c r="O819" s="196">
        <f t="shared" si="108"/>
        <v>-1.2480931909583056E-3</v>
      </c>
      <c r="P819" s="196">
        <f t="shared" si="109"/>
        <v>6.711409395973182E-3</v>
      </c>
      <c r="Q819" s="196">
        <f t="shared" si="110"/>
        <v>-3.924133420536215E-3</v>
      </c>
      <c r="R819" s="196">
        <f t="shared" si="111"/>
        <v>-1.6885046602728624E-3</v>
      </c>
      <c r="Y819">
        <v>814</v>
      </c>
      <c r="Z819">
        <v>139.57989899210381</v>
      </c>
    </row>
    <row r="820" spans="1:26" ht="13.8">
      <c r="A820" s="209">
        <v>42828</v>
      </c>
      <c r="B820" s="193">
        <v>44.58</v>
      </c>
      <c r="C820" s="193">
        <v>59.89</v>
      </c>
      <c r="D820" s="193">
        <v>41.82</v>
      </c>
      <c r="E820" s="193">
        <v>44.01</v>
      </c>
      <c r="F820" s="193">
        <v>143.19</v>
      </c>
      <c r="G820" s="193">
        <v>20.93</v>
      </c>
      <c r="H820" s="193">
        <v>30.63</v>
      </c>
      <c r="I820" s="224">
        <v>146.91999999999999</v>
      </c>
      <c r="J820" s="193"/>
      <c r="K820" s="196">
        <f t="shared" si="104"/>
        <v>5.6395217685540266E-3</v>
      </c>
      <c r="L820" s="196">
        <f t="shared" si="105"/>
        <v>-4.6534818015622594E-3</v>
      </c>
      <c r="M820" s="196">
        <f t="shared" si="106"/>
        <v>1.063315611406471E-2</v>
      </c>
      <c r="N820" s="196">
        <f t="shared" si="107"/>
        <v>-2.1129893238434228E-2</v>
      </c>
      <c r="O820" s="196">
        <f t="shared" si="108"/>
        <v>-5.9011385726186775E-3</v>
      </c>
      <c r="P820" s="196">
        <f t="shared" si="109"/>
        <v>-3.333333333333347E-3</v>
      </c>
      <c r="Q820" s="196">
        <f t="shared" si="110"/>
        <v>5.5810899540380222E-3</v>
      </c>
      <c r="R820" s="196">
        <f t="shared" si="111"/>
        <v>-6.0212434882620574E-3</v>
      </c>
      <c r="Y820">
        <v>815</v>
      </c>
      <c r="Z820">
        <v>155.25056657215032</v>
      </c>
    </row>
    <row r="821" spans="1:26" ht="13.8">
      <c r="A821" s="209">
        <v>42829</v>
      </c>
      <c r="B821" s="193">
        <v>45.34</v>
      </c>
      <c r="C821" s="193">
        <v>60.05</v>
      </c>
      <c r="D821" s="193">
        <v>41.63</v>
      </c>
      <c r="E821" s="193">
        <v>43.53</v>
      </c>
      <c r="F821" s="193">
        <v>143.66999999999999</v>
      </c>
      <c r="G821" s="193">
        <v>20.98</v>
      </c>
      <c r="H821" s="193">
        <v>30.98</v>
      </c>
      <c r="I821" s="224">
        <v>145.5</v>
      </c>
      <c r="J821" s="193"/>
      <c r="K821" s="196">
        <f t="shared" si="104"/>
        <v>1.7048003589053503E-2</v>
      </c>
      <c r="L821" s="196">
        <f t="shared" si="105"/>
        <v>2.6715645349807411E-3</v>
      </c>
      <c r="M821" s="196">
        <f t="shared" si="106"/>
        <v>-4.5432807269248617E-3</v>
      </c>
      <c r="N821" s="196">
        <f t="shared" si="107"/>
        <v>-1.0906612133605928E-2</v>
      </c>
      <c r="O821" s="196">
        <f t="shared" si="108"/>
        <v>3.3521893987009553E-3</v>
      </c>
      <c r="P821" s="196">
        <f t="shared" si="109"/>
        <v>2.3889154323937273E-3</v>
      </c>
      <c r="Q821" s="196">
        <f t="shared" si="110"/>
        <v>1.1426705843943893E-2</v>
      </c>
      <c r="R821" s="196">
        <f t="shared" si="111"/>
        <v>-9.6651238769397477E-3</v>
      </c>
      <c r="Y821">
        <v>816</v>
      </c>
      <c r="Z821">
        <v>152.37137038104342</v>
      </c>
    </row>
    <row r="822" spans="1:26" ht="13.8">
      <c r="A822" s="209">
        <v>42830</v>
      </c>
      <c r="B822" s="193">
        <v>45.46</v>
      </c>
      <c r="C822" s="193">
        <v>59.9</v>
      </c>
      <c r="D822" s="193">
        <v>41.47</v>
      </c>
      <c r="E822" s="193">
        <v>42.97</v>
      </c>
      <c r="F822" s="193">
        <v>143.44999999999999</v>
      </c>
      <c r="G822" s="193">
        <v>20.88</v>
      </c>
      <c r="H822" s="193">
        <v>30.68</v>
      </c>
      <c r="I822" s="224">
        <v>143.62</v>
      </c>
      <c r="J822" s="193"/>
      <c r="K822" s="196">
        <f t="shared" si="104"/>
        <v>2.6466696074106183E-3</v>
      </c>
      <c r="L822" s="196">
        <f t="shared" si="105"/>
        <v>-2.4979184013321997E-3</v>
      </c>
      <c r="M822" s="196">
        <f t="shared" si="106"/>
        <v>-3.843382176315246E-3</v>
      </c>
      <c r="N822" s="196">
        <f t="shared" si="107"/>
        <v>-1.2864691017689002E-2</v>
      </c>
      <c r="O822" s="196">
        <f t="shared" si="108"/>
        <v>-1.5312869771002915E-3</v>
      </c>
      <c r="P822" s="196">
        <f t="shared" si="109"/>
        <v>-4.7664442326025465E-3</v>
      </c>
      <c r="Q822" s="196">
        <f t="shared" si="110"/>
        <v>-9.6836668818592875E-3</v>
      </c>
      <c r="R822" s="196">
        <f t="shared" si="111"/>
        <v>-1.2920962199312684E-2</v>
      </c>
      <c r="Y822">
        <v>817</v>
      </c>
      <c r="Z822">
        <v>151.888183726633</v>
      </c>
    </row>
    <row r="823" spans="1:26" ht="13.8">
      <c r="A823" s="209">
        <v>42831</v>
      </c>
      <c r="B823" s="193">
        <v>44.91</v>
      </c>
      <c r="C823" s="193">
        <v>60.05</v>
      </c>
      <c r="D823" s="193">
        <v>41.29</v>
      </c>
      <c r="E823" s="193">
        <v>43.64</v>
      </c>
      <c r="F823" s="193">
        <v>146.05000000000001</v>
      </c>
      <c r="G823" s="193">
        <v>20.81</v>
      </c>
      <c r="H823" s="193">
        <v>31</v>
      </c>
      <c r="I823" s="224">
        <v>143.74</v>
      </c>
      <c r="J823" s="193"/>
      <c r="K823" s="196">
        <f t="shared" si="104"/>
        <v>-1.2098548174219187E-2</v>
      </c>
      <c r="L823" s="196">
        <f t="shared" si="105"/>
        <v>2.5041736227044841E-3</v>
      </c>
      <c r="M823" s="196">
        <f t="shared" si="106"/>
        <v>-4.3404870991077824E-3</v>
      </c>
      <c r="N823" s="196">
        <f t="shared" si="107"/>
        <v>1.5592273679311187E-2</v>
      </c>
      <c r="O823" s="196">
        <f t="shared" si="108"/>
        <v>1.8124782154060808E-2</v>
      </c>
      <c r="P823" s="196">
        <f t="shared" si="109"/>
        <v>-3.3524904214559527E-3</v>
      </c>
      <c r="Q823" s="196">
        <f t="shared" si="110"/>
        <v>1.0430247718383322E-2</v>
      </c>
      <c r="R823" s="196">
        <f t="shared" si="111"/>
        <v>8.3553822587386533E-4</v>
      </c>
      <c r="Y823">
        <v>818</v>
      </c>
      <c r="Z823">
        <v>154.91887221308326</v>
      </c>
    </row>
    <row r="824" spans="1:26" ht="13.8">
      <c r="A824" s="209">
        <v>42832</v>
      </c>
      <c r="B824" s="193">
        <v>44.74</v>
      </c>
      <c r="C824" s="193">
        <v>60</v>
      </c>
      <c r="D824" s="193">
        <v>41.13</v>
      </c>
      <c r="E824" s="193">
        <v>43.37</v>
      </c>
      <c r="F824" s="193">
        <v>146.56</v>
      </c>
      <c r="G824" s="193">
        <v>21.24</v>
      </c>
      <c r="H824" s="193">
        <v>30.77</v>
      </c>
      <c r="I824" s="224">
        <v>143.11000000000001</v>
      </c>
      <c r="J824" s="193"/>
      <c r="K824" s="196">
        <f t="shared" si="104"/>
        <v>-3.7853484747271122E-3</v>
      </c>
      <c r="L824" s="196">
        <f t="shared" si="105"/>
        <v>-8.326394671106938E-4</v>
      </c>
      <c r="M824" s="196">
        <f t="shared" si="106"/>
        <v>-3.8750302736739305E-3</v>
      </c>
      <c r="N824" s="196">
        <f t="shared" si="107"/>
        <v>-6.1869844179652409E-3</v>
      </c>
      <c r="O824" s="196">
        <f t="shared" si="108"/>
        <v>3.4919548099965141E-3</v>
      </c>
      <c r="P824" s="196">
        <f t="shared" si="109"/>
        <v>2.0663142719846216E-2</v>
      </c>
      <c r="Q824" s="196">
        <f t="shared" si="110"/>
        <v>-7.4193548387096915E-3</v>
      </c>
      <c r="R824" s="196">
        <f t="shared" si="111"/>
        <v>-4.3829135939891153E-3</v>
      </c>
      <c r="Y824">
        <v>819</v>
      </c>
      <c r="Z824">
        <v>174.28727287966029</v>
      </c>
    </row>
    <row r="825" spans="1:26" ht="13.8">
      <c r="A825" s="209">
        <v>42835</v>
      </c>
      <c r="B825" s="193">
        <v>45.35</v>
      </c>
      <c r="C825" s="193">
        <v>59.87</v>
      </c>
      <c r="D825" s="193">
        <v>41.14</v>
      </c>
      <c r="E825" s="193">
        <v>43.82</v>
      </c>
      <c r="F825" s="193">
        <v>147.08000000000001</v>
      </c>
      <c r="G825" s="193">
        <v>21.29</v>
      </c>
      <c r="H825" s="193">
        <v>30.91</v>
      </c>
      <c r="I825" s="224">
        <v>143.85</v>
      </c>
      <c r="J825" s="195"/>
      <c r="K825" s="196">
        <f t="shared" si="104"/>
        <v>1.3634331694233335E-2</v>
      </c>
      <c r="L825" s="196">
        <f t="shared" si="105"/>
        <v>-2.1666666666667095E-3</v>
      </c>
      <c r="M825" s="196">
        <f t="shared" si="106"/>
        <v>2.4313153415993216E-4</v>
      </c>
      <c r="N825" s="196">
        <f t="shared" si="107"/>
        <v>1.0375835831219803E-2</v>
      </c>
      <c r="O825" s="196">
        <f t="shared" si="108"/>
        <v>3.5480349344978864E-3</v>
      </c>
      <c r="P825" s="196">
        <f t="shared" si="109"/>
        <v>2.3540489642184894E-3</v>
      </c>
      <c r="Q825" s="196">
        <f t="shared" si="110"/>
        <v>4.5498862528436977E-3</v>
      </c>
      <c r="R825" s="196">
        <f t="shared" si="111"/>
        <v>5.1708475997483093E-3</v>
      </c>
      <c r="Y825">
        <v>820</v>
      </c>
      <c r="Z825">
        <v>168.86811310924026</v>
      </c>
    </row>
    <row r="826" spans="1:26" ht="13.8">
      <c r="A826" s="209">
        <v>42836</v>
      </c>
      <c r="B826" s="193">
        <v>45.12</v>
      </c>
      <c r="C826" s="193">
        <v>59.82</v>
      </c>
      <c r="D826" s="193">
        <v>41.07</v>
      </c>
      <c r="E826" s="193">
        <v>43.75</v>
      </c>
      <c r="F826" s="193">
        <v>146.57</v>
      </c>
      <c r="G826" s="193">
        <v>21.4</v>
      </c>
      <c r="H826" s="193">
        <v>30.84</v>
      </c>
      <c r="I826" s="224">
        <v>144.35</v>
      </c>
      <c r="J826" s="193"/>
      <c r="K826" s="196">
        <f t="shared" si="104"/>
        <v>-5.0716648291070339E-3</v>
      </c>
      <c r="L826" s="196">
        <f t="shared" si="105"/>
        <v>-8.3514280942036351E-4</v>
      </c>
      <c r="M826" s="196">
        <f t="shared" si="106"/>
        <v>-1.7015070491006388E-3</v>
      </c>
      <c r="N826" s="196">
        <f t="shared" si="107"/>
        <v>-1.5974440894568754E-3</v>
      </c>
      <c r="O826" s="196">
        <f t="shared" si="108"/>
        <v>-3.4675006799022253E-3</v>
      </c>
      <c r="P826" s="196">
        <f t="shared" si="109"/>
        <v>5.1667449506810443E-3</v>
      </c>
      <c r="Q826" s="196">
        <f t="shared" si="110"/>
        <v>-2.2646392753154412E-3</v>
      </c>
      <c r="R826" s="196">
        <f t="shared" si="111"/>
        <v>3.4758428919012862E-3</v>
      </c>
      <c r="Y826">
        <v>821</v>
      </c>
      <c r="Z826">
        <v>174.96418206936212</v>
      </c>
    </row>
    <row r="827" spans="1:26" ht="13.8">
      <c r="A827" s="209">
        <v>42837</v>
      </c>
      <c r="B827" s="193">
        <v>44.81</v>
      </c>
      <c r="C827" s="193">
        <v>59.59</v>
      </c>
      <c r="D827" s="193">
        <v>41.12</v>
      </c>
      <c r="E827" s="193">
        <v>43.5</v>
      </c>
      <c r="F827" s="193">
        <v>146.16999999999999</v>
      </c>
      <c r="G827" s="193">
        <v>21.4</v>
      </c>
      <c r="H827" s="193">
        <v>31.1</v>
      </c>
      <c r="I827" s="224">
        <v>143.83000000000001</v>
      </c>
      <c r="J827" s="193"/>
      <c r="K827" s="196">
        <f t="shared" si="104"/>
        <v>-6.8705673758864185E-3</v>
      </c>
      <c r="L827" s="196">
        <f t="shared" si="105"/>
        <v>-3.8448679371447152E-3</v>
      </c>
      <c r="M827" s="196">
        <f t="shared" si="106"/>
        <v>1.2174336498660132E-3</v>
      </c>
      <c r="N827" s="196">
        <f t="shared" si="107"/>
        <v>-5.7142857142857143E-3</v>
      </c>
      <c r="O827" s="196">
        <f t="shared" si="108"/>
        <v>-2.7290714334448091E-3</v>
      </c>
      <c r="P827" s="196">
        <f t="shared" si="109"/>
        <v>0</v>
      </c>
      <c r="Q827" s="196">
        <f t="shared" si="110"/>
        <v>8.4306095979248246E-3</v>
      </c>
      <c r="R827" s="196">
        <f t="shared" si="111"/>
        <v>-3.6023553862139374E-3</v>
      </c>
      <c r="Y827">
        <v>822</v>
      </c>
      <c r="Z827">
        <v>229.5505919199021</v>
      </c>
    </row>
    <row r="828" spans="1:26" ht="13.8">
      <c r="A828" s="209">
        <v>42838</v>
      </c>
      <c r="B828" s="193">
        <v>44.23</v>
      </c>
      <c r="C828" s="193">
        <v>59.34</v>
      </c>
      <c r="D828" s="193">
        <v>41.08</v>
      </c>
      <c r="E828" s="193">
        <v>43.49</v>
      </c>
      <c r="F828" s="193">
        <v>145.03</v>
      </c>
      <c r="G828" s="193">
        <v>21.32</v>
      </c>
      <c r="H828" s="193">
        <v>31.15</v>
      </c>
      <c r="I828" s="224">
        <v>142.91999999999999</v>
      </c>
      <c r="J828" s="193"/>
      <c r="K828" s="196">
        <f t="shared" si="104"/>
        <v>-1.2943539388529466E-2</v>
      </c>
      <c r="L828" s="196">
        <f t="shared" si="105"/>
        <v>-4.1953347877160593E-3</v>
      </c>
      <c r="M828" s="196">
        <f t="shared" si="106"/>
        <v>-9.7276264591437619E-4</v>
      </c>
      <c r="N828" s="196">
        <f t="shared" si="107"/>
        <v>-2.2988505747121863E-4</v>
      </c>
      <c r="O828" s="196">
        <f t="shared" si="108"/>
        <v>-7.7991379900115374E-3</v>
      </c>
      <c r="P828" s="196">
        <f t="shared" si="109"/>
        <v>-3.7383177570092662E-3</v>
      </c>
      <c r="Q828" s="196">
        <f t="shared" si="110"/>
        <v>1.6077170418005516E-3</v>
      </c>
      <c r="R828" s="196">
        <f t="shared" si="111"/>
        <v>-6.326913717583431E-3</v>
      </c>
      <c r="Y828">
        <v>823</v>
      </c>
      <c r="Z828">
        <v>268.73755667807541</v>
      </c>
    </row>
    <row r="829" spans="1:26" ht="13.8">
      <c r="A829" s="209">
        <v>42842</v>
      </c>
      <c r="B829" s="193">
        <v>45.1</v>
      </c>
      <c r="C829" s="193">
        <v>59.82</v>
      </c>
      <c r="D829" s="193">
        <v>41.76</v>
      </c>
      <c r="E829" s="193">
        <v>43.73</v>
      </c>
      <c r="F829" s="193">
        <v>145.77000000000001</v>
      </c>
      <c r="G829" s="193">
        <v>21.41</v>
      </c>
      <c r="H829" s="193">
        <v>31.25</v>
      </c>
      <c r="I829" s="224">
        <v>147.25</v>
      </c>
      <c r="J829" s="193"/>
      <c r="K829" s="196">
        <f t="shared" si="104"/>
        <v>1.9669907302735806E-2</v>
      </c>
      <c r="L829" s="196">
        <f t="shared" si="105"/>
        <v>8.0889787664306847E-3</v>
      </c>
      <c r="M829" s="196">
        <f t="shared" si="106"/>
        <v>1.6553067185978571E-2</v>
      </c>
      <c r="N829" s="196">
        <f t="shared" si="107"/>
        <v>5.5185100022992614E-3</v>
      </c>
      <c r="O829" s="196">
        <f t="shared" si="108"/>
        <v>5.1023926084259059E-3</v>
      </c>
      <c r="P829" s="196">
        <f t="shared" si="109"/>
        <v>4.2213883677298244E-3</v>
      </c>
      <c r="Q829" s="196">
        <f t="shared" si="110"/>
        <v>3.2102728731942675E-3</v>
      </c>
      <c r="R829" s="196">
        <f t="shared" si="111"/>
        <v>3.02966694654353E-2</v>
      </c>
      <c r="Y829">
        <v>824</v>
      </c>
      <c r="Z829">
        <v>118.5207735850845</v>
      </c>
    </row>
    <row r="830" spans="1:26" ht="13.8">
      <c r="A830" s="209">
        <v>42843</v>
      </c>
      <c r="B830" s="193">
        <v>45.19</v>
      </c>
      <c r="C830" s="193">
        <v>59.74</v>
      </c>
      <c r="D830" s="193">
        <v>41.74</v>
      </c>
      <c r="E830" s="193">
        <v>43.66</v>
      </c>
      <c r="F830" s="193">
        <v>146.13999999999999</v>
      </c>
      <c r="G830" s="193">
        <v>21.53</v>
      </c>
      <c r="H830" s="193">
        <v>30.87</v>
      </c>
      <c r="I830" s="224">
        <v>143.36000000000001</v>
      </c>
      <c r="J830" s="193"/>
      <c r="K830" s="196">
        <f t="shared" si="104"/>
        <v>1.9955654101994746E-3</v>
      </c>
      <c r="L830" s="196">
        <f t="shared" si="105"/>
        <v>-1.3373453694416298E-3</v>
      </c>
      <c r="M830" s="196">
        <f t="shared" si="106"/>
        <v>-4.7892720306503883E-4</v>
      </c>
      <c r="N830" s="196">
        <f t="shared" si="107"/>
        <v>-1.6007317630917057E-3</v>
      </c>
      <c r="O830" s="196">
        <f t="shared" si="108"/>
        <v>2.5382451807640536E-3</v>
      </c>
      <c r="P830" s="196">
        <f t="shared" si="109"/>
        <v>5.6048575432041566E-3</v>
      </c>
      <c r="Q830" s="196">
        <f t="shared" si="110"/>
        <v>-1.2159999999999968E-2</v>
      </c>
      <c r="R830" s="196">
        <f t="shared" si="111"/>
        <v>-2.6417657045840315E-2</v>
      </c>
      <c r="Y830">
        <v>825</v>
      </c>
      <c r="Z830">
        <v>160.46054603272819</v>
      </c>
    </row>
    <row r="831" spans="1:26" ht="13.8">
      <c r="A831" s="209">
        <v>42844</v>
      </c>
      <c r="B831" s="193">
        <v>44.96</v>
      </c>
      <c r="C831" s="193">
        <v>59.42</v>
      </c>
      <c r="D831" s="193">
        <v>41.81</v>
      </c>
      <c r="E831" s="193">
        <v>43.9</v>
      </c>
      <c r="F831" s="193">
        <v>146.08000000000001</v>
      </c>
      <c r="G831" s="193">
        <v>21.58</v>
      </c>
      <c r="H831" s="193">
        <v>30.71</v>
      </c>
      <c r="I831" s="224">
        <v>139.76</v>
      </c>
      <c r="J831" s="193"/>
      <c r="K831" s="196">
        <f t="shared" si="104"/>
        <v>-5.0896215976985373E-3</v>
      </c>
      <c r="L831" s="196">
        <f t="shared" si="105"/>
        <v>-5.3565450284566501E-3</v>
      </c>
      <c r="M831" s="196">
        <f t="shared" si="106"/>
        <v>1.6770483948251144E-3</v>
      </c>
      <c r="N831" s="196">
        <f t="shared" si="107"/>
        <v>5.4970224461750343E-3</v>
      </c>
      <c r="O831" s="196">
        <f t="shared" si="108"/>
        <v>-4.1056521144090498E-4</v>
      </c>
      <c r="P831" s="196">
        <f t="shared" si="109"/>
        <v>2.3223409196468721E-3</v>
      </c>
      <c r="Q831" s="196">
        <f t="shared" si="110"/>
        <v>-5.1830255911888608E-3</v>
      </c>
      <c r="R831" s="196">
        <f t="shared" si="111"/>
        <v>-2.51116071428573E-2</v>
      </c>
      <c r="Y831">
        <v>826</v>
      </c>
      <c r="Z831">
        <v>178.4285340646461</v>
      </c>
    </row>
    <row r="832" spans="1:26" ht="13.8">
      <c r="A832" s="209">
        <v>42845</v>
      </c>
      <c r="B832" s="193">
        <v>45.1</v>
      </c>
      <c r="C832" s="193">
        <v>59.84</v>
      </c>
      <c r="D832" s="193">
        <v>41.98</v>
      </c>
      <c r="E832" s="193">
        <v>44.51</v>
      </c>
      <c r="F832" s="193">
        <v>146.16</v>
      </c>
      <c r="G832" s="193">
        <v>21.8</v>
      </c>
      <c r="H832" s="193">
        <v>29.52</v>
      </c>
      <c r="I832" s="224">
        <v>141.18</v>
      </c>
      <c r="J832" s="193"/>
      <c r="K832" s="196">
        <f t="shared" si="104"/>
        <v>3.1138790035587314E-3</v>
      </c>
      <c r="L832" s="196">
        <f t="shared" si="105"/>
        <v>7.0683271625715536E-3</v>
      </c>
      <c r="M832" s="196">
        <f t="shared" si="106"/>
        <v>4.0660129155703087E-3</v>
      </c>
      <c r="N832" s="196">
        <f t="shared" si="107"/>
        <v>1.389521640091115E-2</v>
      </c>
      <c r="O832" s="196">
        <f t="shared" si="108"/>
        <v>5.4764512595827E-4</v>
      </c>
      <c r="P832" s="196">
        <f t="shared" si="109"/>
        <v>1.019462465245609E-2</v>
      </c>
      <c r="Q832" s="196">
        <f t="shared" si="110"/>
        <v>-3.8749592966460474E-2</v>
      </c>
      <c r="R832" s="196">
        <f t="shared" si="111"/>
        <v>1.0160274756725931E-2</v>
      </c>
      <c r="Y832">
        <v>827</v>
      </c>
      <c r="Z832">
        <v>218.41942728043765</v>
      </c>
    </row>
    <row r="833" spans="1:26" ht="13.8">
      <c r="A833" s="209">
        <v>42846</v>
      </c>
      <c r="B833" s="193">
        <v>44.93</v>
      </c>
      <c r="C833" s="193">
        <v>60.66</v>
      </c>
      <c r="D833" s="193">
        <v>42.06</v>
      </c>
      <c r="E833" s="193">
        <v>44.63</v>
      </c>
      <c r="F833" s="193">
        <v>146.69</v>
      </c>
      <c r="G833" s="193">
        <v>21.84</v>
      </c>
      <c r="H833" s="193">
        <v>29.2</v>
      </c>
      <c r="I833" s="224">
        <v>142.87</v>
      </c>
      <c r="J833" s="193"/>
      <c r="K833" s="196">
        <f t="shared" si="104"/>
        <v>-3.7694013303769779E-3</v>
      </c>
      <c r="L833" s="196">
        <f t="shared" si="105"/>
        <v>1.3703208556149617E-2</v>
      </c>
      <c r="M833" s="196">
        <f t="shared" si="106"/>
        <v>1.9056693663650644E-3</v>
      </c>
      <c r="N833" s="196">
        <f t="shared" si="107"/>
        <v>2.6960233655359371E-3</v>
      </c>
      <c r="O833" s="196">
        <f t="shared" si="108"/>
        <v>3.6261631089217375E-3</v>
      </c>
      <c r="P833" s="196">
        <f t="shared" si="109"/>
        <v>1.8348623853210618E-3</v>
      </c>
      <c r="Q833" s="196">
        <f t="shared" si="110"/>
        <v>-1.0840108401084021E-2</v>
      </c>
      <c r="R833" s="196">
        <f t="shared" si="111"/>
        <v>1.1970534069981567E-2</v>
      </c>
      <c r="Y833">
        <v>828</v>
      </c>
      <c r="Z833">
        <v>139.14916646312037</v>
      </c>
    </row>
    <row r="834" spans="1:26" ht="13.8">
      <c r="A834" s="209">
        <v>42849</v>
      </c>
      <c r="B834" s="193">
        <v>45.37</v>
      </c>
      <c r="C834" s="193">
        <v>61.69</v>
      </c>
      <c r="D834" s="193">
        <v>43.03</v>
      </c>
      <c r="E834" s="193">
        <v>44.66</v>
      </c>
      <c r="F834" s="193">
        <v>148.03</v>
      </c>
      <c r="G834" s="193">
        <v>21.79</v>
      </c>
      <c r="H834" s="193">
        <v>29.08</v>
      </c>
      <c r="I834" s="224">
        <v>143.83000000000001</v>
      </c>
      <c r="J834" s="193"/>
      <c r="K834" s="196">
        <f t="shared" si="104"/>
        <v>9.7930113509903782E-3</v>
      </c>
      <c r="L834" s="196">
        <f t="shared" si="105"/>
        <v>1.6979887899769223E-2</v>
      </c>
      <c r="M834" s="196">
        <f t="shared" si="106"/>
        <v>2.3062291963861122E-2</v>
      </c>
      <c r="N834" s="196">
        <f t="shared" si="107"/>
        <v>6.7219359175429148E-4</v>
      </c>
      <c r="O834" s="196">
        <f t="shared" si="108"/>
        <v>9.1349103551707916E-3</v>
      </c>
      <c r="P834" s="196">
        <f t="shared" si="109"/>
        <v>-2.289377289377322E-3</v>
      </c>
      <c r="Q834" s="196">
        <f t="shared" si="110"/>
        <v>-4.1095890410959247E-3</v>
      </c>
      <c r="R834" s="196">
        <f t="shared" si="111"/>
        <v>6.7193952544271568E-3</v>
      </c>
      <c r="Y834">
        <v>829</v>
      </c>
      <c r="Z834">
        <v>186.95231954383581</v>
      </c>
    </row>
    <row r="835" spans="1:26" ht="13.8">
      <c r="A835" s="209">
        <v>42850</v>
      </c>
      <c r="B835" s="193">
        <v>45.38</v>
      </c>
      <c r="C835" s="193">
        <v>62.05</v>
      </c>
      <c r="D835" s="193">
        <v>43.51</v>
      </c>
      <c r="E835" s="193">
        <v>44.93</v>
      </c>
      <c r="F835" s="193">
        <v>148.33000000000001</v>
      </c>
      <c r="G835" s="193">
        <v>21.87</v>
      </c>
      <c r="H835" s="193">
        <v>29.77</v>
      </c>
      <c r="I835" s="224">
        <v>152.16</v>
      </c>
      <c r="J835" s="193"/>
      <c r="K835" s="196">
        <f t="shared" ref="K835:K898" si="112">(B835-B834)/B834</f>
        <v>2.2040996253041913E-4</v>
      </c>
      <c r="L835" s="196">
        <f t="shared" ref="L835:L898" si="113">(C835-C834)/C834</f>
        <v>5.8356297617117754E-3</v>
      </c>
      <c r="M835" s="196">
        <f t="shared" ref="M835:M898" si="114">(D835-D834)/D834</f>
        <v>1.1155008133860025E-2</v>
      </c>
      <c r="N835" s="196">
        <f t="shared" ref="N835:N898" si="115">(E835-E834)/E834</f>
        <v>6.0456784594716331E-3</v>
      </c>
      <c r="O835" s="196">
        <f t="shared" ref="O835:O898" si="116">(F835-F834)/F834</f>
        <v>2.0266162264406633E-3</v>
      </c>
      <c r="P835" s="196">
        <f t="shared" ref="P835:P898" si="117">(G835-G834)/G834</f>
        <v>3.6714089031666753E-3</v>
      </c>
      <c r="Q835" s="196">
        <f t="shared" ref="Q835:Q898" si="118">(H835-H834)/H834</f>
        <v>2.3727647867950528E-2</v>
      </c>
      <c r="R835" s="196">
        <f t="shared" ref="R835:R898" si="119">(I835-I834)/I834</f>
        <v>5.7915594799415861E-2</v>
      </c>
      <c r="Y835">
        <v>830</v>
      </c>
      <c r="Z835">
        <v>117.13162586585482</v>
      </c>
    </row>
    <row r="836" spans="1:26" ht="13.8">
      <c r="A836" s="209">
        <v>42851</v>
      </c>
      <c r="B836" s="193">
        <v>45.46</v>
      </c>
      <c r="C836" s="193">
        <v>61.97</v>
      </c>
      <c r="D836" s="193">
        <v>43.48</v>
      </c>
      <c r="E836" s="193">
        <v>45.6</v>
      </c>
      <c r="F836" s="193">
        <v>151.87</v>
      </c>
      <c r="G836" s="193">
        <v>21.98</v>
      </c>
      <c r="H836" s="193">
        <v>29.95</v>
      </c>
      <c r="I836" s="224">
        <v>150.16999999999999</v>
      </c>
      <c r="J836" s="193"/>
      <c r="K836" s="196">
        <f t="shared" si="112"/>
        <v>1.7628911414719764E-3</v>
      </c>
      <c r="L836" s="196">
        <f t="shared" si="113"/>
        <v>-1.2892828364222126E-3</v>
      </c>
      <c r="M836" s="196">
        <f t="shared" si="114"/>
        <v>-6.8949666743280027E-4</v>
      </c>
      <c r="N836" s="196">
        <f t="shared" si="115"/>
        <v>1.4912085466280919E-2</v>
      </c>
      <c r="O836" s="196">
        <f t="shared" si="116"/>
        <v>2.3865704847299885E-2</v>
      </c>
      <c r="P836" s="196">
        <f t="shared" si="117"/>
        <v>5.0297210791037687E-3</v>
      </c>
      <c r="Q836" s="196">
        <f t="shared" si="118"/>
        <v>6.0463553913335478E-3</v>
      </c>
      <c r="R836" s="196">
        <f t="shared" si="119"/>
        <v>-1.3078338590956947E-2</v>
      </c>
      <c r="Y836">
        <v>831</v>
      </c>
      <c r="Z836">
        <v>252.29629096207688</v>
      </c>
    </row>
    <row r="837" spans="1:26" ht="13.8">
      <c r="A837" s="209">
        <v>42852</v>
      </c>
      <c r="B837" s="193">
        <v>45.92</v>
      </c>
      <c r="C837" s="193">
        <v>62.37</v>
      </c>
      <c r="D837" s="193">
        <v>43.61</v>
      </c>
      <c r="E837" s="193">
        <v>45.69</v>
      </c>
      <c r="F837" s="193">
        <v>152.43</v>
      </c>
      <c r="G837" s="193">
        <v>21.98</v>
      </c>
      <c r="H837" s="193">
        <v>30</v>
      </c>
      <c r="I837" s="224">
        <v>153.08000000000001</v>
      </c>
      <c r="J837" s="193"/>
      <c r="K837" s="196">
        <f t="shared" si="112"/>
        <v>1.0118785745710533E-2</v>
      </c>
      <c r="L837" s="196">
        <f t="shared" si="113"/>
        <v>6.4547361626593287E-3</v>
      </c>
      <c r="M837" s="196">
        <f t="shared" si="114"/>
        <v>2.9898804047838678E-3</v>
      </c>
      <c r="N837" s="196">
        <f t="shared" si="115"/>
        <v>1.9736842105262348E-3</v>
      </c>
      <c r="O837" s="196">
        <f t="shared" si="116"/>
        <v>3.6873641930598687E-3</v>
      </c>
      <c r="P837" s="196">
        <f t="shared" si="117"/>
        <v>0</v>
      </c>
      <c r="Q837" s="196">
        <f t="shared" si="118"/>
        <v>1.6694490818030287E-3</v>
      </c>
      <c r="R837" s="196">
        <f t="shared" si="119"/>
        <v>1.9378038223347042E-2</v>
      </c>
      <c r="Y837">
        <v>832</v>
      </c>
      <c r="Z837">
        <v>215.73724530835364</v>
      </c>
    </row>
    <row r="838" spans="1:26" ht="13.8">
      <c r="A838" s="209">
        <v>42853</v>
      </c>
      <c r="B838" s="193">
        <v>46.25</v>
      </c>
      <c r="C838" s="193">
        <v>62.54</v>
      </c>
      <c r="D838" s="193">
        <v>45.19</v>
      </c>
      <c r="E838" s="193">
        <v>45.5</v>
      </c>
      <c r="F838" s="193">
        <v>152.49</v>
      </c>
      <c r="G838" s="193">
        <v>21.91</v>
      </c>
      <c r="H838" s="193">
        <v>30.32</v>
      </c>
      <c r="I838" s="224">
        <v>152.19999999999999</v>
      </c>
      <c r="J838" s="193"/>
      <c r="K838" s="196">
        <f t="shared" si="112"/>
        <v>7.1864111498257466E-3</v>
      </c>
      <c r="L838" s="196">
        <f t="shared" si="113"/>
        <v>2.7256693923360864E-3</v>
      </c>
      <c r="M838" s="196">
        <f t="shared" si="114"/>
        <v>3.6230222426049036E-2</v>
      </c>
      <c r="N838" s="196">
        <f t="shared" si="115"/>
        <v>-4.1584591814400901E-3</v>
      </c>
      <c r="O838" s="196">
        <f t="shared" si="116"/>
        <v>3.9362330249952289E-4</v>
      </c>
      <c r="P838" s="196">
        <f t="shared" si="117"/>
        <v>-3.1847133757961911E-3</v>
      </c>
      <c r="Q838" s="196">
        <f t="shared" si="118"/>
        <v>1.0666666666666677E-2</v>
      </c>
      <c r="R838" s="196">
        <f t="shared" si="119"/>
        <v>-5.74862816827818E-3</v>
      </c>
      <c r="Y838">
        <v>833</v>
      </c>
      <c r="Z838">
        <v>150.30888180744111</v>
      </c>
    </row>
    <row r="839" spans="1:26" ht="13.8">
      <c r="A839" s="209">
        <v>42856</v>
      </c>
      <c r="B839" s="193">
        <v>47.41</v>
      </c>
      <c r="C839" s="193">
        <v>63.41</v>
      </c>
      <c r="D839" s="193">
        <v>45.52</v>
      </c>
      <c r="E839" s="193">
        <v>45.43</v>
      </c>
      <c r="F839" s="193">
        <v>152.78</v>
      </c>
      <c r="G839" s="193">
        <v>21.92</v>
      </c>
      <c r="H839" s="193">
        <v>30.22</v>
      </c>
      <c r="I839" s="224">
        <v>155.35</v>
      </c>
      <c r="J839" s="193"/>
      <c r="K839" s="196">
        <f t="shared" si="112"/>
        <v>2.5081081081081008E-2</v>
      </c>
      <c r="L839" s="196">
        <f t="shared" si="113"/>
        <v>1.3911096897985248E-2</v>
      </c>
      <c r="M839" s="196">
        <f t="shared" si="114"/>
        <v>7.3025005532198588E-3</v>
      </c>
      <c r="N839" s="196">
        <f t="shared" si="115"/>
        <v>-1.5384615384615447E-3</v>
      </c>
      <c r="O839" s="196">
        <f t="shared" si="116"/>
        <v>1.9017640501015937E-3</v>
      </c>
      <c r="P839" s="196">
        <f t="shared" si="117"/>
        <v>4.564125969877482E-4</v>
      </c>
      <c r="Q839" s="196">
        <f t="shared" si="118"/>
        <v>-3.2981530343008385E-3</v>
      </c>
      <c r="R839" s="196">
        <f t="shared" si="119"/>
        <v>2.0696452036793732E-2</v>
      </c>
      <c r="Y839">
        <v>834</v>
      </c>
      <c r="Z839">
        <v>218.42814140755655</v>
      </c>
    </row>
    <row r="840" spans="1:26" ht="13.8">
      <c r="A840" s="209">
        <v>42857</v>
      </c>
      <c r="B840" s="193">
        <v>47.35</v>
      </c>
      <c r="C840" s="193">
        <v>63.31</v>
      </c>
      <c r="D840" s="193">
        <v>45.71</v>
      </c>
      <c r="E840" s="193">
        <v>45.75</v>
      </c>
      <c r="F840" s="193">
        <v>153.41</v>
      </c>
      <c r="G840" s="193">
        <v>22.01</v>
      </c>
      <c r="H840" s="193">
        <v>30.41</v>
      </c>
      <c r="I840" s="224">
        <v>156.44999999999999</v>
      </c>
      <c r="J840" s="193"/>
      <c r="K840" s="196">
        <f t="shared" si="112"/>
        <v>-1.265555789917637E-3</v>
      </c>
      <c r="L840" s="196">
        <f t="shared" si="113"/>
        <v>-1.5770383220311357E-3</v>
      </c>
      <c r="M840" s="196">
        <f t="shared" si="114"/>
        <v>4.1739894551844842E-3</v>
      </c>
      <c r="N840" s="196">
        <f t="shared" si="115"/>
        <v>7.0438036539731521E-3</v>
      </c>
      <c r="O840" s="196">
        <f t="shared" si="116"/>
        <v>4.1235763843434706E-3</v>
      </c>
      <c r="P840" s="196">
        <f t="shared" si="117"/>
        <v>4.1058394160583874E-3</v>
      </c>
      <c r="Q840" s="196">
        <f t="shared" si="118"/>
        <v>6.2872270019854824E-3</v>
      </c>
      <c r="R840" s="196">
        <f t="shared" si="119"/>
        <v>7.0807853234631114E-3</v>
      </c>
      <c r="Y840">
        <v>835</v>
      </c>
      <c r="Z840">
        <v>182.69687171314058</v>
      </c>
    </row>
    <row r="841" spans="1:26" ht="13.8">
      <c r="A841" s="209">
        <v>42858</v>
      </c>
      <c r="B841" s="193">
        <v>47.05</v>
      </c>
      <c r="C841" s="193">
        <v>63.11</v>
      </c>
      <c r="D841" s="193">
        <v>46.24</v>
      </c>
      <c r="E841" s="193">
        <v>46.71</v>
      </c>
      <c r="F841" s="193">
        <v>154.46</v>
      </c>
      <c r="G841" s="193">
        <v>22.08</v>
      </c>
      <c r="H841" s="193">
        <v>30.18</v>
      </c>
      <c r="I841" s="224">
        <v>155.59</v>
      </c>
      <c r="J841" s="193"/>
      <c r="K841" s="196">
        <f t="shared" si="112"/>
        <v>-6.3357972544879461E-3</v>
      </c>
      <c r="L841" s="196">
        <f t="shared" si="113"/>
        <v>-3.1590586005370846E-3</v>
      </c>
      <c r="M841" s="196">
        <f t="shared" si="114"/>
        <v>1.1594837015970272E-2</v>
      </c>
      <c r="N841" s="196">
        <f t="shared" si="115"/>
        <v>2.0983606557377067E-2</v>
      </c>
      <c r="O841" s="196">
        <f t="shared" si="116"/>
        <v>6.8444038850140887E-3</v>
      </c>
      <c r="P841" s="196">
        <f t="shared" si="117"/>
        <v>3.1803725579280656E-3</v>
      </c>
      <c r="Q841" s="196">
        <f t="shared" si="118"/>
        <v>-7.5633015455442432E-3</v>
      </c>
      <c r="R841" s="196">
        <f t="shared" si="119"/>
        <v>-5.4969638862255371E-3</v>
      </c>
      <c r="Y841">
        <v>836</v>
      </c>
      <c r="Z841">
        <v>294.71547581184183</v>
      </c>
    </row>
    <row r="842" spans="1:26" ht="13.8">
      <c r="A842" s="209">
        <v>42859</v>
      </c>
      <c r="B842" s="193">
        <v>46.88</v>
      </c>
      <c r="C842" s="193">
        <v>62.86</v>
      </c>
      <c r="D842" s="193">
        <v>46.47</v>
      </c>
      <c r="E842" s="193">
        <v>46.67</v>
      </c>
      <c r="F842" s="193">
        <v>156.72</v>
      </c>
      <c r="G842" s="193">
        <v>22.24</v>
      </c>
      <c r="H842" s="193">
        <v>30.41</v>
      </c>
      <c r="I842" s="224">
        <v>157.25</v>
      </c>
      <c r="J842" s="193"/>
      <c r="K842" s="196">
        <f t="shared" si="112"/>
        <v>-3.6131774707756558E-3</v>
      </c>
      <c r="L842" s="196">
        <f t="shared" si="113"/>
        <v>-3.9613373474885125E-3</v>
      </c>
      <c r="M842" s="196">
        <f t="shared" si="114"/>
        <v>4.9740484429065066E-3</v>
      </c>
      <c r="N842" s="196">
        <f t="shared" si="115"/>
        <v>-8.563476771569074E-4</v>
      </c>
      <c r="O842" s="196">
        <f t="shared" si="116"/>
        <v>1.4631619836850905E-2</v>
      </c>
      <c r="P842" s="196">
        <f t="shared" si="117"/>
        <v>7.2463768115942099E-3</v>
      </c>
      <c r="Q842" s="196">
        <f t="shared" si="118"/>
        <v>7.6209410205434203E-3</v>
      </c>
      <c r="R842" s="196">
        <f t="shared" si="119"/>
        <v>1.0669066135355721E-2</v>
      </c>
      <c r="Y842">
        <v>837</v>
      </c>
      <c r="Z842">
        <v>236.46183958750956</v>
      </c>
    </row>
    <row r="843" spans="1:26" ht="13.8">
      <c r="A843" s="209">
        <v>42860</v>
      </c>
      <c r="B843" s="193">
        <v>46.71</v>
      </c>
      <c r="C843" s="193">
        <v>63.04</v>
      </c>
      <c r="D843" s="193">
        <v>46.24</v>
      </c>
      <c r="E843" s="193">
        <v>46.7</v>
      </c>
      <c r="F843" s="193">
        <v>154.79</v>
      </c>
      <c r="G843" s="193">
        <v>22.29</v>
      </c>
      <c r="H843" s="193">
        <v>30.4</v>
      </c>
      <c r="I843" s="224">
        <v>156.6</v>
      </c>
      <c r="J843" s="193"/>
      <c r="K843" s="196">
        <f t="shared" si="112"/>
        <v>-3.6262798634812648E-3</v>
      </c>
      <c r="L843" s="196">
        <f t="shared" si="113"/>
        <v>2.8635062042634382E-3</v>
      </c>
      <c r="M843" s="196">
        <f t="shared" si="114"/>
        <v>-4.9494297396168903E-3</v>
      </c>
      <c r="N843" s="196">
        <f t="shared" si="115"/>
        <v>6.4281122776946938E-4</v>
      </c>
      <c r="O843" s="196">
        <f t="shared" si="116"/>
        <v>-1.2314956610515612E-2</v>
      </c>
      <c r="P843" s="196">
        <f t="shared" si="117"/>
        <v>2.2482014388489529E-3</v>
      </c>
      <c r="Q843" s="196">
        <f t="shared" si="118"/>
        <v>-3.2883919763240918E-4</v>
      </c>
      <c r="R843" s="196">
        <f t="shared" si="119"/>
        <v>-4.1335453100159346E-3</v>
      </c>
      <c r="Y843">
        <v>838</v>
      </c>
      <c r="Z843">
        <v>317.26636284787696</v>
      </c>
    </row>
    <row r="844" spans="1:26" ht="13.8">
      <c r="A844" s="209">
        <v>42863</v>
      </c>
      <c r="B844" s="193">
        <v>47.45</v>
      </c>
      <c r="C844" s="193">
        <v>62.98</v>
      </c>
      <c r="D844" s="193">
        <v>46.6</v>
      </c>
      <c r="E844" s="193">
        <v>46.68</v>
      </c>
      <c r="F844" s="193">
        <v>154.29</v>
      </c>
      <c r="G844" s="193">
        <v>22.18</v>
      </c>
      <c r="H844" s="193">
        <v>30.16</v>
      </c>
      <c r="I844" s="224">
        <v>156.38</v>
      </c>
      <c r="J844" s="193"/>
      <c r="K844" s="196">
        <f t="shared" si="112"/>
        <v>1.5842432027403167E-2</v>
      </c>
      <c r="L844" s="196">
        <f t="shared" si="113"/>
        <v>-9.5177664974622892E-4</v>
      </c>
      <c r="M844" s="196">
        <f t="shared" si="114"/>
        <v>7.7854671280276691E-3</v>
      </c>
      <c r="N844" s="196">
        <f t="shared" si="115"/>
        <v>-4.282655246253346E-4</v>
      </c>
      <c r="O844" s="196">
        <f t="shared" si="116"/>
        <v>-3.2301828283480848E-3</v>
      </c>
      <c r="P844" s="196">
        <f t="shared" si="117"/>
        <v>-4.9349484073575338E-3</v>
      </c>
      <c r="Q844" s="196">
        <f t="shared" si="118"/>
        <v>-7.8947368421052114E-3</v>
      </c>
      <c r="R844" s="196">
        <f t="shared" si="119"/>
        <v>-1.4048531289910528E-3</v>
      </c>
      <c r="Y844">
        <v>839</v>
      </c>
      <c r="Z844">
        <v>188.51831044593973</v>
      </c>
    </row>
    <row r="845" spans="1:26" ht="13.8">
      <c r="A845" s="209">
        <v>42864</v>
      </c>
      <c r="B845" s="193">
        <v>47.64</v>
      </c>
      <c r="C845" s="193">
        <v>63.07</v>
      </c>
      <c r="D845" s="193">
        <v>46.49</v>
      </c>
      <c r="E845" s="193">
        <v>47.31</v>
      </c>
      <c r="F845" s="193">
        <v>154.33000000000001</v>
      </c>
      <c r="G845" s="193">
        <v>22.36</v>
      </c>
      <c r="H845" s="193">
        <v>30.6</v>
      </c>
      <c r="I845" s="224">
        <v>157.46</v>
      </c>
      <c r="J845" s="193"/>
      <c r="K845" s="196">
        <f t="shared" si="112"/>
        <v>4.0042149631190245E-3</v>
      </c>
      <c r="L845" s="196">
        <f t="shared" si="113"/>
        <v>1.4290250873293651E-3</v>
      </c>
      <c r="M845" s="196">
        <f t="shared" si="114"/>
        <v>-2.3605150214592151E-3</v>
      </c>
      <c r="N845" s="196">
        <f t="shared" si="115"/>
        <v>1.349614395886895E-2</v>
      </c>
      <c r="O845" s="196">
        <f t="shared" si="116"/>
        <v>2.5925205781334153E-4</v>
      </c>
      <c r="P845" s="196">
        <f t="shared" si="117"/>
        <v>8.115419296663649E-3</v>
      </c>
      <c r="Q845" s="196">
        <f t="shared" si="118"/>
        <v>1.4588859416445665E-2</v>
      </c>
      <c r="R845" s="196">
        <f t="shared" si="119"/>
        <v>6.906253996674847E-3</v>
      </c>
      <c r="Y845">
        <v>840</v>
      </c>
      <c r="Z845">
        <v>300.88681760643323</v>
      </c>
    </row>
    <row r="846" spans="1:26" ht="13.8">
      <c r="A846" s="209">
        <v>42865</v>
      </c>
      <c r="B846" s="193">
        <v>47.45</v>
      </c>
      <c r="C846" s="193">
        <v>63.32</v>
      </c>
      <c r="D846" s="193">
        <v>46.33</v>
      </c>
      <c r="E846" s="193">
        <v>47.58</v>
      </c>
      <c r="F846" s="193">
        <v>153.58000000000001</v>
      </c>
      <c r="G846" s="193">
        <v>22.5</v>
      </c>
      <c r="H846" s="193">
        <v>30.74</v>
      </c>
      <c r="I846" s="224">
        <v>160.28</v>
      </c>
      <c r="J846" s="193"/>
      <c r="K846" s="196">
        <f t="shared" si="112"/>
        <v>-3.9882451721242173E-3</v>
      </c>
      <c r="L846" s="196">
        <f t="shared" si="113"/>
        <v>3.9638496908197237E-3</v>
      </c>
      <c r="M846" s="196">
        <f t="shared" si="114"/>
        <v>-3.4416003441601136E-3</v>
      </c>
      <c r="N846" s="196">
        <f t="shared" si="115"/>
        <v>5.7070386810398645E-3</v>
      </c>
      <c r="O846" s="196">
        <f t="shared" si="116"/>
        <v>-4.8597161925743532E-3</v>
      </c>
      <c r="P846" s="196">
        <f t="shared" si="117"/>
        <v>6.2611806797853563E-3</v>
      </c>
      <c r="Q846" s="196">
        <f t="shared" si="118"/>
        <v>4.5751633986927127E-3</v>
      </c>
      <c r="R846" s="196">
        <f t="shared" si="119"/>
        <v>1.790931030102879E-2</v>
      </c>
      <c r="Y846">
        <v>841</v>
      </c>
      <c r="Z846">
        <v>153.98588767013038</v>
      </c>
    </row>
    <row r="847" spans="1:26" ht="13.8">
      <c r="A847" s="209">
        <v>42866</v>
      </c>
      <c r="B847" s="193">
        <v>47.38</v>
      </c>
      <c r="C847" s="193">
        <v>62.54</v>
      </c>
      <c r="D847" s="193">
        <v>46.42</v>
      </c>
      <c r="E847" s="193">
        <v>45.67</v>
      </c>
      <c r="F847" s="193">
        <v>153.5</v>
      </c>
      <c r="G847" s="193">
        <v>22.33</v>
      </c>
      <c r="H847" s="193">
        <v>30.96</v>
      </c>
      <c r="I847" s="224">
        <v>158.54</v>
      </c>
      <c r="J847" s="193"/>
      <c r="K847" s="196">
        <f t="shared" si="112"/>
        <v>-1.4752370916754538E-3</v>
      </c>
      <c r="L847" s="196">
        <f t="shared" si="113"/>
        <v>-1.2318382817435268E-2</v>
      </c>
      <c r="M847" s="196">
        <f t="shared" si="114"/>
        <v>1.942585797539465E-3</v>
      </c>
      <c r="N847" s="196">
        <f t="shared" si="115"/>
        <v>-4.0142917192097449E-2</v>
      </c>
      <c r="O847" s="196">
        <f t="shared" si="116"/>
        <v>-5.2090115900516021E-4</v>
      </c>
      <c r="P847" s="196">
        <f t="shared" si="117"/>
        <v>-7.5555555555556313E-3</v>
      </c>
      <c r="Q847" s="196">
        <f t="shared" si="118"/>
        <v>7.1567989590111394E-3</v>
      </c>
      <c r="R847" s="196">
        <f t="shared" si="119"/>
        <v>-1.0856001996506172E-2</v>
      </c>
      <c r="Y847">
        <v>842</v>
      </c>
      <c r="Z847">
        <v>179.46098157347288</v>
      </c>
    </row>
    <row r="848" spans="1:26" ht="13.8">
      <c r="A848" s="209">
        <v>42867</v>
      </c>
      <c r="B848" s="193">
        <v>48.07</v>
      </c>
      <c r="C848" s="193">
        <v>62.47</v>
      </c>
      <c r="D848" s="193">
        <v>46.5</v>
      </c>
      <c r="E848" s="193">
        <v>45.46</v>
      </c>
      <c r="F848" s="193">
        <v>153.16</v>
      </c>
      <c r="G848" s="193">
        <v>22.21</v>
      </c>
      <c r="H848" s="193">
        <v>30.91</v>
      </c>
      <c r="I848" s="224">
        <v>160.81</v>
      </c>
      <c r="J848" s="193"/>
      <c r="K848" s="196">
        <f t="shared" si="112"/>
        <v>1.4563106796116457E-2</v>
      </c>
      <c r="L848" s="196">
        <f t="shared" si="113"/>
        <v>-1.119283658458591E-3</v>
      </c>
      <c r="M848" s="196">
        <f t="shared" si="114"/>
        <v>1.7233950883239614E-3</v>
      </c>
      <c r="N848" s="196">
        <f t="shared" si="115"/>
        <v>-4.5982045106196809E-3</v>
      </c>
      <c r="O848" s="196">
        <f t="shared" si="116"/>
        <v>-2.214983713355071E-3</v>
      </c>
      <c r="P848" s="196">
        <f t="shared" si="117"/>
        <v>-5.3739364084190531E-3</v>
      </c>
      <c r="Q848" s="196">
        <f t="shared" si="118"/>
        <v>-1.6149870801033821E-3</v>
      </c>
      <c r="R848" s="196">
        <f t="shared" si="119"/>
        <v>1.4318153147470735E-2</v>
      </c>
      <c r="Y848">
        <v>843</v>
      </c>
      <c r="Z848">
        <v>140.66814531594306</v>
      </c>
    </row>
    <row r="849" spans="1:26" ht="13.8">
      <c r="A849" s="209">
        <v>42870</v>
      </c>
      <c r="B849" s="193">
        <v>47.9</v>
      </c>
      <c r="C849" s="193">
        <v>62.52</v>
      </c>
      <c r="D849" s="193">
        <v>46.74</v>
      </c>
      <c r="E849" s="193">
        <v>45.58</v>
      </c>
      <c r="F849" s="193">
        <v>153.78</v>
      </c>
      <c r="G849" s="193">
        <v>22.38</v>
      </c>
      <c r="H849" s="193">
        <v>31.01</v>
      </c>
      <c r="I849" s="224">
        <v>160.02000000000001</v>
      </c>
      <c r="J849" s="193"/>
      <c r="K849" s="196">
        <f t="shared" si="112"/>
        <v>-3.5365092573330912E-3</v>
      </c>
      <c r="L849" s="196">
        <f t="shared" si="113"/>
        <v>8.0038418440858434E-4</v>
      </c>
      <c r="M849" s="196">
        <f t="shared" si="114"/>
        <v>5.1612903225806877E-3</v>
      </c>
      <c r="N849" s="196">
        <f t="shared" si="115"/>
        <v>2.6396832380113822E-3</v>
      </c>
      <c r="O849" s="196">
        <f t="shared" si="116"/>
        <v>4.0480543222773868E-3</v>
      </c>
      <c r="P849" s="196">
        <f t="shared" si="117"/>
        <v>7.6542098153983855E-3</v>
      </c>
      <c r="Q849" s="196">
        <f t="shared" si="118"/>
        <v>3.235198964736377E-3</v>
      </c>
      <c r="R849" s="196">
        <f t="shared" si="119"/>
        <v>-4.9126298115788327E-3</v>
      </c>
      <c r="Y849">
        <v>844</v>
      </c>
      <c r="Z849">
        <v>109.47563919676075</v>
      </c>
    </row>
    <row r="850" spans="1:26" ht="13.8">
      <c r="A850" s="209">
        <v>42871</v>
      </c>
      <c r="B850" s="193">
        <v>48.3</v>
      </c>
      <c r="C850" s="193">
        <v>63.78</v>
      </c>
      <c r="D850" s="193">
        <v>47.03</v>
      </c>
      <c r="E850" s="193">
        <v>44.91</v>
      </c>
      <c r="F850" s="193">
        <v>153.27000000000001</v>
      </c>
      <c r="G850" s="193">
        <v>22.03</v>
      </c>
      <c r="H850" s="193">
        <v>31.59</v>
      </c>
      <c r="I850" s="224">
        <v>159.41</v>
      </c>
      <c r="J850" s="193"/>
      <c r="K850" s="196">
        <f t="shared" si="112"/>
        <v>8.3507306889352532E-3</v>
      </c>
      <c r="L850" s="196">
        <f t="shared" si="113"/>
        <v>2.0153550863723575E-2</v>
      </c>
      <c r="M850" s="196">
        <f t="shared" si="114"/>
        <v>6.2045357295678035E-3</v>
      </c>
      <c r="N850" s="196">
        <f t="shared" si="115"/>
        <v>-1.4699429574374763E-2</v>
      </c>
      <c r="O850" s="196">
        <f t="shared" si="116"/>
        <v>-3.31642606320712E-3</v>
      </c>
      <c r="P850" s="196">
        <f t="shared" si="117"/>
        <v>-1.563896336014289E-2</v>
      </c>
      <c r="Q850" s="196">
        <f t="shared" si="118"/>
        <v>1.8703643985810973E-2</v>
      </c>
      <c r="R850" s="196">
        <f t="shared" si="119"/>
        <v>-3.8120234970629523E-3</v>
      </c>
      <c r="Y850">
        <v>845</v>
      </c>
      <c r="Z850">
        <v>236.77291936064611</v>
      </c>
    </row>
    <row r="851" spans="1:26" ht="13.8">
      <c r="A851" s="209">
        <v>42872</v>
      </c>
      <c r="B851" s="193">
        <v>47.24</v>
      </c>
      <c r="C851" s="193">
        <v>62</v>
      </c>
      <c r="D851" s="193">
        <v>45.87</v>
      </c>
      <c r="E851" s="193">
        <v>45.33</v>
      </c>
      <c r="F851" s="193">
        <v>151.61000000000001</v>
      </c>
      <c r="G851" s="193">
        <v>22.04</v>
      </c>
      <c r="H851" s="193">
        <v>30.47</v>
      </c>
      <c r="I851" s="224">
        <v>153.19999999999999</v>
      </c>
      <c r="J851" s="193"/>
      <c r="K851" s="196">
        <f t="shared" si="112"/>
        <v>-2.1946169772256632E-2</v>
      </c>
      <c r="L851" s="196">
        <f t="shared" si="113"/>
        <v>-2.7908435246158689E-2</v>
      </c>
      <c r="M851" s="196">
        <f t="shared" si="114"/>
        <v>-2.4665107378269269E-2</v>
      </c>
      <c r="N851" s="196">
        <f t="shared" si="115"/>
        <v>9.3520374081496709E-3</v>
      </c>
      <c r="O851" s="196">
        <f t="shared" si="116"/>
        <v>-1.0830560448881036E-2</v>
      </c>
      <c r="P851" s="196">
        <f t="shared" si="117"/>
        <v>4.5392646391275576E-4</v>
      </c>
      <c r="Q851" s="196">
        <f t="shared" si="118"/>
        <v>-3.5454257676479931E-2</v>
      </c>
      <c r="R851" s="196">
        <f t="shared" si="119"/>
        <v>-3.8956150806097538E-2</v>
      </c>
      <c r="Y851">
        <v>846</v>
      </c>
      <c r="Z851">
        <v>261.91789028963285</v>
      </c>
    </row>
    <row r="852" spans="1:26" ht="13.8">
      <c r="A852" s="209">
        <v>42873</v>
      </c>
      <c r="B852" s="193">
        <v>47.92</v>
      </c>
      <c r="C852" s="193">
        <v>62.21</v>
      </c>
      <c r="D852" s="193">
        <v>46.4</v>
      </c>
      <c r="E852" s="193">
        <v>45.98</v>
      </c>
      <c r="F852" s="193">
        <v>153.02000000000001</v>
      </c>
      <c r="G852" s="193">
        <v>22.75</v>
      </c>
      <c r="H852" s="193">
        <v>30.61</v>
      </c>
      <c r="I852" s="224">
        <v>155.69999999999999</v>
      </c>
      <c r="J852" s="193"/>
      <c r="K852" s="196">
        <f t="shared" si="112"/>
        <v>1.4394580863674846E-2</v>
      </c>
      <c r="L852" s="196">
        <f t="shared" si="113"/>
        <v>3.3870967741935622E-3</v>
      </c>
      <c r="M852" s="196">
        <f t="shared" si="114"/>
        <v>1.1554392849356904E-2</v>
      </c>
      <c r="N852" s="196">
        <f t="shared" si="115"/>
        <v>1.4339289653650973E-2</v>
      </c>
      <c r="O852" s="196">
        <f t="shared" si="116"/>
        <v>9.3001780885165648E-3</v>
      </c>
      <c r="P852" s="196">
        <f t="shared" si="117"/>
        <v>3.2214156079854853E-2</v>
      </c>
      <c r="Q852" s="196">
        <f t="shared" si="118"/>
        <v>4.5946832950443245E-3</v>
      </c>
      <c r="R852" s="196">
        <f t="shared" si="119"/>
        <v>1.6318537859007835E-2</v>
      </c>
      <c r="Y852">
        <v>847</v>
      </c>
      <c r="Z852">
        <v>239.73710823845511</v>
      </c>
    </row>
    <row r="853" spans="1:26" ht="13.8">
      <c r="A853" s="209">
        <v>42874</v>
      </c>
      <c r="B853" s="193">
        <v>47.99</v>
      </c>
      <c r="C853" s="193">
        <v>62.2</v>
      </c>
      <c r="D853" s="193">
        <v>46.59</v>
      </c>
      <c r="E853" s="193">
        <v>46.11</v>
      </c>
      <c r="F853" s="193">
        <v>153.84</v>
      </c>
      <c r="G853" s="193">
        <v>23.11</v>
      </c>
      <c r="H853" s="193">
        <v>30.7</v>
      </c>
      <c r="I853" s="224">
        <v>157.02000000000001</v>
      </c>
      <c r="J853" s="193"/>
      <c r="K853" s="196">
        <f t="shared" si="112"/>
        <v>1.4607679465776353E-3</v>
      </c>
      <c r="L853" s="196">
        <f t="shared" si="113"/>
        <v>-1.6074586079405258E-4</v>
      </c>
      <c r="M853" s="196">
        <f t="shared" si="114"/>
        <v>4.094827586207001E-3</v>
      </c>
      <c r="N853" s="196">
        <f t="shared" si="115"/>
        <v>2.8273162244454668E-3</v>
      </c>
      <c r="O853" s="196">
        <f t="shared" si="116"/>
        <v>5.3587766305057717E-3</v>
      </c>
      <c r="P853" s="196">
        <f t="shared" si="117"/>
        <v>1.58241758241758E-2</v>
      </c>
      <c r="Q853" s="196">
        <f t="shared" si="118"/>
        <v>2.9402156158118216E-3</v>
      </c>
      <c r="R853" s="196">
        <f t="shared" si="119"/>
        <v>8.4778420038537031E-3</v>
      </c>
      <c r="Y853">
        <v>848</v>
      </c>
      <c r="Z853">
        <v>239.24336721502527</v>
      </c>
    </row>
    <row r="854" spans="1:26" ht="13.8">
      <c r="A854" s="209">
        <v>42877</v>
      </c>
      <c r="B854" s="193">
        <v>48.53</v>
      </c>
      <c r="C854" s="193">
        <v>62.89</v>
      </c>
      <c r="D854" s="193">
        <v>46.98</v>
      </c>
      <c r="E854" s="193">
        <v>45.67</v>
      </c>
      <c r="F854" s="193">
        <v>154.52000000000001</v>
      </c>
      <c r="G854" s="193">
        <v>23.04</v>
      </c>
      <c r="H854" s="193">
        <v>30.72</v>
      </c>
      <c r="I854" s="224">
        <v>157.16</v>
      </c>
      <c r="J854" s="193"/>
      <c r="K854" s="196">
        <f t="shared" si="112"/>
        <v>1.1252344238382977E-2</v>
      </c>
      <c r="L854" s="196">
        <f t="shared" si="113"/>
        <v>1.10932475884244E-2</v>
      </c>
      <c r="M854" s="196">
        <f t="shared" si="114"/>
        <v>8.370895041854334E-3</v>
      </c>
      <c r="N854" s="196">
        <f t="shared" si="115"/>
        <v>-9.5423986120146981E-3</v>
      </c>
      <c r="O854" s="196">
        <f t="shared" si="116"/>
        <v>4.420176807072327E-3</v>
      </c>
      <c r="P854" s="196">
        <f t="shared" si="117"/>
        <v>-3.0289917784508996E-3</v>
      </c>
      <c r="Q854" s="196">
        <f t="shared" si="118"/>
        <v>6.5146579804558876E-4</v>
      </c>
      <c r="R854" s="196">
        <f t="shared" si="119"/>
        <v>8.9160616481968121E-4</v>
      </c>
      <c r="Y854">
        <v>849</v>
      </c>
      <c r="Z854">
        <v>275.70964725256283</v>
      </c>
    </row>
    <row r="855" spans="1:26" ht="13.8">
      <c r="A855" s="209">
        <v>42878</v>
      </c>
      <c r="B855" s="193">
        <v>48.58</v>
      </c>
      <c r="C855" s="193">
        <v>63.11</v>
      </c>
      <c r="D855" s="193">
        <v>47.32</v>
      </c>
      <c r="E855" s="193">
        <v>44.87</v>
      </c>
      <c r="F855" s="193">
        <v>154.59</v>
      </c>
      <c r="G855" s="193">
        <v>23.02</v>
      </c>
      <c r="H855" s="193">
        <v>31.4</v>
      </c>
      <c r="I855" s="224">
        <v>157.94999999999999</v>
      </c>
      <c r="J855" s="193"/>
      <c r="K855" s="196">
        <f t="shared" si="112"/>
        <v>1.0302905419327666E-3</v>
      </c>
      <c r="L855" s="196">
        <f t="shared" si="113"/>
        <v>3.4981714103990915E-3</v>
      </c>
      <c r="M855" s="196">
        <f t="shared" si="114"/>
        <v>7.237122179650988E-3</v>
      </c>
      <c r="N855" s="196">
        <f t="shared" si="115"/>
        <v>-1.7516969564265475E-2</v>
      </c>
      <c r="O855" s="196">
        <f t="shared" si="116"/>
        <v>4.5301579083609352E-4</v>
      </c>
      <c r="P855" s="196">
        <f t="shared" si="117"/>
        <v>-8.6805555555553708E-4</v>
      </c>
      <c r="Q855" s="196">
        <f t="shared" si="118"/>
        <v>2.2135416666666657E-2</v>
      </c>
      <c r="R855" s="196">
        <f t="shared" si="119"/>
        <v>5.0267243573427845E-3</v>
      </c>
      <c r="Y855">
        <v>850</v>
      </c>
      <c r="Z855">
        <v>243.31160651320138</v>
      </c>
    </row>
    <row r="856" spans="1:26" ht="13.8">
      <c r="A856" s="209">
        <v>42879</v>
      </c>
      <c r="B856" s="193">
        <v>49.02</v>
      </c>
      <c r="C856" s="193">
        <v>63.19</v>
      </c>
      <c r="D856" s="193">
        <v>47.63</v>
      </c>
      <c r="E856" s="193">
        <v>44.58</v>
      </c>
      <c r="F856" s="193">
        <v>155.07</v>
      </c>
      <c r="G856" s="193">
        <v>22.92</v>
      </c>
      <c r="H856" s="193">
        <v>31.59</v>
      </c>
      <c r="I856" s="224">
        <v>157.75</v>
      </c>
      <c r="J856" s="193"/>
      <c r="K856" s="196">
        <f t="shared" si="112"/>
        <v>9.0572251955538252E-3</v>
      </c>
      <c r="L856" s="196">
        <f t="shared" si="113"/>
        <v>1.2676279511962968E-3</v>
      </c>
      <c r="M856" s="196">
        <f t="shared" si="114"/>
        <v>6.5511411665258295E-3</v>
      </c>
      <c r="N856" s="196">
        <f t="shared" si="115"/>
        <v>-6.4631156674838236E-3</v>
      </c>
      <c r="O856" s="196">
        <f t="shared" si="116"/>
        <v>3.1049873859886781E-3</v>
      </c>
      <c r="P856" s="196">
        <f t="shared" si="117"/>
        <v>-4.3440486533448249E-3</v>
      </c>
      <c r="Q856" s="196">
        <f t="shared" si="118"/>
        <v>6.05095541401278E-3</v>
      </c>
      <c r="R856" s="196">
        <f t="shared" si="119"/>
        <v>-1.2662234884456389E-3</v>
      </c>
      <c r="Y856">
        <v>851</v>
      </c>
      <c r="Z856">
        <v>274.20995373334944</v>
      </c>
    </row>
    <row r="857" spans="1:26" ht="13.8">
      <c r="A857" s="209">
        <v>42880</v>
      </c>
      <c r="B857" s="193">
        <v>49.67</v>
      </c>
      <c r="C857" s="193">
        <v>63.97</v>
      </c>
      <c r="D857" s="193">
        <v>48.36</v>
      </c>
      <c r="E857" s="193">
        <v>44.63</v>
      </c>
      <c r="F857" s="193">
        <v>156.61000000000001</v>
      </c>
      <c r="G857" s="193">
        <v>22.97</v>
      </c>
      <c r="H857" s="193">
        <v>31.96</v>
      </c>
      <c r="I857" s="224">
        <v>163.05000000000001</v>
      </c>
      <c r="J857" s="193"/>
      <c r="K857" s="196">
        <f t="shared" si="112"/>
        <v>1.3259893920848604E-2</v>
      </c>
      <c r="L857" s="196">
        <f t="shared" si="113"/>
        <v>1.234372527298625E-2</v>
      </c>
      <c r="M857" s="196">
        <f t="shared" si="114"/>
        <v>1.5326474910770457E-2</v>
      </c>
      <c r="N857" s="196">
        <f t="shared" si="115"/>
        <v>1.1215791834904502E-3</v>
      </c>
      <c r="O857" s="196">
        <f t="shared" si="116"/>
        <v>9.9309989037210319E-3</v>
      </c>
      <c r="P857" s="196">
        <f t="shared" si="117"/>
        <v>2.181500872600225E-3</v>
      </c>
      <c r="Q857" s="196">
        <f t="shared" si="118"/>
        <v>1.1712567268122856E-2</v>
      </c>
      <c r="R857" s="196">
        <f t="shared" si="119"/>
        <v>3.3597464342313858E-2</v>
      </c>
      <c r="Y857">
        <v>852</v>
      </c>
      <c r="Z857">
        <v>151.06041960803992</v>
      </c>
    </row>
    <row r="858" spans="1:26" ht="13.8">
      <c r="A858" s="209">
        <v>42881</v>
      </c>
      <c r="B858" s="193">
        <v>49.79</v>
      </c>
      <c r="C858" s="193">
        <v>64.28</v>
      </c>
      <c r="D858" s="193">
        <v>48.45</v>
      </c>
      <c r="E858" s="193">
        <v>44.8</v>
      </c>
      <c r="F858" s="193">
        <v>159.41999999999999</v>
      </c>
      <c r="G858" s="193">
        <v>22.92</v>
      </c>
      <c r="H858" s="193">
        <v>31.67</v>
      </c>
      <c r="I858" s="224">
        <v>162.43</v>
      </c>
      <c r="J858" s="193"/>
      <c r="K858" s="196">
        <f t="shared" si="112"/>
        <v>2.4159452385745408E-3</v>
      </c>
      <c r="L858" s="196">
        <f t="shared" si="113"/>
        <v>4.8460215726121979E-3</v>
      </c>
      <c r="M858" s="196">
        <f t="shared" si="114"/>
        <v>1.8610421836228993E-3</v>
      </c>
      <c r="N858" s="196">
        <f t="shared" si="115"/>
        <v>3.8090970199416221E-3</v>
      </c>
      <c r="O858" s="196">
        <f t="shared" si="116"/>
        <v>1.7942660111103848E-2</v>
      </c>
      <c r="P858" s="196">
        <f t="shared" si="117"/>
        <v>-2.1767522855897763E-3</v>
      </c>
      <c r="Q858" s="196">
        <f t="shared" si="118"/>
        <v>-9.0738423028785715E-3</v>
      </c>
      <c r="R858" s="196">
        <f t="shared" si="119"/>
        <v>-3.8025145660840511E-3</v>
      </c>
      <c r="Y858">
        <v>853</v>
      </c>
      <c r="Z858">
        <v>199.22189495702543</v>
      </c>
    </row>
    <row r="859" spans="1:26" ht="13.8">
      <c r="A859" s="209">
        <v>42885</v>
      </c>
      <c r="B859" s="193">
        <v>49.83</v>
      </c>
      <c r="C859" s="193">
        <v>64.69</v>
      </c>
      <c r="D859" s="193">
        <v>48.67</v>
      </c>
      <c r="E859" s="193">
        <v>45.24</v>
      </c>
      <c r="F859" s="193">
        <v>160.37</v>
      </c>
      <c r="G859" s="193">
        <v>22.92</v>
      </c>
      <c r="H859" s="193">
        <v>31.41</v>
      </c>
      <c r="I859" s="224">
        <v>163.22</v>
      </c>
      <c r="J859" s="193"/>
      <c r="K859" s="196">
        <f t="shared" si="112"/>
        <v>8.0337417152036847E-4</v>
      </c>
      <c r="L859" s="196">
        <f t="shared" si="113"/>
        <v>6.3783447417547698E-3</v>
      </c>
      <c r="M859" s="196">
        <f t="shared" si="114"/>
        <v>4.5407636738905854E-3</v>
      </c>
      <c r="N859" s="196">
        <f t="shared" si="115"/>
        <v>9.8214285714286805E-3</v>
      </c>
      <c r="O859" s="196">
        <f t="shared" si="116"/>
        <v>5.9591017438214598E-3</v>
      </c>
      <c r="P859" s="196">
        <f t="shared" si="117"/>
        <v>0</v>
      </c>
      <c r="Q859" s="196">
        <f t="shared" si="118"/>
        <v>-8.2096621408273302E-3</v>
      </c>
      <c r="R859" s="196">
        <f t="shared" si="119"/>
        <v>4.8636335652280493E-3</v>
      </c>
      <c r="Y859">
        <v>854</v>
      </c>
      <c r="Z859">
        <v>208.81747707686043</v>
      </c>
    </row>
    <row r="860" spans="1:26" ht="13.8">
      <c r="A860" s="209">
        <v>42886</v>
      </c>
      <c r="B860" s="193">
        <v>49.73</v>
      </c>
      <c r="C860" s="193">
        <v>64.17</v>
      </c>
      <c r="D860" s="193">
        <v>48.12</v>
      </c>
      <c r="E860" s="193">
        <v>45.42</v>
      </c>
      <c r="F860" s="193">
        <v>161.72</v>
      </c>
      <c r="G860" s="193">
        <v>23.06</v>
      </c>
      <c r="H860" s="193">
        <v>31.12</v>
      </c>
      <c r="I860" s="224">
        <v>163.07</v>
      </c>
      <c r="J860" s="193"/>
      <c r="K860" s="196">
        <f t="shared" si="112"/>
        <v>-2.0068231988762076E-3</v>
      </c>
      <c r="L860" s="196">
        <f t="shared" si="113"/>
        <v>-8.038336682640224E-3</v>
      </c>
      <c r="M860" s="196">
        <f t="shared" si="114"/>
        <v>-1.1300595849599429E-2</v>
      </c>
      <c r="N860" s="196">
        <f t="shared" si="115"/>
        <v>3.9787798408488003E-3</v>
      </c>
      <c r="O860" s="196">
        <f t="shared" si="116"/>
        <v>8.4180332979983431E-3</v>
      </c>
      <c r="P860" s="196">
        <f t="shared" si="117"/>
        <v>6.108202443280847E-3</v>
      </c>
      <c r="Q860" s="196">
        <f t="shared" si="118"/>
        <v>-9.2327284304361389E-3</v>
      </c>
      <c r="R860" s="196">
        <f t="shared" si="119"/>
        <v>-9.1900502389416548E-4</v>
      </c>
      <c r="Y860">
        <v>855</v>
      </c>
      <c r="Z860">
        <v>129.88242028205042</v>
      </c>
    </row>
    <row r="861" spans="1:26" ht="13.8">
      <c r="A861" s="209">
        <v>42887</v>
      </c>
      <c r="B861" s="193">
        <v>49.8</v>
      </c>
      <c r="C861" s="193">
        <v>64.41</v>
      </c>
      <c r="D861" s="193">
        <v>48.23</v>
      </c>
      <c r="E861" s="193">
        <v>45.84</v>
      </c>
      <c r="F861" s="193">
        <v>161.9</v>
      </c>
      <c r="G861" s="193">
        <v>23.41</v>
      </c>
      <c r="H861" s="193">
        <v>31.57</v>
      </c>
      <c r="I861" s="224">
        <v>162.99</v>
      </c>
      <c r="J861" s="193"/>
      <c r="K861" s="196">
        <f t="shared" si="112"/>
        <v>1.4076010456464969E-3</v>
      </c>
      <c r="L861" s="196">
        <f t="shared" si="113"/>
        <v>3.7400654511453154E-3</v>
      </c>
      <c r="M861" s="196">
        <f t="shared" si="114"/>
        <v>2.2859517871986583E-3</v>
      </c>
      <c r="N861" s="196">
        <f t="shared" si="115"/>
        <v>9.2470277410832604E-3</v>
      </c>
      <c r="O861" s="196">
        <f t="shared" si="116"/>
        <v>1.113034875092795E-3</v>
      </c>
      <c r="P861" s="196">
        <f t="shared" si="117"/>
        <v>1.5177797051170921E-2</v>
      </c>
      <c r="Q861" s="196">
        <f t="shared" si="118"/>
        <v>1.4460154241645221E-2</v>
      </c>
      <c r="R861" s="196">
        <f t="shared" si="119"/>
        <v>-4.9058686453660441E-4</v>
      </c>
      <c r="Y861">
        <v>856</v>
      </c>
      <c r="Z861">
        <v>179.30167966286263</v>
      </c>
    </row>
    <row r="862" spans="1:26" ht="13.8">
      <c r="A862" s="209">
        <v>42888</v>
      </c>
      <c r="B862" s="193">
        <v>50.34</v>
      </c>
      <c r="C862" s="193">
        <v>65.94</v>
      </c>
      <c r="D862" s="193">
        <v>48.66</v>
      </c>
      <c r="E862" s="193">
        <v>45.72</v>
      </c>
      <c r="F862" s="193">
        <v>162.19999999999999</v>
      </c>
      <c r="G862" s="193">
        <v>23.36</v>
      </c>
      <c r="H862" s="193">
        <v>32.049999999999997</v>
      </c>
      <c r="I862" s="224">
        <v>165.18</v>
      </c>
      <c r="J862" s="193"/>
      <c r="K862" s="196">
        <f t="shared" si="112"/>
        <v>1.084337349397603E-2</v>
      </c>
      <c r="L862" s="196">
        <f t="shared" si="113"/>
        <v>2.3754075454122048E-2</v>
      </c>
      <c r="M862" s="196">
        <f t="shared" si="114"/>
        <v>8.9156126891975895E-3</v>
      </c>
      <c r="N862" s="196">
        <f t="shared" si="115"/>
        <v>-2.6178010471205179E-3</v>
      </c>
      <c r="O862" s="196">
        <f t="shared" si="116"/>
        <v>1.8529956763433165E-3</v>
      </c>
      <c r="P862" s="196">
        <f t="shared" si="117"/>
        <v>-2.1358393848782873E-3</v>
      </c>
      <c r="Q862" s="196">
        <f t="shared" si="118"/>
        <v>1.5204307887234618E-2</v>
      </c>
      <c r="R862" s="196">
        <f t="shared" si="119"/>
        <v>1.3436407141542411E-2</v>
      </c>
      <c r="Y862">
        <v>857</v>
      </c>
      <c r="Z862">
        <v>437.65077952657219</v>
      </c>
    </row>
    <row r="863" spans="1:26" ht="13.8">
      <c r="A863" s="209">
        <v>42891</v>
      </c>
      <c r="B863" s="193">
        <v>50.57</v>
      </c>
      <c r="C863" s="193">
        <v>66.41</v>
      </c>
      <c r="D863" s="193">
        <v>49.06</v>
      </c>
      <c r="E863" s="193">
        <v>45.81</v>
      </c>
      <c r="F863" s="193">
        <v>163.19999999999999</v>
      </c>
      <c r="G863" s="193">
        <v>23.54</v>
      </c>
      <c r="H863" s="193">
        <v>32.26</v>
      </c>
      <c r="I863" s="224">
        <v>165.06</v>
      </c>
      <c r="J863" s="193"/>
      <c r="K863" s="196">
        <f t="shared" si="112"/>
        <v>4.5689312673817409E-3</v>
      </c>
      <c r="L863" s="196">
        <f t="shared" si="113"/>
        <v>7.1276918410676203E-3</v>
      </c>
      <c r="M863" s="196">
        <f t="shared" si="114"/>
        <v>8.2203041512537139E-3</v>
      </c>
      <c r="N863" s="196">
        <f t="shared" si="115"/>
        <v>1.9685039370079486E-3</v>
      </c>
      <c r="O863" s="196">
        <f t="shared" si="116"/>
        <v>6.1652281134401974E-3</v>
      </c>
      <c r="P863" s="196">
        <f t="shared" si="117"/>
        <v>7.7054794520547828E-3</v>
      </c>
      <c r="Q863" s="196">
        <f t="shared" si="118"/>
        <v>6.5522620904836463E-3</v>
      </c>
      <c r="R863" s="196">
        <f t="shared" si="119"/>
        <v>-7.2648020341448442E-4</v>
      </c>
      <c r="Y863">
        <v>858</v>
      </c>
      <c r="Z863">
        <v>147.73741364462703</v>
      </c>
    </row>
    <row r="864" spans="1:26" ht="13.8">
      <c r="A864" s="209">
        <v>42892</v>
      </c>
      <c r="B864" s="193">
        <v>50.15</v>
      </c>
      <c r="C864" s="193">
        <v>66.63</v>
      </c>
      <c r="D864" s="193">
        <v>48.71</v>
      </c>
      <c r="E864" s="193">
        <v>44.95</v>
      </c>
      <c r="F864" s="193">
        <v>162.63</v>
      </c>
      <c r="G864" s="193">
        <v>23.15</v>
      </c>
      <c r="H864" s="193">
        <v>32.18</v>
      </c>
      <c r="I864" s="224">
        <v>165.17</v>
      </c>
      <c r="J864" s="193"/>
      <c r="K864" s="196">
        <f t="shared" si="112"/>
        <v>-8.3053193593039688E-3</v>
      </c>
      <c r="L864" s="196">
        <f t="shared" si="113"/>
        <v>3.3127541032976792E-3</v>
      </c>
      <c r="M864" s="196">
        <f t="shared" si="114"/>
        <v>-7.1341214838972974E-3</v>
      </c>
      <c r="N864" s="196">
        <f t="shared" si="115"/>
        <v>-1.8773193625845872E-2</v>
      </c>
      <c r="O864" s="196">
        <f t="shared" si="116"/>
        <v>-3.4926470588234879E-3</v>
      </c>
      <c r="P864" s="196">
        <f t="shared" si="117"/>
        <v>-1.6567544604927806E-2</v>
      </c>
      <c r="Q864" s="196">
        <f t="shared" si="118"/>
        <v>-2.4798512089274118E-3</v>
      </c>
      <c r="R864" s="196">
        <f t="shared" si="119"/>
        <v>6.6642433054637845E-4</v>
      </c>
      <c r="Y864">
        <v>859</v>
      </c>
      <c r="Z864">
        <v>172.86345654891346</v>
      </c>
    </row>
    <row r="865" spans="1:26" ht="13.8">
      <c r="A865" s="209">
        <v>42893</v>
      </c>
      <c r="B865" s="193">
        <v>50.5</v>
      </c>
      <c r="C865" s="193">
        <v>66.510000000000005</v>
      </c>
      <c r="D865" s="193">
        <v>48.93</v>
      </c>
      <c r="E865" s="193">
        <v>44.86</v>
      </c>
      <c r="F865" s="193">
        <v>163.31</v>
      </c>
      <c r="G865" s="193">
        <v>23.22</v>
      </c>
      <c r="H865" s="193">
        <v>32.46</v>
      </c>
      <c r="I865" s="224">
        <v>165.61</v>
      </c>
      <c r="J865" s="193"/>
      <c r="K865" s="196">
        <f t="shared" si="112"/>
        <v>6.9790628115653326E-3</v>
      </c>
      <c r="L865" s="196">
        <f t="shared" si="113"/>
        <v>-1.8009905447994949E-3</v>
      </c>
      <c r="M865" s="196">
        <f t="shared" si="114"/>
        <v>4.516526380619972E-3</v>
      </c>
      <c r="N865" s="196">
        <f t="shared" si="115"/>
        <v>-2.0022246941046365E-3</v>
      </c>
      <c r="O865" s="196">
        <f t="shared" si="116"/>
        <v>4.1812703683207697E-3</v>
      </c>
      <c r="P865" s="196">
        <f t="shared" si="117"/>
        <v>3.0237580993520644E-3</v>
      </c>
      <c r="Q865" s="196">
        <f t="shared" si="118"/>
        <v>8.7010565568676548E-3</v>
      </c>
      <c r="R865" s="196">
        <f t="shared" si="119"/>
        <v>2.6639220197373988E-3</v>
      </c>
      <c r="Y865">
        <v>860</v>
      </c>
      <c r="Z865">
        <v>312.99299461627839</v>
      </c>
    </row>
    <row r="866" spans="1:26" ht="13.8">
      <c r="A866" s="209">
        <v>42894</v>
      </c>
      <c r="B866" s="193">
        <v>50.51</v>
      </c>
      <c r="C866" s="193">
        <v>66.11</v>
      </c>
      <c r="D866" s="193">
        <v>49.05</v>
      </c>
      <c r="E866" s="193">
        <v>44.99</v>
      </c>
      <c r="F866" s="193">
        <v>162.6</v>
      </c>
      <c r="G866" s="193">
        <v>23.15</v>
      </c>
      <c r="H866" s="193">
        <v>32.79</v>
      </c>
      <c r="I866" s="224">
        <v>165.88</v>
      </c>
      <c r="J866" s="193"/>
      <c r="K866" s="196">
        <f t="shared" si="112"/>
        <v>1.9801980198015862E-4</v>
      </c>
      <c r="L866" s="196">
        <f t="shared" si="113"/>
        <v>-6.0141332130507538E-3</v>
      </c>
      <c r="M866" s="196">
        <f t="shared" si="114"/>
        <v>2.452483139178366E-3</v>
      </c>
      <c r="N866" s="196">
        <f t="shared" si="115"/>
        <v>2.8979045920642568E-3</v>
      </c>
      <c r="O866" s="196">
        <f t="shared" si="116"/>
        <v>-4.3475598554896088E-3</v>
      </c>
      <c r="P866" s="196">
        <f t="shared" si="117"/>
        <v>-3.0146425495262827E-3</v>
      </c>
      <c r="Q866" s="196">
        <f t="shared" si="118"/>
        <v>1.0166358595194032E-2</v>
      </c>
      <c r="R866" s="196">
        <f t="shared" si="119"/>
        <v>1.6303363323469705E-3</v>
      </c>
      <c r="Y866">
        <v>861</v>
      </c>
      <c r="Z866">
        <v>150.20117567465573</v>
      </c>
    </row>
    <row r="867" spans="1:26" ht="13.8">
      <c r="A867" s="209">
        <v>42895</v>
      </c>
      <c r="B867" s="193">
        <v>48.92</v>
      </c>
      <c r="C867" s="193">
        <v>64.61</v>
      </c>
      <c r="D867" s="193">
        <v>47.38</v>
      </c>
      <c r="E867" s="193">
        <v>46.86</v>
      </c>
      <c r="F867" s="193">
        <v>161.68</v>
      </c>
      <c r="G867" s="193">
        <v>23.3</v>
      </c>
      <c r="H867" s="193">
        <v>31.7</v>
      </c>
      <c r="I867" s="224">
        <v>158.03</v>
      </c>
      <c r="J867" s="193"/>
      <c r="K867" s="196">
        <f t="shared" si="112"/>
        <v>-3.1478915066323429E-2</v>
      </c>
      <c r="L867" s="196">
        <f t="shared" si="113"/>
        <v>-2.2689456965663289E-2</v>
      </c>
      <c r="M867" s="196">
        <f t="shared" si="114"/>
        <v>-3.4046890927624765E-2</v>
      </c>
      <c r="N867" s="196">
        <f t="shared" si="115"/>
        <v>4.1564792176039062E-2</v>
      </c>
      <c r="O867" s="196">
        <f t="shared" si="116"/>
        <v>-5.658056580565729E-3</v>
      </c>
      <c r="P867" s="196">
        <f t="shared" si="117"/>
        <v>6.4794816414687753E-3</v>
      </c>
      <c r="Q867" s="196">
        <f t="shared" si="118"/>
        <v>-3.3241842025007622E-2</v>
      </c>
      <c r="R867" s="196">
        <f t="shared" si="119"/>
        <v>-4.7323366288883499E-2</v>
      </c>
      <c r="Y867">
        <v>862</v>
      </c>
      <c r="Z867">
        <v>186.68070158082665</v>
      </c>
    </row>
    <row r="868" spans="1:26" ht="13.8">
      <c r="A868" s="209">
        <v>42898</v>
      </c>
      <c r="B868" s="193">
        <v>48.25</v>
      </c>
      <c r="C868" s="193">
        <v>64.12</v>
      </c>
      <c r="D868" s="193">
        <v>47.03</v>
      </c>
      <c r="E868" s="193">
        <v>47.66</v>
      </c>
      <c r="F868" s="193">
        <v>161.01</v>
      </c>
      <c r="G868" s="193">
        <v>23.24</v>
      </c>
      <c r="H868" s="193">
        <v>30.99</v>
      </c>
      <c r="I868" s="224">
        <v>151.44</v>
      </c>
      <c r="J868" s="193"/>
      <c r="K868" s="196">
        <f t="shared" si="112"/>
        <v>-1.36958299264105E-2</v>
      </c>
      <c r="L868" s="196">
        <f t="shared" si="113"/>
        <v>-7.583965330444125E-3</v>
      </c>
      <c r="M868" s="196">
        <f t="shared" si="114"/>
        <v>-7.3870831574504303E-3</v>
      </c>
      <c r="N868" s="196">
        <f t="shared" si="115"/>
        <v>1.7072129748186025E-2</v>
      </c>
      <c r="O868" s="196">
        <f t="shared" si="116"/>
        <v>-4.1439881246908457E-3</v>
      </c>
      <c r="P868" s="196">
        <f t="shared" si="117"/>
        <v>-2.5751072961374367E-3</v>
      </c>
      <c r="Q868" s="196">
        <f t="shared" si="118"/>
        <v>-2.2397476340694035E-2</v>
      </c>
      <c r="R868" s="196">
        <f t="shared" si="119"/>
        <v>-4.1700942858950853E-2</v>
      </c>
      <c r="Y868">
        <v>863</v>
      </c>
      <c r="Z868">
        <v>171.87258670612644</v>
      </c>
    </row>
    <row r="869" spans="1:26" ht="13.8">
      <c r="A869" s="209">
        <v>42899</v>
      </c>
      <c r="B869" s="193">
        <v>49.04</v>
      </c>
      <c r="C869" s="193">
        <v>64.92</v>
      </c>
      <c r="D869" s="193">
        <v>47.55</v>
      </c>
      <c r="E869" s="193">
        <v>47.25</v>
      </c>
      <c r="F869" s="193">
        <v>161.79</v>
      </c>
      <c r="G869" s="193">
        <v>23.33</v>
      </c>
      <c r="H869" s="193">
        <v>31.27</v>
      </c>
      <c r="I869" s="224">
        <v>152.72</v>
      </c>
      <c r="J869" s="193"/>
      <c r="K869" s="196">
        <f t="shared" si="112"/>
        <v>1.6373056994818634E-2</v>
      </c>
      <c r="L869" s="196">
        <f t="shared" si="113"/>
        <v>1.2476606363069199E-2</v>
      </c>
      <c r="M869" s="196">
        <f t="shared" si="114"/>
        <v>1.1056772273017138E-2</v>
      </c>
      <c r="N869" s="196">
        <f t="shared" si="115"/>
        <v>-8.6026017624841918E-3</v>
      </c>
      <c r="O869" s="196">
        <f t="shared" si="116"/>
        <v>4.8444196012670093E-3</v>
      </c>
      <c r="P869" s="196">
        <f t="shared" si="117"/>
        <v>3.8726333907056739E-3</v>
      </c>
      <c r="Q869" s="196">
        <f t="shared" si="118"/>
        <v>9.0351726363343387E-3</v>
      </c>
      <c r="R869" s="196">
        <f t="shared" si="119"/>
        <v>8.452192287374545E-3</v>
      </c>
      <c r="Y869">
        <v>864</v>
      </c>
      <c r="Z869">
        <v>166.26100254787542</v>
      </c>
    </row>
    <row r="870" spans="1:26" ht="13.8">
      <c r="A870" s="209">
        <v>42900</v>
      </c>
      <c r="B870" s="193">
        <v>48.82</v>
      </c>
      <c r="C870" s="193">
        <v>64.569999999999993</v>
      </c>
      <c r="D870" s="193">
        <v>47.42</v>
      </c>
      <c r="E870" s="193">
        <v>47.65</v>
      </c>
      <c r="F870" s="193">
        <v>162.83000000000001</v>
      </c>
      <c r="G870" s="193">
        <v>23.44</v>
      </c>
      <c r="H870" s="193">
        <v>31.3</v>
      </c>
      <c r="I870" s="224">
        <v>152.19999999999999</v>
      </c>
      <c r="J870" s="193"/>
      <c r="K870" s="196">
        <f t="shared" si="112"/>
        <v>-4.4861337683523425E-3</v>
      </c>
      <c r="L870" s="196">
        <f t="shared" si="113"/>
        <v>-5.3912507701788124E-3</v>
      </c>
      <c r="M870" s="196">
        <f t="shared" si="114"/>
        <v>-2.7339642481597364E-3</v>
      </c>
      <c r="N870" s="196">
        <f t="shared" si="115"/>
        <v>8.465608465608435E-3</v>
      </c>
      <c r="O870" s="196">
        <f t="shared" si="116"/>
        <v>6.4280857902220189E-3</v>
      </c>
      <c r="P870" s="196">
        <f t="shared" si="117"/>
        <v>4.7149592798972568E-3</v>
      </c>
      <c r="Q870" s="196">
        <f t="shared" si="118"/>
        <v>9.5938599296453903E-4</v>
      </c>
      <c r="R870" s="196">
        <f t="shared" si="119"/>
        <v>-3.4049240440021623E-3</v>
      </c>
      <c r="Y870">
        <v>865</v>
      </c>
      <c r="Z870">
        <v>260.07460186060541</v>
      </c>
    </row>
    <row r="871" spans="1:26" ht="13.8">
      <c r="A871" s="209">
        <v>42901</v>
      </c>
      <c r="B871" s="193">
        <v>48.21</v>
      </c>
      <c r="C871" s="193">
        <v>64.23</v>
      </c>
      <c r="D871" s="193">
        <v>47</v>
      </c>
      <c r="E871" s="193">
        <v>45.67</v>
      </c>
      <c r="F871" s="193">
        <v>161.38999999999999</v>
      </c>
      <c r="G871" s="193">
        <v>23.15</v>
      </c>
      <c r="H871" s="193">
        <v>30.93</v>
      </c>
      <c r="I871" s="224">
        <v>151.76</v>
      </c>
      <c r="J871" s="193"/>
      <c r="K871" s="196">
        <f t="shared" si="112"/>
        <v>-1.2494879147890197E-2</v>
      </c>
      <c r="L871" s="196">
        <f t="shared" si="113"/>
        <v>-5.2656032213100395E-3</v>
      </c>
      <c r="M871" s="196">
        <f t="shared" si="114"/>
        <v>-8.8570223534374035E-3</v>
      </c>
      <c r="N871" s="196">
        <f t="shared" si="115"/>
        <v>-4.1552990556138446E-2</v>
      </c>
      <c r="O871" s="196">
        <f t="shared" si="116"/>
        <v>-8.8435791930235579E-3</v>
      </c>
      <c r="P871" s="196">
        <f t="shared" si="117"/>
        <v>-1.2372013651877248E-2</v>
      </c>
      <c r="Q871" s="196">
        <f t="shared" si="118"/>
        <v>-1.1821086261980862E-2</v>
      </c>
      <c r="R871" s="196">
        <f t="shared" si="119"/>
        <v>-2.8909329829171996E-3</v>
      </c>
      <c r="Y871">
        <v>866</v>
      </c>
      <c r="Z871">
        <v>113.13476208120339</v>
      </c>
    </row>
    <row r="872" spans="1:26" ht="13.8">
      <c r="A872" s="209">
        <v>42902</v>
      </c>
      <c r="B872" s="193">
        <v>49.39</v>
      </c>
      <c r="C872" s="193">
        <v>64.319999999999993</v>
      </c>
      <c r="D872" s="193">
        <v>46.87</v>
      </c>
      <c r="E872" s="193">
        <v>43.32</v>
      </c>
      <c r="F872" s="193">
        <v>149.78</v>
      </c>
      <c r="G872" s="193">
        <v>22.07</v>
      </c>
      <c r="H872" s="193">
        <v>30.81</v>
      </c>
      <c r="I872" s="224">
        <v>152.38</v>
      </c>
      <c r="J872" s="193"/>
      <c r="K872" s="196">
        <f t="shared" si="112"/>
        <v>2.4476249740717687E-2</v>
      </c>
      <c r="L872" s="196">
        <f t="shared" si="113"/>
        <v>1.4012143858008594E-3</v>
      </c>
      <c r="M872" s="196">
        <f t="shared" si="114"/>
        <v>-2.7659574468085649E-3</v>
      </c>
      <c r="N872" s="196">
        <f t="shared" si="115"/>
        <v>-5.1456098095029587E-2</v>
      </c>
      <c r="O872" s="196">
        <f t="shared" si="116"/>
        <v>-7.1937542598673937E-2</v>
      </c>
      <c r="P872" s="196">
        <f t="shared" si="117"/>
        <v>-4.6652267818574442E-2</v>
      </c>
      <c r="Q872" s="196">
        <f t="shared" si="118"/>
        <v>-3.8797284190107014E-3</v>
      </c>
      <c r="R872" s="196">
        <f t="shared" si="119"/>
        <v>4.0853979968371416E-3</v>
      </c>
      <c r="Y872">
        <v>867</v>
      </c>
      <c r="Z872">
        <v>201.94789702351267</v>
      </c>
    </row>
    <row r="873" spans="1:26" ht="13.8">
      <c r="A873" s="209">
        <v>42905</v>
      </c>
      <c r="B873" s="193">
        <v>49.76</v>
      </c>
      <c r="C873" s="193">
        <v>65.12</v>
      </c>
      <c r="D873" s="193">
        <v>47.75</v>
      </c>
      <c r="E873" s="193">
        <v>42.58</v>
      </c>
      <c r="F873" s="193">
        <v>147.30000000000001</v>
      </c>
      <c r="G873" s="193">
        <v>22.15</v>
      </c>
      <c r="H873" s="193">
        <v>31.67</v>
      </c>
      <c r="I873" s="224">
        <v>153.4</v>
      </c>
      <c r="J873" s="193"/>
      <c r="K873" s="196">
        <f t="shared" si="112"/>
        <v>7.491395019234611E-3</v>
      </c>
      <c r="L873" s="196">
        <f t="shared" si="113"/>
        <v>1.2437810945273809E-2</v>
      </c>
      <c r="M873" s="196">
        <f t="shared" si="114"/>
        <v>1.877533603584388E-2</v>
      </c>
      <c r="N873" s="196">
        <f t="shared" si="115"/>
        <v>-1.7082179132040673E-2</v>
      </c>
      <c r="O873" s="196">
        <f t="shared" si="116"/>
        <v>-1.655761783949786E-2</v>
      </c>
      <c r="P873" s="196">
        <f t="shared" si="117"/>
        <v>3.624830086089637E-3</v>
      </c>
      <c r="Q873" s="196">
        <f t="shared" si="118"/>
        <v>2.7913015254787506E-2</v>
      </c>
      <c r="R873" s="196">
        <f t="shared" si="119"/>
        <v>6.6937918361990433E-3</v>
      </c>
      <c r="Y873">
        <v>868</v>
      </c>
      <c r="Z873">
        <v>125.33637012191548</v>
      </c>
    </row>
    <row r="874" spans="1:26" ht="13.8">
      <c r="A874" s="209">
        <v>42906</v>
      </c>
      <c r="B874" s="193">
        <v>49.63</v>
      </c>
      <c r="C874" s="193">
        <v>64.239999999999995</v>
      </c>
      <c r="D874" s="193">
        <v>47.42</v>
      </c>
      <c r="E874" s="193">
        <v>41.92</v>
      </c>
      <c r="F874" s="193">
        <v>146.01</v>
      </c>
      <c r="G874" s="193">
        <v>22.16</v>
      </c>
      <c r="H874" s="193">
        <v>31.69</v>
      </c>
      <c r="I874" s="224">
        <v>152.05000000000001</v>
      </c>
      <c r="J874" s="193"/>
      <c r="K874" s="196">
        <f t="shared" si="112"/>
        <v>-2.6125401929259539E-3</v>
      </c>
      <c r="L874" s="196">
        <f t="shared" si="113"/>
        <v>-1.3513513513513662E-2</v>
      </c>
      <c r="M874" s="196">
        <f t="shared" si="114"/>
        <v>-6.9109947643978698E-3</v>
      </c>
      <c r="N874" s="196">
        <f t="shared" si="115"/>
        <v>-1.5500234852043134E-2</v>
      </c>
      <c r="O874" s="196">
        <f t="shared" si="116"/>
        <v>-8.7576374745418906E-3</v>
      </c>
      <c r="P874" s="196">
        <f t="shared" si="117"/>
        <v>4.5146726862309544E-4</v>
      </c>
      <c r="Q874" s="196">
        <f t="shared" si="118"/>
        <v>6.3151247237131587E-4</v>
      </c>
      <c r="R874" s="196">
        <f t="shared" si="119"/>
        <v>-8.8005215123858824E-3</v>
      </c>
      <c r="Y874">
        <v>869</v>
      </c>
      <c r="Z874">
        <v>290.92999037025339</v>
      </c>
    </row>
    <row r="875" spans="1:26" ht="13.8">
      <c r="A875" s="209">
        <v>42907</v>
      </c>
      <c r="B875" s="193">
        <v>50.11</v>
      </c>
      <c r="C875" s="193">
        <v>64.569999999999993</v>
      </c>
      <c r="D875" s="193">
        <v>47.85</v>
      </c>
      <c r="E875" s="193">
        <v>41.6</v>
      </c>
      <c r="F875" s="193">
        <v>146.22999999999999</v>
      </c>
      <c r="G875" s="193">
        <v>22.36</v>
      </c>
      <c r="H875" s="193">
        <v>31.72</v>
      </c>
      <c r="I875" s="224">
        <v>155.03</v>
      </c>
      <c r="J875" s="193"/>
      <c r="K875" s="196">
        <f t="shared" si="112"/>
        <v>9.6715696151520626E-3</v>
      </c>
      <c r="L875" s="196">
        <f t="shared" si="113"/>
        <v>5.1369863013698367E-3</v>
      </c>
      <c r="M875" s="196">
        <f t="shared" si="114"/>
        <v>9.0679038380430139E-3</v>
      </c>
      <c r="N875" s="196">
        <f t="shared" si="115"/>
        <v>-7.6335877862595486E-3</v>
      </c>
      <c r="O875" s="196">
        <f t="shared" si="116"/>
        <v>1.5067461132799046E-3</v>
      </c>
      <c r="P875" s="196">
        <f t="shared" si="117"/>
        <v>9.0252707581227123E-3</v>
      </c>
      <c r="Q875" s="196">
        <f t="shared" si="118"/>
        <v>9.4667087409269746E-4</v>
      </c>
      <c r="R875" s="196">
        <f t="shared" si="119"/>
        <v>1.9598816178888454E-2</v>
      </c>
      <c r="Y875">
        <v>870</v>
      </c>
      <c r="Z875">
        <v>217.43039857948227</v>
      </c>
    </row>
    <row r="876" spans="1:26" ht="13.8">
      <c r="A876" s="209">
        <v>42908</v>
      </c>
      <c r="B876" s="193">
        <v>50.06</v>
      </c>
      <c r="C876" s="193">
        <v>64.56</v>
      </c>
      <c r="D876" s="193">
        <v>47.74</v>
      </c>
      <c r="E876" s="193">
        <v>41.69</v>
      </c>
      <c r="F876" s="193">
        <v>143.22</v>
      </c>
      <c r="G876" s="193">
        <v>22.15</v>
      </c>
      <c r="H876" s="193">
        <v>31.87</v>
      </c>
      <c r="I876" s="224">
        <v>154.88999999999999</v>
      </c>
      <c r="J876" s="193"/>
      <c r="K876" s="196">
        <f t="shared" si="112"/>
        <v>-9.9780482937531748E-4</v>
      </c>
      <c r="L876" s="196">
        <f t="shared" si="113"/>
        <v>-1.548706829795711E-4</v>
      </c>
      <c r="M876" s="196">
        <f t="shared" si="114"/>
        <v>-2.2988505747126319E-3</v>
      </c>
      <c r="N876" s="196">
        <f t="shared" si="115"/>
        <v>2.1634615384614497E-3</v>
      </c>
      <c r="O876" s="196">
        <f t="shared" si="116"/>
        <v>-2.0584011488750539E-2</v>
      </c>
      <c r="P876" s="196">
        <f t="shared" si="117"/>
        <v>-9.3917710196780354E-3</v>
      </c>
      <c r="Q876" s="196">
        <f t="shared" si="118"/>
        <v>4.7288776796974193E-3</v>
      </c>
      <c r="R876" s="196">
        <f t="shared" si="119"/>
        <v>-9.0305102238285998E-4</v>
      </c>
      <c r="Y876">
        <v>871</v>
      </c>
      <c r="Z876">
        <v>102.1802752455106</v>
      </c>
    </row>
    <row r="877" spans="1:26" ht="13.8">
      <c r="A877" s="209">
        <v>42909</v>
      </c>
      <c r="B877" s="193">
        <v>50.19</v>
      </c>
      <c r="C877" s="193">
        <v>65.430000000000007</v>
      </c>
      <c r="D877" s="193">
        <v>48.16</v>
      </c>
      <c r="E877" s="193">
        <v>41.8</v>
      </c>
      <c r="F877" s="193">
        <v>140.84</v>
      </c>
      <c r="G877" s="193">
        <v>21.95</v>
      </c>
      <c r="H877" s="193">
        <v>32.28</v>
      </c>
      <c r="I877" s="224">
        <v>158.02000000000001</v>
      </c>
      <c r="J877" s="193"/>
      <c r="K877" s="196">
        <f t="shared" si="112"/>
        <v>2.5968837395124941E-3</v>
      </c>
      <c r="L877" s="196">
        <f t="shared" si="113"/>
        <v>1.3475836431226835E-2</v>
      </c>
      <c r="M877" s="196">
        <f t="shared" si="114"/>
        <v>8.7976539589441679E-3</v>
      </c>
      <c r="N877" s="196">
        <f t="shared" si="115"/>
        <v>2.6385224274406197E-3</v>
      </c>
      <c r="O877" s="196">
        <f t="shared" si="116"/>
        <v>-1.6617790811339166E-2</v>
      </c>
      <c r="P877" s="196">
        <f t="shared" si="117"/>
        <v>-9.0293453724604646E-3</v>
      </c>
      <c r="Q877" s="196">
        <f t="shared" si="118"/>
        <v>1.2864763100094136E-2</v>
      </c>
      <c r="R877" s="196">
        <f t="shared" si="119"/>
        <v>2.0207889469946571E-2</v>
      </c>
      <c r="Y877">
        <v>872</v>
      </c>
      <c r="Z877">
        <v>103.99517662702047</v>
      </c>
    </row>
    <row r="878" spans="1:26" ht="13.8">
      <c r="A878" s="209">
        <v>42912</v>
      </c>
      <c r="B878" s="193">
        <v>49.7</v>
      </c>
      <c r="C878" s="193">
        <v>64.81</v>
      </c>
      <c r="D878" s="193">
        <v>47.5</v>
      </c>
      <c r="E878" s="193">
        <v>42.39</v>
      </c>
      <c r="F878" s="193">
        <v>143.59</v>
      </c>
      <c r="G878" s="193">
        <v>22.15</v>
      </c>
      <c r="H878" s="193">
        <v>31.84</v>
      </c>
      <c r="I878" s="224">
        <v>157.5</v>
      </c>
      <c r="J878" s="193"/>
      <c r="K878" s="196">
        <f t="shared" si="112"/>
        <v>-9.7629009762899965E-3</v>
      </c>
      <c r="L878" s="196">
        <f t="shared" si="113"/>
        <v>-9.4757756380865737E-3</v>
      </c>
      <c r="M878" s="196">
        <f t="shared" si="114"/>
        <v>-1.3704318936877007E-2</v>
      </c>
      <c r="N878" s="196">
        <f t="shared" si="115"/>
        <v>1.411483253588525E-2</v>
      </c>
      <c r="O878" s="196">
        <f t="shared" si="116"/>
        <v>1.952570292530531E-2</v>
      </c>
      <c r="P878" s="196">
        <f t="shared" si="117"/>
        <v>9.1116173120728613E-3</v>
      </c>
      <c r="Q878" s="196">
        <f t="shared" si="118"/>
        <v>-1.3630731102850102E-2</v>
      </c>
      <c r="R878" s="196">
        <f t="shared" si="119"/>
        <v>-3.2907226933300226E-3</v>
      </c>
      <c r="Y878">
        <v>873</v>
      </c>
      <c r="Z878">
        <v>179.77677267955369</v>
      </c>
    </row>
    <row r="879" spans="1:26" ht="13.8">
      <c r="A879" s="209">
        <v>42913</v>
      </c>
      <c r="B879" s="193">
        <v>48.84</v>
      </c>
      <c r="C879" s="193">
        <v>63.59</v>
      </c>
      <c r="D879" s="193">
        <v>46.25</v>
      </c>
      <c r="E879" s="193">
        <v>42.88</v>
      </c>
      <c r="F879" s="193">
        <v>142.75</v>
      </c>
      <c r="G879" s="193">
        <v>22.3</v>
      </c>
      <c r="H879" s="193">
        <v>31.68</v>
      </c>
      <c r="I879" s="224">
        <v>151.03</v>
      </c>
      <c r="J879" s="193"/>
      <c r="K879" s="196">
        <f t="shared" si="112"/>
        <v>-1.7303822937625741E-2</v>
      </c>
      <c r="L879" s="196">
        <f t="shared" si="113"/>
        <v>-1.8824255516124037E-2</v>
      </c>
      <c r="M879" s="196">
        <f t="shared" si="114"/>
        <v>-2.6315789473684209E-2</v>
      </c>
      <c r="N879" s="196">
        <f t="shared" si="115"/>
        <v>1.1559330030667657E-2</v>
      </c>
      <c r="O879" s="196">
        <f t="shared" si="116"/>
        <v>-5.8499895535901068E-3</v>
      </c>
      <c r="P879" s="196">
        <f t="shared" si="117"/>
        <v>6.7720090293454695E-3</v>
      </c>
      <c r="Q879" s="196">
        <f t="shared" si="118"/>
        <v>-5.0251256281407079E-3</v>
      </c>
      <c r="R879" s="196">
        <f t="shared" si="119"/>
        <v>-4.107936507936507E-2</v>
      </c>
      <c r="Y879">
        <v>874</v>
      </c>
      <c r="Z879">
        <v>173.32711975998757</v>
      </c>
    </row>
    <row r="880" spans="1:26" ht="13.8">
      <c r="A880" s="209">
        <v>42914</v>
      </c>
      <c r="B880" s="193">
        <v>49.52</v>
      </c>
      <c r="C880" s="193">
        <v>64.13</v>
      </c>
      <c r="D880" s="193">
        <v>46.91</v>
      </c>
      <c r="E880" s="193">
        <v>42.87</v>
      </c>
      <c r="F880" s="193">
        <v>143.56</v>
      </c>
      <c r="G880" s="193">
        <v>22.44</v>
      </c>
      <c r="H880" s="193">
        <v>32.04</v>
      </c>
      <c r="I880" s="224">
        <v>153.41</v>
      </c>
      <c r="J880" s="193"/>
      <c r="K880" s="196">
        <f t="shared" si="112"/>
        <v>1.3923013923013917E-2</v>
      </c>
      <c r="L880" s="196">
        <f t="shared" si="113"/>
        <v>8.4919012423335747E-3</v>
      </c>
      <c r="M880" s="196">
        <f t="shared" si="114"/>
        <v>1.4270270270270197E-2</v>
      </c>
      <c r="N880" s="196">
        <f t="shared" si="115"/>
        <v>-2.3320895522399988E-4</v>
      </c>
      <c r="O880" s="196">
        <f t="shared" si="116"/>
        <v>5.6742556917688423E-3</v>
      </c>
      <c r="P880" s="196">
        <f t="shared" si="117"/>
        <v>6.2780269058296213E-3</v>
      </c>
      <c r="Q880" s="196">
        <f t="shared" si="118"/>
        <v>1.1363636363636347E-2</v>
      </c>
      <c r="R880" s="196">
        <f t="shared" si="119"/>
        <v>1.5758458584387177E-2</v>
      </c>
      <c r="Y880">
        <v>875</v>
      </c>
      <c r="Z880">
        <v>135.37671490506057</v>
      </c>
    </row>
    <row r="881" spans="1:26" ht="13.8">
      <c r="A881" s="209">
        <v>42915</v>
      </c>
      <c r="B881" s="193">
        <v>48.8</v>
      </c>
      <c r="C881" s="193">
        <v>62.93</v>
      </c>
      <c r="D881" s="193">
        <v>45.78</v>
      </c>
      <c r="E881" s="193">
        <v>42.9</v>
      </c>
      <c r="F881" s="193">
        <v>142.22999999999999</v>
      </c>
      <c r="G881" s="193">
        <v>22.27</v>
      </c>
      <c r="H881" s="193">
        <v>31.31</v>
      </c>
      <c r="I881" s="224">
        <v>150.09</v>
      </c>
      <c r="J881" s="193"/>
      <c r="K881" s="196">
        <f t="shared" si="112"/>
        <v>-1.4539579967689942E-2</v>
      </c>
      <c r="L881" s="196">
        <f t="shared" si="113"/>
        <v>-1.8711991267737343E-2</v>
      </c>
      <c r="M881" s="196">
        <f t="shared" si="114"/>
        <v>-2.4088680451929131E-2</v>
      </c>
      <c r="N881" s="196">
        <f t="shared" si="115"/>
        <v>6.9979006298113218E-4</v>
      </c>
      <c r="O881" s="196">
        <f t="shared" si="116"/>
        <v>-9.2644190582335788E-3</v>
      </c>
      <c r="P881" s="196">
        <f t="shared" si="117"/>
        <v>-7.5757575757576514E-3</v>
      </c>
      <c r="Q881" s="196">
        <f t="shared" si="118"/>
        <v>-2.2784019975031225E-2</v>
      </c>
      <c r="R881" s="196">
        <f t="shared" si="119"/>
        <v>-2.1641353236425222E-2</v>
      </c>
      <c r="Y881">
        <v>876</v>
      </c>
      <c r="Z881">
        <v>124.20741495538333</v>
      </c>
    </row>
    <row r="882" spans="1:26" ht="13.8">
      <c r="A882" s="209">
        <v>42916</v>
      </c>
      <c r="B882" s="193">
        <v>48.4</v>
      </c>
      <c r="C882" s="193">
        <v>63.33</v>
      </c>
      <c r="D882" s="193">
        <v>45.33</v>
      </c>
      <c r="E882" s="193">
        <v>43.06</v>
      </c>
      <c r="F882" s="193">
        <v>143.35</v>
      </c>
      <c r="G882" s="193">
        <v>22.2</v>
      </c>
      <c r="H882" s="193">
        <v>31.69</v>
      </c>
      <c r="I882" s="224">
        <v>149.41</v>
      </c>
      <c r="J882" s="193"/>
      <c r="K882" s="196">
        <f t="shared" si="112"/>
        <v>-8.1967213114753808E-3</v>
      </c>
      <c r="L882" s="196">
        <f t="shared" si="113"/>
        <v>6.3562688701731861E-3</v>
      </c>
      <c r="M882" s="196">
        <f t="shared" si="114"/>
        <v>-9.8296199213631016E-3</v>
      </c>
      <c r="N882" s="196">
        <f t="shared" si="115"/>
        <v>3.7296037296038159E-3</v>
      </c>
      <c r="O882" s="196">
        <f t="shared" si="116"/>
        <v>7.8745693594881854E-3</v>
      </c>
      <c r="P882" s="196">
        <f t="shared" si="117"/>
        <v>-3.1432420296362948E-3</v>
      </c>
      <c r="Q882" s="196">
        <f t="shared" si="118"/>
        <v>1.2136697540721896E-2</v>
      </c>
      <c r="R882" s="196">
        <f t="shared" si="119"/>
        <v>-4.5306149643547658E-3</v>
      </c>
      <c r="Y882">
        <v>877</v>
      </c>
      <c r="Z882">
        <v>128.86472468624572</v>
      </c>
    </row>
    <row r="883" spans="1:26" ht="13.8">
      <c r="A883" s="209">
        <v>42919</v>
      </c>
      <c r="B883" s="193">
        <v>47.68</v>
      </c>
      <c r="C883" s="193">
        <v>62.64</v>
      </c>
      <c r="D883" s="193">
        <v>44.82</v>
      </c>
      <c r="E883" s="193">
        <v>43.36</v>
      </c>
      <c r="F883" s="193">
        <v>142.35</v>
      </c>
      <c r="G883" s="193">
        <v>22.11</v>
      </c>
      <c r="H883" s="193">
        <v>31.4</v>
      </c>
      <c r="I883" s="224">
        <v>146.16999999999999</v>
      </c>
      <c r="J883" s="193"/>
      <c r="K883" s="196">
        <f t="shared" si="112"/>
        <v>-1.4876033057851217E-2</v>
      </c>
      <c r="L883" s="196">
        <f t="shared" si="113"/>
        <v>-1.0895310279488358E-2</v>
      </c>
      <c r="M883" s="196">
        <f t="shared" si="114"/>
        <v>-1.1250827266710743E-2</v>
      </c>
      <c r="N883" s="196">
        <f t="shared" si="115"/>
        <v>6.9670227589409463E-3</v>
      </c>
      <c r="O883" s="196">
        <f t="shared" si="116"/>
        <v>-6.9759330310429019E-3</v>
      </c>
      <c r="P883" s="196">
        <f t="shared" si="117"/>
        <v>-4.0540540540540482E-3</v>
      </c>
      <c r="Q883" s="196">
        <f t="shared" si="118"/>
        <v>-9.1511517828968981E-3</v>
      </c>
      <c r="R883" s="196">
        <f t="shared" si="119"/>
        <v>-2.1685295495616153E-2</v>
      </c>
      <c r="Y883">
        <v>878</v>
      </c>
      <c r="Z883">
        <v>143.6954776765761</v>
      </c>
    </row>
    <row r="884" spans="1:26" ht="13.8">
      <c r="A884" s="209">
        <v>42921</v>
      </c>
      <c r="B884" s="193">
        <v>48.57</v>
      </c>
      <c r="C884" s="193">
        <v>63.47</v>
      </c>
      <c r="D884" s="193">
        <v>45.47</v>
      </c>
      <c r="E884" s="193">
        <v>42.95</v>
      </c>
      <c r="F884" s="193">
        <v>141.63</v>
      </c>
      <c r="G884" s="193">
        <v>22.09</v>
      </c>
      <c r="H884" s="193">
        <v>31.5</v>
      </c>
      <c r="I884" s="224">
        <v>147.61000000000001</v>
      </c>
      <c r="J884" s="193"/>
      <c r="K884" s="196">
        <f t="shared" si="112"/>
        <v>1.8666107382550347E-2</v>
      </c>
      <c r="L884" s="196">
        <f t="shared" si="113"/>
        <v>1.3250319284802015E-2</v>
      </c>
      <c r="M884" s="196">
        <f t="shared" si="114"/>
        <v>1.4502454261490374E-2</v>
      </c>
      <c r="N884" s="196">
        <f t="shared" si="115"/>
        <v>-9.4557195571954942E-3</v>
      </c>
      <c r="O884" s="196">
        <f t="shared" si="116"/>
        <v>-5.0579557428872416E-3</v>
      </c>
      <c r="P884" s="196">
        <f t="shared" si="117"/>
        <v>-9.0456806874715393E-4</v>
      </c>
      <c r="Q884" s="196">
        <f t="shared" si="118"/>
        <v>3.1847133757962236E-3</v>
      </c>
      <c r="R884" s="196">
        <f t="shared" si="119"/>
        <v>9.8515427242253963E-3</v>
      </c>
      <c r="Y884">
        <v>879</v>
      </c>
      <c r="Z884">
        <v>171.31214752800847</v>
      </c>
    </row>
    <row r="885" spans="1:26" ht="13.8">
      <c r="A885" s="209">
        <v>42922</v>
      </c>
      <c r="B885" s="193">
        <v>48.26</v>
      </c>
      <c r="C885" s="193">
        <v>63</v>
      </c>
      <c r="D885" s="193">
        <v>45.22</v>
      </c>
      <c r="E885" s="193">
        <v>42.36</v>
      </c>
      <c r="F885" s="193">
        <v>140.80000000000001</v>
      </c>
      <c r="G885" s="193">
        <v>22.14</v>
      </c>
      <c r="H885" s="193">
        <v>30.88</v>
      </c>
      <c r="I885" s="224">
        <v>146.25</v>
      </c>
      <c r="J885" s="193"/>
      <c r="K885" s="196">
        <f t="shared" si="112"/>
        <v>-6.3825406629607218E-3</v>
      </c>
      <c r="L885" s="196">
        <f t="shared" si="113"/>
        <v>-7.4050732629588603E-3</v>
      </c>
      <c r="M885" s="196">
        <f t="shared" si="114"/>
        <v>-5.4981306355839019E-3</v>
      </c>
      <c r="N885" s="196">
        <f t="shared" si="115"/>
        <v>-1.3736903376018704E-2</v>
      </c>
      <c r="O885" s="196">
        <f t="shared" si="116"/>
        <v>-5.8603403233777034E-3</v>
      </c>
      <c r="P885" s="196">
        <f t="shared" si="117"/>
        <v>2.2634676324128885E-3</v>
      </c>
      <c r="Q885" s="196">
        <f t="shared" si="118"/>
        <v>-1.9682539682539715E-2</v>
      </c>
      <c r="R885" s="196">
        <f t="shared" si="119"/>
        <v>-9.2134679222275837E-3</v>
      </c>
      <c r="Y885">
        <v>880</v>
      </c>
      <c r="Z885">
        <v>182.05851700279524</v>
      </c>
    </row>
    <row r="886" spans="1:26" ht="13.8">
      <c r="A886" s="209">
        <v>42923</v>
      </c>
      <c r="B886" s="193">
        <v>48.94</v>
      </c>
      <c r="C886" s="193">
        <v>63.82</v>
      </c>
      <c r="D886" s="193">
        <v>45.82</v>
      </c>
      <c r="E886" s="193">
        <v>42.06</v>
      </c>
      <c r="F886" s="193">
        <v>138.13</v>
      </c>
      <c r="G886" s="193">
        <v>22.1</v>
      </c>
      <c r="H886" s="193">
        <v>31.06</v>
      </c>
      <c r="I886" s="224">
        <v>150.18</v>
      </c>
      <c r="J886" s="193"/>
      <c r="K886" s="196">
        <f t="shared" si="112"/>
        <v>1.4090343970161619E-2</v>
      </c>
      <c r="L886" s="196">
        <f t="shared" si="113"/>
        <v>1.3015873015873021E-2</v>
      </c>
      <c r="M886" s="196">
        <f t="shared" si="114"/>
        <v>1.3268465280849214E-2</v>
      </c>
      <c r="N886" s="196">
        <f t="shared" si="115"/>
        <v>-7.0821529745041826E-3</v>
      </c>
      <c r="O886" s="196">
        <f t="shared" si="116"/>
        <v>-1.8963068181818293E-2</v>
      </c>
      <c r="P886" s="196">
        <f t="shared" si="117"/>
        <v>-1.8066847335139634E-3</v>
      </c>
      <c r="Q886" s="196">
        <f t="shared" si="118"/>
        <v>5.829015544041442E-3</v>
      </c>
      <c r="R886" s="196">
        <f t="shared" si="119"/>
        <v>2.6871794871794918E-2</v>
      </c>
      <c r="Y886">
        <v>881</v>
      </c>
      <c r="Z886">
        <v>249.22539166118474</v>
      </c>
    </row>
    <row r="887" spans="1:26" ht="13.8">
      <c r="A887" s="209">
        <v>42926</v>
      </c>
      <c r="B887" s="193">
        <v>49.82</v>
      </c>
      <c r="C887" s="193">
        <v>64.3</v>
      </c>
      <c r="D887" s="193">
        <v>46.33</v>
      </c>
      <c r="E887" s="193">
        <v>41.32</v>
      </c>
      <c r="F887" s="193">
        <v>135.34</v>
      </c>
      <c r="G887" s="193">
        <v>21.48</v>
      </c>
      <c r="H887" s="193">
        <v>31.79</v>
      </c>
      <c r="I887" s="224">
        <v>152.66999999999999</v>
      </c>
      <c r="J887" s="193"/>
      <c r="K887" s="196">
        <f t="shared" si="112"/>
        <v>1.7981201471189263E-2</v>
      </c>
      <c r="L887" s="196">
        <f t="shared" si="113"/>
        <v>7.5211532434972875E-3</v>
      </c>
      <c r="M887" s="196">
        <f t="shared" si="114"/>
        <v>1.1130510694020036E-2</v>
      </c>
      <c r="N887" s="196">
        <f t="shared" si="115"/>
        <v>-1.7593913456966283E-2</v>
      </c>
      <c r="O887" s="196">
        <f t="shared" si="116"/>
        <v>-2.0198363860131702E-2</v>
      </c>
      <c r="P887" s="196">
        <f t="shared" si="117"/>
        <v>-2.8054298642533979E-2</v>
      </c>
      <c r="Q887" s="196">
        <f t="shared" si="118"/>
        <v>2.3502897617514503E-2</v>
      </c>
      <c r="R887" s="196">
        <f t="shared" si="119"/>
        <v>1.6580103875349451E-2</v>
      </c>
      <c r="Y887">
        <v>882</v>
      </c>
      <c r="Z887">
        <v>166.6650044639976</v>
      </c>
    </row>
    <row r="888" spans="1:26" ht="13.8">
      <c r="A888" s="209">
        <v>42927</v>
      </c>
      <c r="B888" s="193">
        <v>49.71</v>
      </c>
      <c r="C888" s="193">
        <v>64.31</v>
      </c>
      <c r="D888" s="193">
        <v>46.39</v>
      </c>
      <c r="E888" s="193">
        <v>41.51</v>
      </c>
      <c r="F888" s="193">
        <v>135.44</v>
      </c>
      <c r="G888" s="193">
        <v>21.55</v>
      </c>
      <c r="H888" s="193">
        <v>31.93</v>
      </c>
      <c r="I888" s="224">
        <v>154.33000000000001</v>
      </c>
      <c r="J888" s="193"/>
      <c r="K888" s="196">
        <f t="shared" si="112"/>
        <v>-2.2079486150140392E-3</v>
      </c>
      <c r="L888" s="196">
        <f t="shared" si="113"/>
        <v>1.5552099533444971E-4</v>
      </c>
      <c r="M888" s="196">
        <f t="shared" si="114"/>
        <v>1.2950571983596434E-3</v>
      </c>
      <c r="N888" s="196">
        <f t="shared" si="115"/>
        <v>4.5982575024200801E-3</v>
      </c>
      <c r="O888" s="196">
        <f t="shared" si="116"/>
        <v>7.3887985813502518E-4</v>
      </c>
      <c r="P888" s="196">
        <f t="shared" si="117"/>
        <v>3.2588454376164004E-3</v>
      </c>
      <c r="Q888" s="196">
        <f t="shared" si="118"/>
        <v>4.4039005976722421E-3</v>
      </c>
      <c r="R888" s="196">
        <f t="shared" si="119"/>
        <v>1.0873125040938136E-2</v>
      </c>
      <c r="Y888">
        <v>883</v>
      </c>
      <c r="Z888">
        <v>163.43786495811307</v>
      </c>
    </row>
    <row r="889" spans="1:26" ht="13.8">
      <c r="A889" s="209">
        <v>42928</v>
      </c>
      <c r="B889" s="193">
        <v>50.33</v>
      </c>
      <c r="C889" s="193">
        <v>65.37</v>
      </c>
      <c r="D889" s="193">
        <v>47.08</v>
      </c>
      <c r="E889" s="193">
        <v>41.89</v>
      </c>
      <c r="F889" s="193">
        <v>136.01</v>
      </c>
      <c r="G889" s="193">
        <v>21.69</v>
      </c>
      <c r="H889" s="193">
        <v>32.69</v>
      </c>
      <c r="I889" s="224">
        <v>158.75</v>
      </c>
      <c r="J889" s="195"/>
      <c r="K889" s="196">
        <f t="shared" si="112"/>
        <v>1.2472339569503067E-2</v>
      </c>
      <c r="L889" s="196">
        <f t="shared" si="113"/>
        <v>1.6482662105426874E-2</v>
      </c>
      <c r="M889" s="196">
        <f t="shared" si="114"/>
        <v>1.4873895236042201E-2</v>
      </c>
      <c r="N889" s="196">
        <f t="shared" si="115"/>
        <v>9.1544206215370405E-3</v>
      </c>
      <c r="O889" s="196">
        <f t="shared" si="116"/>
        <v>4.2085056113407649E-3</v>
      </c>
      <c r="P889" s="196">
        <f t="shared" si="117"/>
        <v>6.4965197215777525E-3</v>
      </c>
      <c r="Q889" s="196">
        <f t="shared" si="118"/>
        <v>2.380206702160971E-2</v>
      </c>
      <c r="R889" s="196">
        <f t="shared" si="119"/>
        <v>2.8639927428238107E-2</v>
      </c>
      <c r="Y889">
        <v>884</v>
      </c>
      <c r="Z889">
        <v>246.94000500715839</v>
      </c>
    </row>
    <row r="890" spans="1:26" ht="13.8">
      <c r="A890" s="209">
        <v>42929</v>
      </c>
      <c r="B890" s="193">
        <v>50.03</v>
      </c>
      <c r="C890" s="193">
        <v>65.94</v>
      </c>
      <c r="D890" s="193">
        <v>47.24</v>
      </c>
      <c r="E890" s="193">
        <v>43.9</v>
      </c>
      <c r="F890" s="193">
        <v>137.66999999999999</v>
      </c>
      <c r="G890" s="193">
        <v>22.02</v>
      </c>
      <c r="H890" s="193">
        <v>33.119999999999997</v>
      </c>
      <c r="I890" s="224">
        <v>158.21</v>
      </c>
      <c r="J890" s="193"/>
      <c r="K890" s="196">
        <f t="shared" si="112"/>
        <v>-5.9606596463341382E-3</v>
      </c>
      <c r="L890" s="196">
        <f t="shared" si="113"/>
        <v>8.7195961450205473E-3</v>
      </c>
      <c r="M890" s="196">
        <f t="shared" si="114"/>
        <v>3.3984706881903929E-3</v>
      </c>
      <c r="N890" s="196">
        <f t="shared" si="115"/>
        <v>4.7982812126999237E-2</v>
      </c>
      <c r="O890" s="196">
        <f t="shared" si="116"/>
        <v>1.220498492757883E-2</v>
      </c>
      <c r="P890" s="196">
        <f t="shared" si="117"/>
        <v>1.5214384508990238E-2</v>
      </c>
      <c r="Q890" s="196">
        <f t="shared" si="118"/>
        <v>1.3153869684918927E-2</v>
      </c>
      <c r="R890" s="196">
        <f t="shared" si="119"/>
        <v>-3.4015748031495561E-3</v>
      </c>
      <c r="Y890">
        <v>885</v>
      </c>
      <c r="Z890">
        <v>226.83320866307005</v>
      </c>
    </row>
    <row r="891" spans="1:26" ht="13.8">
      <c r="A891" s="209">
        <v>42930</v>
      </c>
      <c r="B891" s="193">
        <v>50.09</v>
      </c>
      <c r="C891" s="193">
        <v>66.87</v>
      </c>
      <c r="D891" s="193">
        <v>47.68</v>
      </c>
      <c r="E891" s="193">
        <v>43.83</v>
      </c>
      <c r="F891" s="193">
        <v>137.13</v>
      </c>
      <c r="G891" s="193">
        <v>22.39</v>
      </c>
      <c r="H891" s="193">
        <v>33.65</v>
      </c>
      <c r="I891" s="224">
        <v>161.12</v>
      </c>
      <c r="J891" s="193"/>
      <c r="K891" s="196">
        <f t="shared" si="112"/>
        <v>1.1992804317410009E-3</v>
      </c>
      <c r="L891" s="196">
        <f t="shared" si="113"/>
        <v>1.4103730664240323E-2</v>
      </c>
      <c r="M891" s="196">
        <f t="shared" si="114"/>
        <v>9.3141405588483845E-3</v>
      </c>
      <c r="N891" s="196">
        <f t="shared" si="115"/>
        <v>-1.5945330296127627E-3</v>
      </c>
      <c r="O891" s="196">
        <f t="shared" si="116"/>
        <v>-3.9224231858792187E-3</v>
      </c>
      <c r="P891" s="196">
        <f t="shared" si="117"/>
        <v>1.6802906448683062E-2</v>
      </c>
      <c r="Q891" s="196">
        <f t="shared" si="118"/>
        <v>1.6002415458937234E-2</v>
      </c>
      <c r="R891" s="196">
        <f t="shared" si="119"/>
        <v>1.8393274761393064E-2</v>
      </c>
      <c r="Y891">
        <v>886</v>
      </c>
      <c r="Z891">
        <v>134.07411042110047</v>
      </c>
    </row>
    <row r="892" spans="1:26" ht="13.8">
      <c r="A892" s="209">
        <v>42933</v>
      </c>
      <c r="B892" s="193">
        <v>50.5</v>
      </c>
      <c r="C892" s="193">
        <v>67.400000000000006</v>
      </c>
      <c r="D892" s="193">
        <v>47.55</v>
      </c>
      <c r="E892" s="193">
        <v>44.25</v>
      </c>
      <c r="F892" s="193">
        <v>136.99</v>
      </c>
      <c r="G892" s="193">
        <v>22.4</v>
      </c>
      <c r="H892" s="193">
        <v>33.619999999999997</v>
      </c>
      <c r="I892" s="224">
        <v>161.69999999999999</v>
      </c>
      <c r="J892" s="193"/>
      <c r="K892" s="196">
        <f t="shared" si="112"/>
        <v>8.1852665202634574E-3</v>
      </c>
      <c r="L892" s="196">
        <f t="shared" si="113"/>
        <v>7.9258262299985206E-3</v>
      </c>
      <c r="M892" s="196">
        <f t="shared" si="114"/>
        <v>-2.7265100671141477E-3</v>
      </c>
      <c r="N892" s="196">
        <f t="shared" si="115"/>
        <v>9.5824777549623937E-3</v>
      </c>
      <c r="O892" s="196">
        <f t="shared" si="116"/>
        <v>-1.020929045431243E-3</v>
      </c>
      <c r="P892" s="196">
        <f t="shared" si="117"/>
        <v>4.4662795891013891E-4</v>
      </c>
      <c r="Q892" s="196">
        <f t="shared" si="118"/>
        <v>-8.9153046062410513E-4</v>
      </c>
      <c r="R892" s="196">
        <f t="shared" si="119"/>
        <v>3.5998013902680242E-3</v>
      </c>
      <c r="Y892">
        <v>887</v>
      </c>
      <c r="Z892">
        <v>161.67141382351096</v>
      </c>
    </row>
    <row r="893" spans="1:26" ht="13.8">
      <c r="A893" s="209">
        <v>42934</v>
      </c>
      <c r="B893" s="193">
        <v>51.22</v>
      </c>
      <c r="C893" s="193">
        <v>67.349999999999994</v>
      </c>
      <c r="D893" s="193">
        <v>48.15</v>
      </c>
      <c r="E893" s="193">
        <v>44.25</v>
      </c>
      <c r="F893" s="193">
        <v>135.79</v>
      </c>
      <c r="G893" s="193">
        <v>22.35</v>
      </c>
      <c r="H893" s="193">
        <v>33.39</v>
      </c>
      <c r="I893" s="224">
        <v>183.6</v>
      </c>
      <c r="J893" s="193"/>
      <c r="K893" s="196">
        <f t="shared" si="112"/>
        <v>1.4257425742574235E-2</v>
      </c>
      <c r="L893" s="196">
        <f t="shared" si="113"/>
        <v>-7.4183976261144458E-4</v>
      </c>
      <c r="M893" s="196">
        <f t="shared" si="114"/>
        <v>1.2618296529968485E-2</v>
      </c>
      <c r="N893" s="196">
        <f t="shared" si="115"/>
        <v>0</v>
      </c>
      <c r="O893" s="196">
        <f t="shared" si="116"/>
        <v>-8.7597634863859908E-3</v>
      </c>
      <c r="P893" s="196">
        <f t="shared" si="117"/>
        <v>-2.2321428571427304E-3</v>
      </c>
      <c r="Q893" s="196">
        <f t="shared" si="118"/>
        <v>-6.8411659726352438E-3</v>
      </c>
      <c r="R893" s="196">
        <f t="shared" si="119"/>
        <v>0.13543599257884978</v>
      </c>
      <c r="Y893">
        <v>888</v>
      </c>
      <c r="Z893">
        <v>168.29598415289016</v>
      </c>
    </row>
    <row r="894" spans="1:26" ht="13.8">
      <c r="A894" s="209">
        <v>42935</v>
      </c>
      <c r="B894" s="193">
        <v>51.34</v>
      </c>
      <c r="C894" s="193">
        <v>67.86</v>
      </c>
      <c r="D894" s="193">
        <v>48.43</v>
      </c>
      <c r="E894" s="193">
        <v>44.55</v>
      </c>
      <c r="F894" s="193">
        <v>135.56</v>
      </c>
      <c r="G894" s="193">
        <v>22.26</v>
      </c>
      <c r="H894" s="193">
        <v>33.65</v>
      </c>
      <c r="I894" s="224">
        <v>183.86</v>
      </c>
      <c r="J894" s="193"/>
      <c r="K894" s="196">
        <f t="shared" si="112"/>
        <v>2.3428348301445636E-3</v>
      </c>
      <c r="L894" s="196">
        <f t="shared" si="113"/>
        <v>7.5723830734967358E-3</v>
      </c>
      <c r="M894" s="196">
        <f t="shared" si="114"/>
        <v>5.8151609553478952E-3</v>
      </c>
      <c r="N894" s="196">
        <f t="shared" si="115"/>
        <v>6.7796610169490882E-3</v>
      </c>
      <c r="O894" s="196">
        <f t="shared" si="116"/>
        <v>-1.693791884527504E-3</v>
      </c>
      <c r="P894" s="196">
        <f t="shared" si="117"/>
        <v>-4.0268456375838861E-3</v>
      </c>
      <c r="Q894" s="196">
        <f t="shared" si="118"/>
        <v>7.7867625037435764E-3</v>
      </c>
      <c r="R894" s="196">
        <f t="shared" si="119"/>
        <v>1.4161220043574039E-3</v>
      </c>
      <c r="Y894">
        <v>889</v>
      </c>
      <c r="Z894">
        <v>136.77357780149561</v>
      </c>
    </row>
    <row r="895" spans="1:26" ht="13.8">
      <c r="A895" s="209">
        <v>42936</v>
      </c>
      <c r="B895" s="193">
        <v>51.44</v>
      </c>
      <c r="C895" s="193">
        <v>68.2</v>
      </c>
      <c r="D895" s="193">
        <v>48.29</v>
      </c>
      <c r="E895" s="193">
        <v>44.95</v>
      </c>
      <c r="F895" s="193">
        <v>135.33000000000001</v>
      </c>
      <c r="G895" s="193">
        <v>22.3</v>
      </c>
      <c r="H895" s="193">
        <v>33.74</v>
      </c>
      <c r="I895" s="224">
        <v>183.6</v>
      </c>
      <c r="J895" s="193"/>
      <c r="K895" s="196">
        <f t="shared" si="112"/>
        <v>1.9477989871444158E-3</v>
      </c>
      <c r="L895" s="196">
        <f t="shared" si="113"/>
        <v>5.0103153551429918E-3</v>
      </c>
      <c r="M895" s="196">
        <f t="shared" si="114"/>
        <v>-2.8907701837704021E-3</v>
      </c>
      <c r="N895" s="196">
        <f t="shared" si="115"/>
        <v>8.9786756453424394E-3</v>
      </c>
      <c r="O895" s="196">
        <f t="shared" si="116"/>
        <v>-1.6966656830922822E-3</v>
      </c>
      <c r="P895" s="196">
        <f t="shared" si="117"/>
        <v>1.7969451931715698E-3</v>
      </c>
      <c r="Q895" s="196">
        <f t="shared" si="118"/>
        <v>2.6745913818723155E-3</v>
      </c>
      <c r="R895" s="196">
        <f t="shared" si="119"/>
        <v>-1.4141194387034663E-3</v>
      </c>
      <c r="Y895">
        <v>890</v>
      </c>
      <c r="Z895">
        <v>178.99058769592642</v>
      </c>
    </row>
    <row r="896" spans="1:26" ht="13.8">
      <c r="A896" s="209">
        <v>42937</v>
      </c>
      <c r="B896" s="193">
        <v>51.28</v>
      </c>
      <c r="C896" s="193">
        <v>67.8</v>
      </c>
      <c r="D896" s="193">
        <v>48.53</v>
      </c>
      <c r="E896" s="193">
        <v>45.16</v>
      </c>
      <c r="F896" s="193">
        <v>134.84</v>
      </c>
      <c r="G896" s="193">
        <v>22.34</v>
      </c>
      <c r="H896" s="193">
        <v>33.22</v>
      </c>
      <c r="I896" s="224">
        <v>188.54</v>
      </c>
      <c r="J896" s="193"/>
      <c r="K896" s="196">
        <f t="shared" si="112"/>
        <v>-3.1104199066873364E-3</v>
      </c>
      <c r="L896" s="196">
        <f t="shared" si="113"/>
        <v>-5.8651026392962709E-3</v>
      </c>
      <c r="M896" s="196">
        <f t="shared" si="114"/>
        <v>4.9699730793125287E-3</v>
      </c>
      <c r="N896" s="196">
        <f t="shared" si="115"/>
        <v>4.6718576195771688E-3</v>
      </c>
      <c r="O896" s="196">
        <f t="shared" si="116"/>
        <v>-3.6207788369172324E-3</v>
      </c>
      <c r="P896" s="196">
        <f t="shared" si="117"/>
        <v>1.793721973094132E-3</v>
      </c>
      <c r="Q896" s="196">
        <f t="shared" si="118"/>
        <v>-1.5411973918198076E-2</v>
      </c>
      <c r="R896" s="196">
        <f t="shared" si="119"/>
        <v>2.690631808278866E-2</v>
      </c>
      <c r="Y896">
        <v>891</v>
      </c>
      <c r="Z896">
        <v>199.99986044461912</v>
      </c>
    </row>
    <row r="897" spans="1:26" ht="13.8">
      <c r="A897" s="209">
        <v>42940</v>
      </c>
      <c r="B897" s="193">
        <v>51.95</v>
      </c>
      <c r="C897" s="193">
        <v>67.63</v>
      </c>
      <c r="D897" s="193">
        <v>48.9</v>
      </c>
      <c r="E897" s="193">
        <v>44.51</v>
      </c>
      <c r="F897" s="193">
        <v>135.34</v>
      </c>
      <c r="G897" s="193">
        <v>22.56</v>
      </c>
      <c r="H897" s="193">
        <v>33.01</v>
      </c>
      <c r="I897" s="224">
        <v>187.91</v>
      </c>
      <c r="J897" s="193"/>
      <c r="K897" s="196">
        <f t="shared" si="112"/>
        <v>1.3065522620904869E-2</v>
      </c>
      <c r="L897" s="196">
        <f t="shared" si="113"/>
        <v>-2.5073746312684617E-3</v>
      </c>
      <c r="M897" s="196">
        <f t="shared" si="114"/>
        <v>7.6241500103028529E-3</v>
      </c>
      <c r="N897" s="196">
        <f t="shared" si="115"/>
        <v>-1.4393268379096515E-2</v>
      </c>
      <c r="O897" s="196">
        <f t="shared" si="116"/>
        <v>3.7080984870958172E-3</v>
      </c>
      <c r="P897" s="196">
        <f t="shared" si="117"/>
        <v>9.847806624888043E-3</v>
      </c>
      <c r="Q897" s="196">
        <f t="shared" si="118"/>
        <v>-6.3214930764599895E-3</v>
      </c>
      <c r="R897" s="196">
        <f t="shared" si="119"/>
        <v>-3.3414660019093854E-3</v>
      </c>
      <c r="Y897">
        <v>892</v>
      </c>
      <c r="Z897">
        <v>93.533346547915357</v>
      </c>
    </row>
    <row r="898" spans="1:26" ht="13.8">
      <c r="A898" s="209">
        <v>42941</v>
      </c>
      <c r="B898" s="193">
        <v>51.99</v>
      </c>
      <c r="C898" s="193">
        <v>68.17</v>
      </c>
      <c r="D898" s="193">
        <v>47.42</v>
      </c>
      <c r="E898" s="193">
        <v>45.37</v>
      </c>
      <c r="F898" s="193">
        <v>137.29</v>
      </c>
      <c r="G898" s="193">
        <v>23.03</v>
      </c>
      <c r="H898" s="193">
        <v>32.96</v>
      </c>
      <c r="I898" s="224">
        <v>186.97</v>
      </c>
      <c r="J898" s="193"/>
      <c r="K898" s="196">
        <f t="shared" si="112"/>
        <v>7.6997112608275539E-4</v>
      </c>
      <c r="L898" s="196">
        <f t="shared" si="113"/>
        <v>7.9846222090789037E-3</v>
      </c>
      <c r="M898" s="196">
        <f t="shared" si="114"/>
        <v>-3.0265848670756584E-2</v>
      </c>
      <c r="N898" s="196">
        <f t="shared" si="115"/>
        <v>1.9321500786340137E-2</v>
      </c>
      <c r="O898" s="196">
        <f t="shared" si="116"/>
        <v>1.4408157233633727E-2</v>
      </c>
      <c r="P898" s="196">
        <f t="shared" si="117"/>
        <v>2.0833333333333443E-2</v>
      </c>
      <c r="Q898" s="196">
        <f t="shared" si="118"/>
        <v>-1.5146925174188779E-3</v>
      </c>
      <c r="R898" s="196">
        <f t="shared" si="119"/>
        <v>-5.0023947634505756E-3</v>
      </c>
      <c r="Y898">
        <v>893</v>
      </c>
      <c r="Z898">
        <v>169.07164895485585</v>
      </c>
    </row>
    <row r="899" spans="1:26" ht="13.8">
      <c r="A899" s="209">
        <v>42942</v>
      </c>
      <c r="B899" s="193">
        <v>52.64</v>
      </c>
      <c r="C899" s="193">
        <v>68.040000000000006</v>
      </c>
      <c r="D899" s="193">
        <v>47.27</v>
      </c>
      <c r="E899" s="193">
        <v>45.26</v>
      </c>
      <c r="F899" s="193">
        <v>136.32</v>
      </c>
      <c r="G899" s="193">
        <v>23.14</v>
      </c>
      <c r="H899" s="193">
        <v>33.61</v>
      </c>
      <c r="I899" s="224">
        <v>189.08</v>
      </c>
      <c r="J899" s="193"/>
      <c r="K899" s="196">
        <f t="shared" ref="K899:K962" si="120">(B899-B898)/B898</f>
        <v>1.2502404308520841E-2</v>
      </c>
      <c r="L899" s="196">
        <f t="shared" ref="L899:L962" si="121">(C899-C898)/C898</f>
        <v>-1.9069972128501606E-3</v>
      </c>
      <c r="M899" s="196">
        <f t="shared" ref="M899:M962" si="122">(D899-D898)/D898</f>
        <v>-3.1632222690847443E-3</v>
      </c>
      <c r="N899" s="196">
        <f t="shared" ref="N899:N962" si="123">(E899-E898)/E898</f>
        <v>-2.4245095878333576E-3</v>
      </c>
      <c r="O899" s="196">
        <f t="shared" ref="O899:O962" si="124">(F899-F898)/F898</f>
        <v>-7.065336149755983E-3</v>
      </c>
      <c r="P899" s="196">
        <f t="shared" ref="P899:P962" si="125">(G899-G898)/G898</f>
        <v>4.7763786365609823E-3</v>
      </c>
      <c r="Q899" s="196">
        <f t="shared" ref="Q899:Q962" si="126">(H899-H898)/H898</f>
        <v>1.9720873786407724E-2</v>
      </c>
      <c r="R899" s="196">
        <f t="shared" ref="R899:R962" si="127">(I899-I898)/I898</f>
        <v>1.1285232925068266E-2</v>
      </c>
      <c r="Y899">
        <v>894</v>
      </c>
      <c r="Z899">
        <v>151.83137901990423</v>
      </c>
    </row>
    <row r="900" spans="1:26" ht="13.8">
      <c r="A900" s="209">
        <v>42943</v>
      </c>
      <c r="B900" s="193">
        <v>52.3</v>
      </c>
      <c r="C900" s="193">
        <v>67.22</v>
      </c>
      <c r="D900" s="193">
        <v>46.59</v>
      </c>
      <c r="E900" s="193">
        <v>46.16</v>
      </c>
      <c r="F900" s="193">
        <v>136.69999999999999</v>
      </c>
      <c r="G900" s="193">
        <v>23.4</v>
      </c>
      <c r="H900" s="193">
        <v>32.82</v>
      </c>
      <c r="I900" s="224">
        <v>182.68</v>
      </c>
      <c r="J900" s="193"/>
      <c r="K900" s="196">
        <f t="shared" si="120"/>
        <v>-6.4589665653496092E-3</v>
      </c>
      <c r="L900" s="196">
        <f t="shared" si="121"/>
        <v>-1.2051734273956604E-2</v>
      </c>
      <c r="M900" s="196">
        <f t="shared" si="122"/>
        <v>-1.4385445314152732E-2</v>
      </c>
      <c r="N900" s="196">
        <f t="shared" si="123"/>
        <v>1.9885108263367181E-2</v>
      </c>
      <c r="O900" s="196">
        <f t="shared" si="124"/>
        <v>2.7875586854459763E-3</v>
      </c>
      <c r="P900" s="196">
        <f t="shared" si="125"/>
        <v>1.1235955056179688E-2</v>
      </c>
      <c r="Q900" s="196">
        <f t="shared" si="126"/>
        <v>-2.3504909253198428E-2</v>
      </c>
      <c r="R900" s="196">
        <f t="shared" si="127"/>
        <v>-3.3848106621535888E-2</v>
      </c>
      <c r="Y900">
        <v>895</v>
      </c>
      <c r="Z900">
        <v>239.96275567992464</v>
      </c>
    </row>
    <row r="901" spans="1:26" ht="13.8">
      <c r="A901" s="209">
        <v>42944</v>
      </c>
      <c r="B901" s="193">
        <v>51</v>
      </c>
      <c r="C901" s="193">
        <v>67.11</v>
      </c>
      <c r="D901" s="193">
        <v>46.96</v>
      </c>
      <c r="E901" s="193">
        <v>46.21</v>
      </c>
      <c r="F901" s="193">
        <v>137.04</v>
      </c>
      <c r="G901" s="193">
        <v>23.41</v>
      </c>
      <c r="H901" s="193">
        <v>32.61</v>
      </c>
      <c r="I901" s="224">
        <v>184.04</v>
      </c>
      <c r="J901" s="193"/>
      <c r="K901" s="196">
        <f t="shared" si="120"/>
        <v>-2.4856596558317345E-2</v>
      </c>
      <c r="L901" s="196">
        <f t="shared" si="121"/>
        <v>-1.6364177328176055E-3</v>
      </c>
      <c r="M901" s="196">
        <f t="shared" si="122"/>
        <v>7.9416183730413696E-3</v>
      </c>
      <c r="N901" s="196">
        <f t="shared" si="123"/>
        <v>1.0831889081456729E-3</v>
      </c>
      <c r="O901" s="196">
        <f t="shared" si="124"/>
        <v>2.4871982443306763E-3</v>
      </c>
      <c r="P901" s="196">
        <f t="shared" si="125"/>
        <v>4.2735042735049419E-4</v>
      </c>
      <c r="Q901" s="196">
        <f t="shared" si="126"/>
        <v>-6.3985374771481068E-3</v>
      </c>
      <c r="R901" s="196">
        <f t="shared" si="127"/>
        <v>7.4447120648127064E-3</v>
      </c>
      <c r="Y901">
        <v>896</v>
      </c>
      <c r="Z901">
        <v>263.76008837064938</v>
      </c>
    </row>
    <row r="902" spans="1:26" ht="13.8">
      <c r="A902" s="209">
        <v>42947</v>
      </c>
      <c r="B902" s="193">
        <v>49.39</v>
      </c>
      <c r="C902" s="193">
        <v>66.8</v>
      </c>
      <c r="D902" s="193">
        <v>46.41</v>
      </c>
      <c r="E902" s="193">
        <v>46.67</v>
      </c>
      <c r="F902" s="193">
        <v>142.07</v>
      </c>
      <c r="G902" s="193">
        <v>23.46</v>
      </c>
      <c r="H902" s="193">
        <v>32.42</v>
      </c>
      <c r="I902" s="224">
        <v>181.66</v>
      </c>
      <c r="J902" s="193"/>
      <c r="K902" s="196">
        <f t="shared" si="120"/>
        <v>-3.156862745098038E-2</v>
      </c>
      <c r="L902" s="196">
        <f t="shared" si="121"/>
        <v>-4.6192817761883812E-3</v>
      </c>
      <c r="M902" s="196">
        <f t="shared" si="122"/>
        <v>-1.1712095400340806E-2</v>
      </c>
      <c r="N902" s="196">
        <f t="shared" si="123"/>
        <v>9.9545552910625581E-3</v>
      </c>
      <c r="O902" s="196">
        <f t="shared" si="124"/>
        <v>3.6704611792177474E-2</v>
      </c>
      <c r="P902" s="196">
        <f t="shared" si="125"/>
        <v>2.1358393848782873E-3</v>
      </c>
      <c r="Q902" s="196">
        <f t="shared" si="126"/>
        <v>-5.8264336093222244E-3</v>
      </c>
      <c r="R902" s="196">
        <f t="shared" si="127"/>
        <v>-1.2931971310584631E-2</v>
      </c>
      <c r="Y902">
        <v>897</v>
      </c>
      <c r="Z902">
        <v>277.09012601138511</v>
      </c>
    </row>
    <row r="903" spans="1:26" ht="13.8">
      <c r="A903" s="209">
        <v>42948</v>
      </c>
      <c r="B903" s="193">
        <v>49.81</v>
      </c>
      <c r="C903" s="193">
        <v>66.69</v>
      </c>
      <c r="D903" s="193">
        <v>46.43</v>
      </c>
      <c r="E903" s="193">
        <v>46.82</v>
      </c>
      <c r="F903" s="193">
        <v>143.16</v>
      </c>
      <c r="G903" s="193">
        <v>23.61</v>
      </c>
      <c r="H903" s="193">
        <v>32.58</v>
      </c>
      <c r="I903" s="224">
        <v>182.03</v>
      </c>
      <c r="J903" s="193"/>
      <c r="K903" s="196">
        <f t="shared" si="120"/>
        <v>8.5037456975096525E-3</v>
      </c>
      <c r="L903" s="196">
        <f t="shared" si="121"/>
        <v>-1.6467065868263388E-3</v>
      </c>
      <c r="M903" s="196">
        <f t="shared" si="122"/>
        <v>4.3094160741226302E-4</v>
      </c>
      <c r="N903" s="196">
        <f t="shared" si="123"/>
        <v>3.2140561388471944E-3</v>
      </c>
      <c r="O903" s="196">
        <f t="shared" si="124"/>
        <v>7.6722742310129056E-3</v>
      </c>
      <c r="P903" s="196">
        <f t="shared" si="125"/>
        <v>6.3938618925830594E-3</v>
      </c>
      <c r="Q903" s="196">
        <f t="shared" si="126"/>
        <v>4.9352251696482595E-3</v>
      </c>
      <c r="R903" s="196">
        <f t="shared" si="127"/>
        <v>2.0367719916327457E-3</v>
      </c>
      <c r="Y903">
        <v>898</v>
      </c>
      <c r="Z903">
        <v>129.96647355416215</v>
      </c>
    </row>
    <row r="904" spans="1:26" ht="13.8">
      <c r="A904" s="209">
        <v>42949</v>
      </c>
      <c r="B904" s="193">
        <v>49.79</v>
      </c>
      <c r="C904" s="193">
        <v>66.39</v>
      </c>
      <c r="D904" s="193">
        <v>46.41</v>
      </c>
      <c r="E904" s="193">
        <v>46.77</v>
      </c>
      <c r="F904" s="193">
        <v>144.56</v>
      </c>
      <c r="G904" s="193">
        <v>23.62</v>
      </c>
      <c r="H904" s="193">
        <v>32.57</v>
      </c>
      <c r="I904" s="224">
        <v>180.74</v>
      </c>
      <c r="J904" s="193"/>
      <c r="K904" s="196">
        <f t="shared" si="120"/>
        <v>-4.0152579803258632E-4</v>
      </c>
      <c r="L904" s="196">
        <f t="shared" si="121"/>
        <v>-4.4984255510570875E-3</v>
      </c>
      <c r="M904" s="196">
        <f t="shared" si="122"/>
        <v>-4.3075597673924461E-4</v>
      </c>
      <c r="N904" s="196">
        <f t="shared" si="123"/>
        <v>-1.067919692439068E-3</v>
      </c>
      <c r="O904" s="196">
        <f t="shared" si="124"/>
        <v>9.7792679519419223E-3</v>
      </c>
      <c r="P904" s="196">
        <f t="shared" si="125"/>
        <v>4.235493434985838E-4</v>
      </c>
      <c r="Q904" s="196">
        <f t="shared" si="126"/>
        <v>-3.0693677102510775E-4</v>
      </c>
      <c r="R904" s="196">
        <f t="shared" si="127"/>
        <v>-7.0867439433060049E-3</v>
      </c>
      <c r="Y904">
        <v>899</v>
      </c>
      <c r="Z904">
        <v>194.07859139116798</v>
      </c>
    </row>
    <row r="905" spans="1:26" ht="13.8">
      <c r="A905" s="209">
        <v>42950</v>
      </c>
      <c r="B905" s="193">
        <v>49.35</v>
      </c>
      <c r="C905" s="193">
        <v>66.290000000000006</v>
      </c>
      <c r="D905" s="193">
        <v>46.07</v>
      </c>
      <c r="E905" s="193">
        <v>46.97</v>
      </c>
      <c r="F905" s="193">
        <v>141.54</v>
      </c>
      <c r="G905" s="193">
        <v>23.72</v>
      </c>
      <c r="H905" s="193">
        <v>32.4</v>
      </c>
      <c r="I905" s="224">
        <v>179.23</v>
      </c>
      <c r="J905" s="193"/>
      <c r="K905" s="196">
        <f t="shared" si="120"/>
        <v>-8.8371158867241971E-3</v>
      </c>
      <c r="L905" s="196">
        <f t="shared" si="121"/>
        <v>-1.5062509414067527E-3</v>
      </c>
      <c r="M905" s="196">
        <f t="shared" si="122"/>
        <v>-7.3260073260072471E-3</v>
      </c>
      <c r="N905" s="196">
        <f t="shared" si="123"/>
        <v>4.276245456489111E-3</v>
      </c>
      <c r="O905" s="196">
        <f t="shared" si="124"/>
        <v>-2.0890979524073119E-2</v>
      </c>
      <c r="P905" s="196">
        <f t="shared" si="125"/>
        <v>4.233700254021925E-3</v>
      </c>
      <c r="Q905" s="196">
        <f t="shared" si="126"/>
        <v>-5.2195271722444486E-3</v>
      </c>
      <c r="R905" s="196">
        <f t="shared" si="127"/>
        <v>-8.3545424366494366E-3</v>
      </c>
      <c r="Y905">
        <v>900</v>
      </c>
      <c r="Z905">
        <v>181.20071533053641</v>
      </c>
    </row>
    <row r="906" spans="1:26" ht="13.8">
      <c r="A906" s="209">
        <v>42951</v>
      </c>
      <c r="B906" s="193">
        <v>49.38</v>
      </c>
      <c r="C906" s="193">
        <v>66.78</v>
      </c>
      <c r="D906" s="193">
        <v>46.28</v>
      </c>
      <c r="E906" s="193">
        <v>47.42</v>
      </c>
      <c r="F906" s="193">
        <v>140.22</v>
      </c>
      <c r="G906" s="193">
        <v>23.61</v>
      </c>
      <c r="H906" s="193">
        <v>32.32</v>
      </c>
      <c r="I906" s="224">
        <v>180.27</v>
      </c>
      <c r="J906" s="193"/>
      <c r="K906" s="196">
        <f t="shared" si="120"/>
        <v>6.0790273556233306E-4</v>
      </c>
      <c r="L906" s="196">
        <f t="shared" si="121"/>
        <v>7.3917634635690876E-3</v>
      </c>
      <c r="M906" s="196">
        <f t="shared" si="122"/>
        <v>4.5582808769264347E-3</v>
      </c>
      <c r="N906" s="196">
        <f t="shared" si="123"/>
        <v>9.5805833510752159E-3</v>
      </c>
      <c r="O906" s="196">
        <f t="shared" si="124"/>
        <v>-9.3259855871131361E-3</v>
      </c>
      <c r="P906" s="196">
        <f t="shared" si="125"/>
        <v>-4.6374367622259455E-3</v>
      </c>
      <c r="Q906" s="196">
        <f t="shared" si="126"/>
        <v>-2.4691358024690833E-3</v>
      </c>
      <c r="R906" s="196">
        <f t="shared" si="127"/>
        <v>5.8026000111589607E-3</v>
      </c>
      <c r="Y906">
        <v>901</v>
      </c>
      <c r="Z906">
        <v>171.60062559781045</v>
      </c>
    </row>
    <row r="907" spans="1:26" ht="13.8">
      <c r="A907" s="209">
        <v>42954</v>
      </c>
      <c r="B907" s="193">
        <v>49.61</v>
      </c>
      <c r="C907" s="193">
        <v>66.52</v>
      </c>
      <c r="D907" s="193">
        <v>46.35</v>
      </c>
      <c r="E907" s="193">
        <v>47.66</v>
      </c>
      <c r="F907" s="193">
        <v>140.66999999999999</v>
      </c>
      <c r="G907" s="193">
        <v>23.84</v>
      </c>
      <c r="H907" s="193">
        <v>32.770000000000003</v>
      </c>
      <c r="I907" s="224">
        <v>181.33</v>
      </c>
      <c r="J907" s="193"/>
      <c r="K907" s="196">
        <f t="shared" si="120"/>
        <v>4.657756176589649E-3</v>
      </c>
      <c r="L907" s="196">
        <f t="shared" si="121"/>
        <v>-3.8933812518718944E-3</v>
      </c>
      <c r="M907" s="196">
        <f t="shared" si="122"/>
        <v>1.512532411408822E-3</v>
      </c>
      <c r="N907" s="196">
        <f t="shared" si="123"/>
        <v>5.0611556305355312E-3</v>
      </c>
      <c r="O907" s="196">
        <f t="shared" si="124"/>
        <v>3.209242618741896E-3</v>
      </c>
      <c r="P907" s="196">
        <f t="shared" si="125"/>
        <v>9.7416349004659231E-3</v>
      </c>
      <c r="Q907" s="196">
        <f t="shared" si="126"/>
        <v>1.392326732673276E-2</v>
      </c>
      <c r="R907" s="196">
        <f t="shared" si="127"/>
        <v>5.8800687857103358E-3</v>
      </c>
      <c r="Y907">
        <v>902</v>
      </c>
      <c r="Z907">
        <v>145.01842414769149</v>
      </c>
    </row>
    <row r="908" spans="1:26" ht="13.8">
      <c r="A908" s="209">
        <v>42955</v>
      </c>
      <c r="B908" s="193">
        <v>49.49</v>
      </c>
      <c r="C908" s="193">
        <v>66.88</v>
      </c>
      <c r="D908" s="193">
        <v>46.23</v>
      </c>
      <c r="E908" s="193">
        <v>48.37</v>
      </c>
      <c r="F908" s="193">
        <v>141.38999999999999</v>
      </c>
      <c r="G908" s="193">
        <v>23.93</v>
      </c>
      <c r="H908" s="193">
        <v>32.99</v>
      </c>
      <c r="I908" s="224">
        <v>178.36</v>
      </c>
      <c r="J908" s="193"/>
      <c r="K908" s="196">
        <f t="shared" si="120"/>
        <v>-2.4188671638781987E-3</v>
      </c>
      <c r="L908" s="196">
        <f t="shared" si="121"/>
        <v>5.4119061936259687E-3</v>
      </c>
      <c r="M908" s="196">
        <f t="shared" si="122"/>
        <v>-2.5889967637541434E-3</v>
      </c>
      <c r="N908" s="196">
        <f t="shared" si="123"/>
        <v>1.4897188417960573E-2</v>
      </c>
      <c r="O908" s="196">
        <f t="shared" si="124"/>
        <v>5.1183621241202735E-3</v>
      </c>
      <c r="P908" s="196">
        <f t="shared" si="125"/>
        <v>3.7751677852348934E-3</v>
      </c>
      <c r="Q908" s="196">
        <f t="shared" si="126"/>
        <v>6.7134574305767114E-3</v>
      </c>
      <c r="R908" s="196">
        <f t="shared" si="127"/>
        <v>-1.6378977554734456E-2</v>
      </c>
      <c r="Y908">
        <v>903</v>
      </c>
      <c r="Z908">
        <v>268.99255011926772</v>
      </c>
    </row>
    <row r="909" spans="1:26" ht="13.8">
      <c r="A909" s="209">
        <v>42956</v>
      </c>
      <c r="B909" s="193">
        <v>49.1</v>
      </c>
      <c r="C909" s="193">
        <v>66.59</v>
      </c>
      <c r="D909" s="193">
        <v>46.03</v>
      </c>
      <c r="E909" s="193">
        <v>47.66</v>
      </c>
      <c r="F909" s="193">
        <v>140.59</v>
      </c>
      <c r="G909" s="193">
        <v>24.09</v>
      </c>
      <c r="H909" s="193">
        <v>32.74</v>
      </c>
      <c r="I909" s="224">
        <v>175.78</v>
      </c>
      <c r="J909" s="193"/>
      <c r="K909" s="196">
        <f t="shared" si="120"/>
        <v>-7.8803798747221765E-3</v>
      </c>
      <c r="L909" s="196">
        <f t="shared" si="121"/>
        <v>-4.3361244019137568E-3</v>
      </c>
      <c r="M909" s="196">
        <f t="shared" si="122"/>
        <v>-4.3261951113994319E-3</v>
      </c>
      <c r="N909" s="196">
        <f t="shared" si="123"/>
        <v>-1.4678519743642772E-2</v>
      </c>
      <c r="O909" s="196">
        <f t="shared" si="124"/>
        <v>-5.6581087771411208E-3</v>
      </c>
      <c r="P909" s="196">
        <f t="shared" si="125"/>
        <v>6.6861679899707536E-3</v>
      </c>
      <c r="Q909" s="196">
        <f t="shared" si="126"/>
        <v>-7.5780539557441648E-3</v>
      </c>
      <c r="R909" s="196">
        <f t="shared" si="127"/>
        <v>-1.4465126710024739E-2</v>
      </c>
      <c r="Y909">
        <v>904</v>
      </c>
      <c r="Z909">
        <v>192.69265217635632</v>
      </c>
    </row>
    <row r="910" spans="1:26" ht="13.8">
      <c r="A910" s="209">
        <v>42957</v>
      </c>
      <c r="B910" s="193">
        <v>47.85</v>
      </c>
      <c r="C910" s="193">
        <v>65.61</v>
      </c>
      <c r="D910" s="193">
        <v>45.25</v>
      </c>
      <c r="E910" s="193">
        <v>45.82</v>
      </c>
      <c r="F910" s="193">
        <v>140.4</v>
      </c>
      <c r="G910" s="193">
        <v>23.81</v>
      </c>
      <c r="H910" s="193">
        <v>31.75</v>
      </c>
      <c r="I910" s="224">
        <v>169.14</v>
      </c>
      <c r="J910" s="193"/>
      <c r="K910" s="196">
        <f t="shared" si="120"/>
        <v>-2.545824847250509E-2</v>
      </c>
      <c r="L910" s="196">
        <f t="shared" si="121"/>
        <v>-1.4716924463132662E-2</v>
      </c>
      <c r="M910" s="196">
        <f t="shared" si="122"/>
        <v>-1.694547034542692E-2</v>
      </c>
      <c r="N910" s="196">
        <f t="shared" si="123"/>
        <v>-3.8606798153587842E-2</v>
      </c>
      <c r="O910" s="196">
        <f t="shared" si="124"/>
        <v>-1.3514474713706361E-3</v>
      </c>
      <c r="P910" s="196">
        <f t="shared" si="125"/>
        <v>-1.1623080116230849E-2</v>
      </c>
      <c r="Q910" s="196">
        <f t="shared" si="126"/>
        <v>-3.0238240684178436E-2</v>
      </c>
      <c r="R910" s="196">
        <f t="shared" si="127"/>
        <v>-3.7774490840823842E-2</v>
      </c>
      <c r="Y910">
        <v>905</v>
      </c>
      <c r="Z910">
        <v>237.52249321643254</v>
      </c>
    </row>
    <row r="911" spans="1:26" ht="13.8">
      <c r="A911" s="209">
        <v>42958</v>
      </c>
      <c r="B911" s="193">
        <v>48.4</v>
      </c>
      <c r="C911" s="193">
        <v>66.62</v>
      </c>
      <c r="D911" s="193">
        <v>45.61</v>
      </c>
      <c r="E911" s="193">
        <v>45.83</v>
      </c>
      <c r="F911" s="193">
        <v>140.41</v>
      </c>
      <c r="G911" s="193">
        <v>23.73</v>
      </c>
      <c r="H911" s="193">
        <v>31.8</v>
      </c>
      <c r="I911" s="224">
        <v>171.4</v>
      </c>
      <c r="J911" s="193"/>
      <c r="K911" s="196">
        <f t="shared" si="120"/>
        <v>1.1494252873563159E-2</v>
      </c>
      <c r="L911" s="196">
        <f t="shared" si="121"/>
        <v>1.5393994817863209E-2</v>
      </c>
      <c r="M911" s="196">
        <f t="shared" si="122"/>
        <v>7.9558011049723626E-3</v>
      </c>
      <c r="N911" s="196">
        <f t="shared" si="123"/>
        <v>2.1824530772584046E-4</v>
      </c>
      <c r="O911" s="196">
        <f t="shared" si="124"/>
        <v>7.1225071225006439E-5</v>
      </c>
      <c r="P911" s="196">
        <f t="shared" si="125"/>
        <v>-3.3599328013439018E-3</v>
      </c>
      <c r="Q911" s="196">
        <f t="shared" si="126"/>
        <v>1.5748031496063215E-3</v>
      </c>
      <c r="R911" s="196">
        <f t="shared" si="127"/>
        <v>1.3361712191084424E-2</v>
      </c>
      <c r="Y911">
        <v>906</v>
      </c>
      <c r="Z911">
        <v>225.17962153975085</v>
      </c>
    </row>
    <row r="912" spans="1:26" ht="13.8">
      <c r="A912" s="209">
        <v>42961</v>
      </c>
      <c r="B912" s="193">
        <v>49.17</v>
      </c>
      <c r="C912" s="193">
        <v>67.62</v>
      </c>
      <c r="D912" s="193">
        <v>46.02</v>
      </c>
      <c r="E912" s="193">
        <v>46.46</v>
      </c>
      <c r="F912" s="193">
        <v>141.54</v>
      </c>
      <c r="G912" s="193">
        <v>23.82</v>
      </c>
      <c r="H912" s="193">
        <v>31.94</v>
      </c>
      <c r="I912" s="224">
        <v>171</v>
      </c>
      <c r="J912" s="193"/>
      <c r="K912" s="196">
        <f t="shared" si="120"/>
        <v>1.5909090909090973E-2</v>
      </c>
      <c r="L912" s="196">
        <f t="shared" si="121"/>
        <v>1.5010507355148603E-2</v>
      </c>
      <c r="M912" s="196">
        <f t="shared" si="122"/>
        <v>8.9892567419426368E-3</v>
      </c>
      <c r="N912" s="196">
        <f t="shared" si="123"/>
        <v>1.3746454287584607E-2</v>
      </c>
      <c r="O912" s="196">
        <f t="shared" si="124"/>
        <v>8.0478598390427702E-3</v>
      </c>
      <c r="P912" s="196">
        <f t="shared" si="125"/>
        <v>3.7926675094816626E-3</v>
      </c>
      <c r="Q912" s="196">
        <f t="shared" si="126"/>
        <v>4.4025157232704584E-3</v>
      </c>
      <c r="R912" s="196">
        <f t="shared" si="127"/>
        <v>-2.3337222870478745E-3</v>
      </c>
      <c r="Y912">
        <v>907</v>
      </c>
      <c r="Z912">
        <v>179.9044162283825</v>
      </c>
    </row>
    <row r="913" spans="1:26" ht="13.8">
      <c r="A913" s="209">
        <v>42962</v>
      </c>
      <c r="B913" s="193">
        <v>49.14</v>
      </c>
      <c r="C913" s="193">
        <v>67.64</v>
      </c>
      <c r="D913" s="193">
        <v>46</v>
      </c>
      <c r="E913" s="193">
        <v>45.26</v>
      </c>
      <c r="F913" s="193">
        <v>140.61000000000001</v>
      </c>
      <c r="G913" s="193">
        <v>23.84</v>
      </c>
      <c r="H913" s="193">
        <v>31.99</v>
      </c>
      <c r="I913" s="224">
        <v>168.5</v>
      </c>
      <c r="J913" s="193"/>
      <c r="K913" s="196">
        <f t="shared" si="120"/>
        <v>-6.1012812690667347E-4</v>
      </c>
      <c r="L913" s="196">
        <f t="shared" si="121"/>
        <v>2.9577048210582699E-4</v>
      </c>
      <c r="M913" s="196">
        <f t="shared" si="122"/>
        <v>-4.3459365493270588E-4</v>
      </c>
      <c r="N913" s="196">
        <f t="shared" si="123"/>
        <v>-2.5828669823504149E-2</v>
      </c>
      <c r="O913" s="196">
        <f t="shared" si="124"/>
        <v>-6.5705807545568635E-3</v>
      </c>
      <c r="P913" s="196">
        <f t="shared" si="125"/>
        <v>8.39630562552459E-4</v>
      </c>
      <c r="Q913" s="196">
        <f t="shared" si="126"/>
        <v>1.5654351909830042E-3</v>
      </c>
      <c r="R913" s="196">
        <f t="shared" si="127"/>
        <v>-1.4619883040935672E-2</v>
      </c>
      <c r="Y913">
        <v>908</v>
      </c>
      <c r="Z913">
        <v>155.162695002302</v>
      </c>
    </row>
    <row r="914" spans="1:26" ht="13.8">
      <c r="A914" s="209">
        <v>42963</v>
      </c>
      <c r="B914" s="193">
        <v>48.91</v>
      </c>
      <c r="C914" s="193">
        <v>68.03</v>
      </c>
      <c r="D914" s="193">
        <v>46.23</v>
      </c>
      <c r="E914" s="193">
        <v>46.89</v>
      </c>
      <c r="F914" s="193">
        <v>143.65</v>
      </c>
      <c r="G914" s="193">
        <v>23.9</v>
      </c>
      <c r="H914" s="193">
        <v>32.08</v>
      </c>
      <c r="I914" s="224">
        <v>169.98</v>
      </c>
      <c r="J914" s="193"/>
      <c r="K914" s="196">
        <f t="shared" si="120"/>
        <v>-4.6805046805047613E-3</v>
      </c>
      <c r="L914" s="196">
        <f t="shared" si="121"/>
        <v>5.7658190419869982E-3</v>
      </c>
      <c r="M914" s="196">
        <f t="shared" si="122"/>
        <v>4.9999999999999324E-3</v>
      </c>
      <c r="N914" s="196">
        <f t="shared" si="123"/>
        <v>3.6014140521431787E-2</v>
      </c>
      <c r="O914" s="196">
        <f t="shared" si="124"/>
        <v>2.1620083920062524E-2</v>
      </c>
      <c r="P914" s="196">
        <f t="shared" si="125"/>
        <v>2.5167785234898794E-3</v>
      </c>
      <c r="Q914" s="196">
        <f t="shared" si="126"/>
        <v>2.8133791809940565E-3</v>
      </c>
      <c r="R914" s="196">
        <f t="shared" si="127"/>
        <v>8.7833827893174475E-3</v>
      </c>
      <c r="Y914">
        <v>909</v>
      </c>
      <c r="Z914">
        <v>183.0696216638587</v>
      </c>
    </row>
    <row r="915" spans="1:26" ht="13.8">
      <c r="A915" s="209">
        <v>42964</v>
      </c>
      <c r="B915" s="193">
        <v>48.03</v>
      </c>
      <c r="C915" s="193">
        <v>66.88</v>
      </c>
      <c r="D915" s="193">
        <v>45.44</v>
      </c>
      <c r="E915" s="193">
        <v>46.74</v>
      </c>
      <c r="F915" s="193">
        <v>142.58000000000001</v>
      </c>
      <c r="G915" s="193">
        <v>23.53</v>
      </c>
      <c r="H915" s="193">
        <v>31.62</v>
      </c>
      <c r="I915" s="224">
        <v>166.09</v>
      </c>
      <c r="J915" s="193"/>
      <c r="K915" s="196">
        <f t="shared" si="120"/>
        <v>-1.799223062768341E-2</v>
      </c>
      <c r="L915" s="196">
        <f t="shared" si="121"/>
        <v>-1.6904306923416223E-2</v>
      </c>
      <c r="M915" s="196">
        <f t="shared" si="122"/>
        <v>-1.7088470690028102E-2</v>
      </c>
      <c r="N915" s="196">
        <f t="shared" si="123"/>
        <v>-3.1989763275751455E-3</v>
      </c>
      <c r="O915" s="196">
        <f t="shared" si="124"/>
        <v>-7.4486599373476724E-3</v>
      </c>
      <c r="P915" s="196">
        <f t="shared" si="125"/>
        <v>-1.5481171548117048E-2</v>
      </c>
      <c r="Q915" s="196">
        <f t="shared" si="126"/>
        <v>-1.4339152119700665E-2</v>
      </c>
      <c r="R915" s="196">
        <f t="shared" si="127"/>
        <v>-2.2885045299446915E-2</v>
      </c>
      <c r="Y915">
        <v>910</v>
      </c>
      <c r="Z915">
        <v>160.05563749898428</v>
      </c>
    </row>
    <row r="916" spans="1:26" ht="13.8">
      <c r="A916" s="209">
        <v>42965</v>
      </c>
      <c r="B916" s="193">
        <v>47.92</v>
      </c>
      <c r="C916" s="193">
        <v>66.959999999999994</v>
      </c>
      <c r="D916" s="193">
        <v>45.42</v>
      </c>
      <c r="E916" s="193">
        <v>46.34</v>
      </c>
      <c r="F916" s="193">
        <v>141.24</v>
      </c>
      <c r="G916" s="193">
        <v>23.41</v>
      </c>
      <c r="H916" s="193">
        <v>31.56</v>
      </c>
      <c r="I916" s="224">
        <v>166.54</v>
      </c>
      <c r="J916" s="193"/>
      <c r="K916" s="196">
        <f t="shared" si="120"/>
        <v>-2.2902352696231405E-3</v>
      </c>
      <c r="L916" s="196">
        <f t="shared" si="121"/>
        <v>1.1961722488038023E-3</v>
      </c>
      <c r="M916" s="196">
        <f t="shared" si="122"/>
        <v>-4.40140845070335E-4</v>
      </c>
      <c r="N916" s="196">
        <f t="shared" si="123"/>
        <v>-8.557980316645241E-3</v>
      </c>
      <c r="O916" s="196">
        <f t="shared" si="124"/>
        <v>-9.3982325711881275E-3</v>
      </c>
      <c r="P916" s="196">
        <f t="shared" si="125"/>
        <v>-5.0998725031874623E-3</v>
      </c>
      <c r="Q916" s="196">
        <f t="shared" si="126"/>
        <v>-1.8975332068311914E-3</v>
      </c>
      <c r="R916" s="196">
        <f t="shared" si="127"/>
        <v>2.7093744355469241E-3</v>
      </c>
      <c r="Y916">
        <v>911</v>
      </c>
      <c r="Z916">
        <v>238.49534995265864</v>
      </c>
    </row>
    <row r="917" spans="1:26" ht="13.8">
      <c r="A917" s="209">
        <v>42968</v>
      </c>
      <c r="B917" s="193">
        <v>47.66</v>
      </c>
      <c r="C917" s="193">
        <v>66.650000000000006</v>
      </c>
      <c r="D917" s="193">
        <v>45.22</v>
      </c>
      <c r="E917" s="193">
        <v>47.1</v>
      </c>
      <c r="F917" s="193">
        <v>141.22999999999999</v>
      </c>
      <c r="G917" s="193">
        <v>23.53</v>
      </c>
      <c r="H917" s="193">
        <v>31.07</v>
      </c>
      <c r="I917" s="224">
        <v>166.76</v>
      </c>
      <c r="J917" s="193"/>
      <c r="K917" s="196">
        <f t="shared" si="120"/>
        <v>-5.425709515859873E-3</v>
      </c>
      <c r="L917" s="196">
        <f t="shared" si="121"/>
        <v>-4.6296296296294516E-3</v>
      </c>
      <c r="M917" s="196">
        <f t="shared" si="122"/>
        <v>-4.4033465433730261E-3</v>
      </c>
      <c r="N917" s="196">
        <f t="shared" si="123"/>
        <v>1.6400517911091886E-2</v>
      </c>
      <c r="O917" s="196">
        <f t="shared" si="124"/>
        <v>-7.0801472670768386E-5</v>
      </c>
      <c r="P917" s="196">
        <f t="shared" si="125"/>
        <v>5.12601452370786E-3</v>
      </c>
      <c r="Q917" s="196">
        <f t="shared" si="126"/>
        <v>-1.552598225602023E-2</v>
      </c>
      <c r="R917" s="196">
        <f t="shared" si="127"/>
        <v>1.3210039630118823E-3</v>
      </c>
      <c r="Y917">
        <v>912</v>
      </c>
      <c r="Z917">
        <v>188.83596658820315</v>
      </c>
    </row>
    <row r="918" spans="1:26" ht="13.8">
      <c r="A918" s="209">
        <v>42969</v>
      </c>
      <c r="B918" s="193">
        <v>48.35</v>
      </c>
      <c r="C918" s="193">
        <v>67.58</v>
      </c>
      <c r="D918" s="193">
        <v>46.12</v>
      </c>
      <c r="E918" s="193">
        <v>47.08</v>
      </c>
      <c r="F918" s="193">
        <v>142.69999999999999</v>
      </c>
      <c r="G918" s="193">
        <v>23.62</v>
      </c>
      <c r="H918" s="193">
        <v>31.59</v>
      </c>
      <c r="I918" s="224">
        <v>169.34</v>
      </c>
      <c r="J918" s="193"/>
      <c r="K918" s="196">
        <f t="shared" si="120"/>
        <v>1.447754930759557E-2</v>
      </c>
      <c r="L918" s="196">
        <f t="shared" si="121"/>
        <v>1.3953488372092912E-2</v>
      </c>
      <c r="M918" s="196">
        <f t="shared" si="122"/>
        <v>1.9902697921273742E-2</v>
      </c>
      <c r="N918" s="196">
        <f t="shared" si="123"/>
        <v>-4.2462845010622348E-4</v>
      </c>
      <c r="O918" s="196">
        <f t="shared" si="124"/>
        <v>1.0408553423493585E-2</v>
      </c>
      <c r="P918" s="196">
        <f t="shared" si="125"/>
        <v>3.824904377390559E-3</v>
      </c>
      <c r="Q918" s="196">
        <f t="shared" si="126"/>
        <v>1.6736401673640152E-2</v>
      </c>
      <c r="R918" s="196">
        <f t="shared" si="127"/>
        <v>1.5471336051811061E-2</v>
      </c>
      <c r="Y918">
        <v>913</v>
      </c>
      <c r="Z918">
        <v>212.19102224285132</v>
      </c>
    </row>
    <row r="919" spans="1:26" ht="13.8">
      <c r="A919" s="209">
        <v>42970</v>
      </c>
      <c r="B919" s="193">
        <v>47.9</v>
      </c>
      <c r="C919" s="193">
        <v>67.17</v>
      </c>
      <c r="D919" s="193">
        <v>46.24</v>
      </c>
      <c r="E919" s="193">
        <v>47.02</v>
      </c>
      <c r="F919" s="193">
        <v>143.30000000000001</v>
      </c>
      <c r="G919" s="193">
        <v>23.6</v>
      </c>
      <c r="H919" s="193">
        <v>31.66</v>
      </c>
      <c r="I919" s="224">
        <v>169.06</v>
      </c>
      <c r="J919" s="193"/>
      <c r="K919" s="196">
        <f t="shared" si="120"/>
        <v>-9.3071354705274636E-3</v>
      </c>
      <c r="L919" s="196">
        <f t="shared" si="121"/>
        <v>-6.0668836934003644E-3</v>
      </c>
      <c r="M919" s="196">
        <f t="shared" si="122"/>
        <v>2.6019080659151032E-3</v>
      </c>
      <c r="N919" s="196">
        <f t="shared" si="123"/>
        <v>-1.2744265080712653E-3</v>
      </c>
      <c r="O919" s="196">
        <f t="shared" si="124"/>
        <v>4.204625087596516E-3</v>
      </c>
      <c r="P919" s="196">
        <f t="shared" si="125"/>
        <v>-8.4674005080438491E-4</v>
      </c>
      <c r="Q919" s="196">
        <f t="shared" si="126"/>
        <v>2.2158911047800026E-3</v>
      </c>
      <c r="R919" s="196">
        <f t="shared" si="127"/>
        <v>-1.6534782095193169E-3</v>
      </c>
      <c r="Y919">
        <v>914</v>
      </c>
      <c r="Z919">
        <v>149.85128267433799</v>
      </c>
    </row>
    <row r="920" spans="1:26" ht="13.8">
      <c r="A920" s="209">
        <v>42971</v>
      </c>
      <c r="B920" s="193">
        <v>47.62</v>
      </c>
      <c r="C920" s="193">
        <v>67.150000000000006</v>
      </c>
      <c r="D920" s="193">
        <v>45.95</v>
      </c>
      <c r="E920" s="193">
        <v>45.14</v>
      </c>
      <c r="F920" s="193">
        <v>136.07</v>
      </c>
      <c r="G920" s="193">
        <v>23.12</v>
      </c>
      <c r="H920" s="193">
        <v>31.65</v>
      </c>
      <c r="I920" s="224">
        <v>168.13</v>
      </c>
      <c r="J920" s="193"/>
      <c r="K920" s="196">
        <f t="shared" si="120"/>
        <v>-5.8455114822547208E-3</v>
      </c>
      <c r="L920" s="196">
        <f t="shared" si="121"/>
        <v>-2.9775197260675925E-4</v>
      </c>
      <c r="M920" s="196">
        <f t="shared" si="122"/>
        <v>-6.2716262975778363E-3</v>
      </c>
      <c r="N920" s="196">
        <f t="shared" si="123"/>
        <v>-3.998298596341987E-2</v>
      </c>
      <c r="O920" s="196">
        <f t="shared" si="124"/>
        <v>-5.045359385903711E-2</v>
      </c>
      <c r="P920" s="196">
        <f t="shared" si="125"/>
        <v>-2.0338983050847474E-2</v>
      </c>
      <c r="Q920" s="196">
        <f t="shared" si="126"/>
        <v>-3.1585596967787627E-4</v>
      </c>
      <c r="R920" s="196">
        <f t="shared" si="127"/>
        <v>-5.5010055601561981E-3</v>
      </c>
      <c r="Y920">
        <v>915</v>
      </c>
      <c r="Z920">
        <v>229.16366555578497</v>
      </c>
    </row>
    <row r="921" spans="1:26" ht="13.8">
      <c r="A921" s="209">
        <v>42972</v>
      </c>
      <c r="B921" s="193">
        <v>47.26</v>
      </c>
      <c r="C921" s="193">
        <v>67.27</v>
      </c>
      <c r="D921" s="193">
        <v>45.68</v>
      </c>
      <c r="E921" s="193">
        <v>45.81</v>
      </c>
      <c r="F921" s="193">
        <v>137.08000000000001</v>
      </c>
      <c r="G921" s="193">
        <v>23.21</v>
      </c>
      <c r="H921" s="193">
        <v>31.47</v>
      </c>
      <c r="I921" s="224">
        <v>165.95</v>
      </c>
      <c r="J921" s="193"/>
      <c r="K921" s="196">
        <f t="shared" si="120"/>
        <v>-7.5598488030239278E-3</v>
      </c>
      <c r="L921" s="196">
        <f t="shared" si="121"/>
        <v>1.7870439314965052E-3</v>
      </c>
      <c r="M921" s="196">
        <f t="shared" si="122"/>
        <v>-5.8759521218716675E-3</v>
      </c>
      <c r="N921" s="196">
        <f t="shared" si="123"/>
        <v>1.4842711564023076E-2</v>
      </c>
      <c r="O921" s="196">
        <f t="shared" si="124"/>
        <v>7.422650106562941E-3</v>
      </c>
      <c r="P921" s="196">
        <f t="shared" si="125"/>
        <v>3.8927335640138346E-3</v>
      </c>
      <c r="Q921" s="196">
        <f t="shared" si="126"/>
        <v>-5.6872037914691854E-3</v>
      </c>
      <c r="R921" s="196">
        <f t="shared" si="127"/>
        <v>-1.2966157140308136E-2</v>
      </c>
      <c r="Y921">
        <v>916</v>
      </c>
      <c r="Z921">
        <v>134.356065441715</v>
      </c>
    </row>
    <row r="922" spans="1:26" ht="13.8">
      <c r="A922" s="209">
        <v>42975</v>
      </c>
      <c r="B922" s="193">
        <v>47.3</v>
      </c>
      <c r="C922" s="193">
        <v>67.27</v>
      </c>
      <c r="D922" s="193">
        <v>45.58</v>
      </c>
      <c r="E922" s="193">
        <v>45.34</v>
      </c>
      <c r="F922" s="193">
        <v>137.16999999999999</v>
      </c>
      <c r="G922" s="193">
        <v>23.03</v>
      </c>
      <c r="H922" s="193">
        <v>31.59</v>
      </c>
      <c r="I922" s="224">
        <v>167.12</v>
      </c>
      <c r="J922" s="193"/>
      <c r="K922" s="196">
        <f t="shared" si="120"/>
        <v>8.4638171815486988E-4</v>
      </c>
      <c r="L922" s="196">
        <f t="shared" si="121"/>
        <v>0</v>
      </c>
      <c r="M922" s="196">
        <f t="shared" si="122"/>
        <v>-2.1891418563923255E-3</v>
      </c>
      <c r="N922" s="196">
        <f t="shared" si="123"/>
        <v>-1.0259768609473889E-2</v>
      </c>
      <c r="O922" s="196">
        <f t="shared" si="124"/>
        <v>6.5655091917110435E-4</v>
      </c>
      <c r="P922" s="196">
        <f t="shared" si="125"/>
        <v>-7.75527789745798E-3</v>
      </c>
      <c r="Q922" s="196">
        <f t="shared" si="126"/>
        <v>3.8131553860820144E-3</v>
      </c>
      <c r="R922" s="196">
        <f t="shared" si="127"/>
        <v>7.0503163603495992E-3</v>
      </c>
      <c r="Y922">
        <v>917</v>
      </c>
      <c r="Z922">
        <v>180.59333148874933</v>
      </c>
    </row>
    <row r="923" spans="1:26" ht="13.8">
      <c r="A923" s="209">
        <v>42976</v>
      </c>
      <c r="B923" s="193">
        <v>47.7</v>
      </c>
      <c r="C923" s="193">
        <v>67.48</v>
      </c>
      <c r="D923" s="193">
        <v>45.95</v>
      </c>
      <c r="E923" s="193">
        <v>45.43</v>
      </c>
      <c r="F923" s="193">
        <v>138.08000000000001</v>
      </c>
      <c r="G923" s="193">
        <v>23.25</v>
      </c>
      <c r="H923" s="193">
        <v>31.94</v>
      </c>
      <c r="I923" s="224">
        <v>168.81</v>
      </c>
      <c r="J923" s="193"/>
      <c r="K923" s="196">
        <f t="shared" si="120"/>
        <v>8.4566596194504372E-3</v>
      </c>
      <c r="L923" s="196">
        <f t="shared" si="121"/>
        <v>3.1217481789803476E-3</v>
      </c>
      <c r="M923" s="196">
        <f t="shared" si="122"/>
        <v>8.1175954365950986E-3</v>
      </c>
      <c r="N923" s="196">
        <f t="shared" si="123"/>
        <v>1.9850022055579244E-3</v>
      </c>
      <c r="O923" s="196">
        <f t="shared" si="124"/>
        <v>6.6341036669827595E-3</v>
      </c>
      <c r="P923" s="196">
        <f t="shared" si="125"/>
        <v>9.5527572731219645E-3</v>
      </c>
      <c r="Q923" s="196">
        <f t="shared" si="126"/>
        <v>1.1079455523900014E-2</v>
      </c>
      <c r="R923" s="196">
        <f t="shared" si="127"/>
        <v>1.0112494016275717E-2</v>
      </c>
      <c r="Y923">
        <v>918</v>
      </c>
      <c r="Z923">
        <v>172.54129707994932</v>
      </c>
    </row>
    <row r="924" spans="1:26" ht="13.8">
      <c r="A924" s="209">
        <v>42977</v>
      </c>
      <c r="B924" s="193">
        <v>48.38</v>
      </c>
      <c r="C924" s="193">
        <v>68.36</v>
      </c>
      <c r="D924" s="193">
        <v>46.36</v>
      </c>
      <c r="E924" s="193">
        <v>45.24</v>
      </c>
      <c r="F924" s="193">
        <v>138.87</v>
      </c>
      <c r="G924" s="193">
        <v>23.18</v>
      </c>
      <c r="H924" s="193">
        <v>32.380000000000003</v>
      </c>
      <c r="I924" s="224">
        <v>174.69</v>
      </c>
      <c r="J924" s="193"/>
      <c r="K924" s="196">
        <f t="shared" si="120"/>
        <v>1.4255765199161418E-2</v>
      </c>
      <c r="L924" s="196">
        <f t="shared" si="121"/>
        <v>1.3040901007705918E-2</v>
      </c>
      <c r="M924" s="196">
        <f t="shared" si="122"/>
        <v>8.9227421109901311E-3</v>
      </c>
      <c r="N924" s="196">
        <f t="shared" si="123"/>
        <v>-4.1822584195465055E-3</v>
      </c>
      <c r="O924" s="196">
        <f t="shared" si="124"/>
        <v>5.7213209733487248E-3</v>
      </c>
      <c r="P924" s="196">
        <f t="shared" si="125"/>
        <v>-3.0107526881720552E-3</v>
      </c>
      <c r="Q924" s="196">
        <f t="shared" si="126"/>
        <v>1.3775829680651261E-2</v>
      </c>
      <c r="R924" s="196">
        <f t="shared" si="127"/>
        <v>3.4832059712102334E-2</v>
      </c>
      <c r="Y924">
        <v>919</v>
      </c>
      <c r="Z924">
        <v>265.64814428360637</v>
      </c>
    </row>
    <row r="925" spans="1:26" ht="13.8">
      <c r="A925" s="209">
        <v>42978</v>
      </c>
      <c r="B925" s="193">
        <v>49.03</v>
      </c>
      <c r="C925" s="193">
        <v>69.069999999999993</v>
      </c>
      <c r="D925" s="193">
        <v>46.85</v>
      </c>
      <c r="E925" s="193">
        <v>45.41</v>
      </c>
      <c r="F925" s="193">
        <v>140.94</v>
      </c>
      <c r="G925" s="193">
        <v>23.05</v>
      </c>
      <c r="H925" s="193">
        <v>32.78</v>
      </c>
      <c r="I925" s="224">
        <v>174.71</v>
      </c>
      <c r="J925" s="193"/>
      <c r="K925" s="196">
        <f t="shared" si="120"/>
        <v>1.343530384456384E-2</v>
      </c>
      <c r="L925" s="196">
        <f t="shared" si="121"/>
        <v>1.0386190754827293E-2</v>
      </c>
      <c r="M925" s="196">
        <f t="shared" si="122"/>
        <v>1.0569456427955176E-2</v>
      </c>
      <c r="N925" s="196">
        <f t="shared" si="123"/>
        <v>3.7577365163570867E-3</v>
      </c>
      <c r="O925" s="196">
        <f t="shared" si="124"/>
        <v>1.490602721970183E-2</v>
      </c>
      <c r="P925" s="196">
        <f t="shared" si="125"/>
        <v>-5.6082830025883951E-3</v>
      </c>
      <c r="Q925" s="196">
        <f t="shared" si="126"/>
        <v>1.23533045089561E-2</v>
      </c>
      <c r="R925" s="196">
        <f t="shared" si="127"/>
        <v>1.1448852252567538E-4</v>
      </c>
      <c r="Y925">
        <v>920</v>
      </c>
      <c r="Z925">
        <v>247.80679481372377</v>
      </c>
    </row>
    <row r="926" spans="1:26" ht="13.8">
      <c r="A926" s="209">
        <v>42979</v>
      </c>
      <c r="B926" s="193">
        <v>48.91</v>
      </c>
      <c r="C926" s="193">
        <v>68.3</v>
      </c>
      <c r="D926" s="193">
        <v>46.75</v>
      </c>
      <c r="E926" s="193">
        <v>46.82</v>
      </c>
      <c r="F926" s="193">
        <v>142.28</v>
      </c>
      <c r="G926" s="193">
        <v>23.13</v>
      </c>
      <c r="H926" s="193">
        <v>32.979999999999997</v>
      </c>
      <c r="I926" s="224">
        <v>174.74</v>
      </c>
      <c r="J926" s="193"/>
      <c r="K926" s="196">
        <f t="shared" si="120"/>
        <v>-2.4474811339996847E-3</v>
      </c>
      <c r="L926" s="196">
        <f t="shared" si="121"/>
        <v>-1.1148110612422124E-2</v>
      </c>
      <c r="M926" s="196">
        <f t="shared" si="122"/>
        <v>-2.1344717182497632E-3</v>
      </c>
      <c r="N926" s="196">
        <f t="shared" si="123"/>
        <v>3.1050429420832498E-2</v>
      </c>
      <c r="O926" s="196">
        <f t="shared" si="124"/>
        <v>9.5075918830708345E-3</v>
      </c>
      <c r="P926" s="196">
        <f t="shared" si="125"/>
        <v>3.4707158351409239E-3</v>
      </c>
      <c r="Q926" s="196">
        <f t="shared" si="126"/>
        <v>6.1012812690663734E-3</v>
      </c>
      <c r="R926" s="196">
        <f t="shared" si="127"/>
        <v>1.7171312460649725E-4</v>
      </c>
      <c r="Y926">
        <v>921</v>
      </c>
      <c r="Z926">
        <v>133.08049274396808</v>
      </c>
    </row>
    <row r="927" spans="1:26" ht="13.8">
      <c r="A927" s="209">
        <v>42983</v>
      </c>
      <c r="B927" s="193">
        <v>48.26</v>
      </c>
      <c r="C927" s="193">
        <v>68</v>
      </c>
      <c r="D927" s="193">
        <v>46.31</v>
      </c>
      <c r="E927" s="193">
        <v>47.76</v>
      </c>
      <c r="F927" s="193">
        <v>143.09</v>
      </c>
      <c r="G927" s="193">
        <v>23.56</v>
      </c>
      <c r="H927" s="193">
        <v>32.75</v>
      </c>
      <c r="I927" s="224">
        <v>174.52</v>
      </c>
      <c r="J927" s="193"/>
      <c r="K927" s="196">
        <f t="shared" si="120"/>
        <v>-1.328971580453892E-2</v>
      </c>
      <c r="L927" s="196">
        <f t="shared" si="121"/>
        <v>-4.3923865300145998E-3</v>
      </c>
      <c r="M927" s="196">
        <f t="shared" si="122"/>
        <v>-9.4117647058823035E-3</v>
      </c>
      <c r="N927" s="196">
        <f t="shared" si="123"/>
        <v>2.0076890217855567E-2</v>
      </c>
      <c r="O927" s="196">
        <f t="shared" si="124"/>
        <v>5.6929997188642275E-3</v>
      </c>
      <c r="P927" s="196">
        <f t="shared" si="125"/>
        <v>1.8590575010808463E-2</v>
      </c>
      <c r="Q927" s="196">
        <f t="shared" si="126"/>
        <v>-6.9739235900544844E-3</v>
      </c>
      <c r="R927" s="196">
        <f t="shared" si="127"/>
        <v>-1.2590133913242467E-3</v>
      </c>
      <c r="Y927">
        <v>922</v>
      </c>
      <c r="Z927">
        <v>230.27570813103026</v>
      </c>
    </row>
    <row r="928" spans="1:26" ht="13.8">
      <c r="A928" s="209">
        <v>42984</v>
      </c>
      <c r="B928" s="193">
        <v>48.39</v>
      </c>
      <c r="C928" s="193">
        <v>67.8</v>
      </c>
      <c r="D928" s="193">
        <v>46.28</v>
      </c>
      <c r="E928" s="193">
        <v>48.32</v>
      </c>
      <c r="F928" s="193">
        <v>142.84</v>
      </c>
      <c r="G928" s="193">
        <v>23.64</v>
      </c>
      <c r="H928" s="193">
        <v>33.36</v>
      </c>
      <c r="I928" s="224">
        <v>179.25</v>
      </c>
      <c r="J928" s="193"/>
      <c r="K928" s="196">
        <f t="shared" si="120"/>
        <v>2.6937422295897754E-3</v>
      </c>
      <c r="L928" s="196">
        <f t="shared" si="121"/>
        <v>-2.9411764705882769E-3</v>
      </c>
      <c r="M928" s="196">
        <f t="shared" si="122"/>
        <v>-6.4780824875839207E-4</v>
      </c>
      <c r="N928" s="196">
        <f t="shared" si="123"/>
        <v>1.1725293132328356E-2</v>
      </c>
      <c r="O928" s="196">
        <f t="shared" si="124"/>
        <v>-1.7471521420085261E-3</v>
      </c>
      <c r="P928" s="196">
        <f t="shared" si="125"/>
        <v>3.3955857385399766E-3</v>
      </c>
      <c r="Q928" s="196">
        <f t="shared" si="126"/>
        <v>1.8625954198473266E-2</v>
      </c>
      <c r="R928" s="196">
        <f t="shared" si="127"/>
        <v>2.7102910841164275E-2</v>
      </c>
      <c r="Y928">
        <v>923</v>
      </c>
      <c r="Z928">
        <v>266.14204073689183</v>
      </c>
    </row>
    <row r="929" spans="1:26" ht="13.8">
      <c r="A929" s="209">
        <v>42985</v>
      </c>
      <c r="B929" s="193">
        <v>48.97</v>
      </c>
      <c r="C929" s="193">
        <v>68.67</v>
      </c>
      <c r="D929" s="193">
        <v>46.68</v>
      </c>
      <c r="E929" s="193">
        <v>48.65</v>
      </c>
      <c r="F929" s="193">
        <v>143.22</v>
      </c>
      <c r="G929" s="193">
        <v>23.65</v>
      </c>
      <c r="H929" s="193">
        <v>34.49</v>
      </c>
      <c r="I929" s="224">
        <v>179</v>
      </c>
      <c r="J929" s="193"/>
      <c r="K929" s="196">
        <f t="shared" si="120"/>
        <v>1.1985947509816042E-2</v>
      </c>
      <c r="L929" s="196">
        <f t="shared" si="121"/>
        <v>1.2831858407079713E-2</v>
      </c>
      <c r="M929" s="196">
        <f t="shared" si="122"/>
        <v>8.6430423509074889E-3</v>
      </c>
      <c r="N929" s="196">
        <f t="shared" si="123"/>
        <v>6.8294701986754613E-3</v>
      </c>
      <c r="O929" s="196">
        <f t="shared" si="124"/>
        <v>2.6603192383085651E-3</v>
      </c>
      <c r="P929" s="196">
        <f t="shared" si="125"/>
        <v>4.2301184433155714E-4</v>
      </c>
      <c r="Q929" s="196">
        <f t="shared" si="126"/>
        <v>3.3872901678657148E-2</v>
      </c>
      <c r="R929" s="196">
        <f t="shared" si="127"/>
        <v>-1.3947001394700139E-3</v>
      </c>
      <c r="Y929">
        <v>924</v>
      </c>
      <c r="Z929">
        <v>114.83248847481802</v>
      </c>
    </row>
    <row r="930" spans="1:26" ht="13.8">
      <c r="A930" s="209">
        <v>42986</v>
      </c>
      <c r="B930" s="193">
        <v>48.29</v>
      </c>
      <c r="C930" s="193">
        <v>68.34</v>
      </c>
      <c r="D930" s="193">
        <v>46.21</v>
      </c>
      <c r="E930" s="193">
        <v>47.69</v>
      </c>
      <c r="F930" s="193">
        <v>141.44999999999999</v>
      </c>
      <c r="G930" s="193">
        <v>23.28</v>
      </c>
      <c r="H930" s="193">
        <v>34.29</v>
      </c>
      <c r="I930" s="224">
        <v>176.42</v>
      </c>
      <c r="J930" s="193"/>
      <c r="K930" s="196">
        <f t="shared" si="120"/>
        <v>-1.3886052685317537E-2</v>
      </c>
      <c r="L930" s="196">
        <f t="shared" si="121"/>
        <v>-4.8055919615552396E-3</v>
      </c>
      <c r="M930" s="196">
        <f t="shared" si="122"/>
        <v>-1.0068551842330738E-2</v>
      </c>
      <c r="N930" s="196">
        <f t="shared" si="123"/>
        <v>-1.9732785200411117E-2</v>
      </c>
      <c r="O930" s="196">
        <f t="shared" si="124"/>
        <v>-1.2358609132802753E-2</v>
      </c>
      <c r="P930" s="196">
        <f t="shared" si="125"/>
        <v>-1.5644820295982978E-2</v>
      </c>
      <c r="Q930" s="196">
        <f t="shared" si="126"/>
        <v>-5.7987822557263799E-3</v>
      </c>
      <c r="R930" s="196">
        <f t="shared" si="127"/>
        <v>-1.4413407821229121E-2</v>
      </c>
      <c r="Y930">
        <v>925</v>
      </c>
      <c r="Z930">
        <v>212.57639363568222</v>
      </c>
    </row>
    <row r="931" spans="1:26" ht="13.8">
      <c r="A931" s="209">
        <v>42989</v>
      </c>
      <c r="B931" s="193">
        <v>48.9</v>
      </c>
      <c r="C931" s="193">
        <v>69.06</v>
      </c>
      <c r="D931" s="193">
        <v>46.34</v>
      </c>
      <c r="E931" s="193">
        <v>47.71</v>
      </c>
      <c r="F931" s="193">
        <v>141.49</v>
      </c>
      <c r="G931" s="193">
        <v>23.34</v>
      </c>
      <c r="H931" s="193">
        <v>34.56</v>
      </c>
      <c r="I931" s="224">
        <v>181.74</v>
      </c>
      <c r="J931" s="193"/>
      <c r="K931" s="196">
        <f t="shared" si="120"/>
        <v>1.2632014909919227E-2</v>
      </c>
      <c r="L931" s="196">
        <f t="shared" si="121"/>
        <v>1.0535557506584706E-2</v>
      </c>
      <c r="M931" s="196">
        <f t="shared" si="122"/>
        <v>2.8132438866046864E-3</v>
      </c>
      <c r="N931" s="196">
        <f t="shared" si="123"/>
        <v>4.1937513105479401E-4</v>
      </c>
      <c r="O931" s="196">
        <f t="shared" si="124"/>
        <v>2.8278543655016236E-4</v>
      </c>
      <c r="P931" s="196">
        <f t="shared" si="125"/>
        <v>2.5773195876288109E-3</v>
      </c>
      <c r="Q931" s="196">
        <f t="shared" si="126"/>
        <v>7.8740157480315879E-3</v>
      </c>
      <c r="R931" s="196">
        <f t="shared" si="127"/>
        <v>3.0155311189207699E-2</v>
      </c>
      <c r="Y931">
        <v>926</v>
      </c>
      <c r="Z931">
        <v>152.81826096151389</v>
      </c>
    </row>
    <row r="932" spans="1:26" ht="13.8">
      <c r="A932" s="209">
        <v>42990</v>
      </c>
      <c r="B932" s="193">
        <v>49.13</v>
      </c>
      <c r="C932" s="193">
        <v>68.98</v>
      </c>
      <c r="D932" s="193">
        <v>46.49</v>
      </c>
      <c r="E932" s="193">
        <v>48.21</v>
      </c>
      <c r="F932" s="193">
        <v>143.9</v>
      </c>
      <c r="G932" s="193">
        <v>23.5</v>
      </c>
      <c r="H932" s="193">
        <v>34.64</v>
      </c>
      <c r="I932" s="224">
        <v>185.15</v>
      </c>
      <c r="J932" s="193"/>
      <c r="K932" s="196">
        <f t="shared" si="120"/>
        <v>4.7034764826176688E-3</v>
      </c>
      <c r="L932" s="196">
        <f t="shared" si="121"/>
        <v>-1.1584129742252865E-3</v>
      </c>
      <c r="M932" s="196">
        <f t="shared" si="122"/>
        <v>3.2369443245575868E-3</v>
      </c>
      <c r="N932" s="196">
        <f t="shared" si="123"/>
        <v>1.0479983232026828E-2</v>
      </c>
      <c r="O932" s="196">
        <f t="shared" si="124"/>
        <v>1.7033005866138925E-2</v>
      </c>
      <c r="P932" s="196">
        <f t="shared" si="125"/>
        <v>6.8551842330762704E-3</v>
      </c>
      <c r="Q932" s="196">
        <f t="shared" si="126"/>
        <v>2.3148148148147652E-3</v>
      </c>
      <c r="R932" s="196">
        <f t="shared" si="127"/>
        <v>1.8763068119291276E-2</v>
      </c>
      <c r="Y932">
        <v>927</v>
      </c>
      <c r="Z932">
        <v>151.20891463751181</v>
      </c>
    </row>
    <row r="933" spans="1:26" ht="13.8">
      <c r="A933" s="209">
        <v>42991</v>
      </c>
      <c r="B933" s="193">
        <v>49.98</v>
      </c>
      <c r="C933" s="193">
        <v>69.47</v>
      </c>
      <c r="D933" s="193">
        <v>46.64</v>
      </c>
      <c r="E933" s="193">
        <v>49.56</v>
      </c>
      <c r="F933" s="193">
        <v>146.56</v>
      </c>
      <c r="G933" s="193">
        <v>23.57</v>
      </c>
      <c r="H933" s="193">
        <v>34.729999999999997</v>
      </c>
      <c r="I933" s="224">
        <v>183.64</v>
      </c>
      <c r="J933" s="193"/>
      <c r="K933" s="196">
        <f t="shared" si="120"/>
        <v>1.730103806228362E-2</v>
      </c>
      <c r="L933" s="196">
        <f t="shared" si="121"/>
        <v>7.1035082632646398E-3</v>
      </c>
      <c r="M933" s="196">
        <f t="shared" si="122"/>
        <v>3.2265003226500015E-3</v>
      </c>
      <c r="N933" s="196">
        <f t="shared" si="123"/>
        <v>2.8002489110143153E-2</v>
      </c>
      <c r="O933" s="196">
        <f t="shared" si="124"/>
        <v>1.848505906879775E-2</v>
      </c>
      <c r="P933" s="196">
        <f t="shared" si="125"/>
        <v>2.9787234042553314E-3</v>
      </c>
      <c r="Q933" s="196">
        <f t="shared" si="126"/>
        <v>2.5981524249421564E-3</v>
      </c>
      <c r="R933" s="196">
        <f t="shared" si="127"/>
        <v>-8.1555495544154439E-3</v>
      </c>
      <c r="Y933">
        <v>928</v>
      </c>
      <c r="Z933">
        <v>493.93690342490629</v>
      </c>
    </row>
    <row r="934" spans="1:26" ht="13.8">
      <c r="A934" s="209">
        <v>42992</v>
      </c>
      <c r="B934" s="193">
        <v>49.61</v>
      </c>
      <c r="C934" s="193">
        <v>69.069999999999993</v>
      </c>
      <c r="D934" s="193">
        <v>46.14</v>
      </c>
      <c r="E934" s="193">
        <v>49.52</v>
      </c>
      <c r="F934" s="193">
        <v>146</v>
      </c>
      <c r="G934" s="193">
        <v>23.52</v>
      </c>
      <c r="H934" s="193">
        <v>34.76</v>
      </c>
      <c r="I934" s="224">
        <v>182.63</v>
      </c>
      <c r="J934" s="193"/>
      <c r="K934" s="196">
        <f t="shared" si="120"/>
        <v>-7.4029611844737388E-3</v>
      </c>
      <c r="L934" s="196">
        <f t="shared" si="121"/>
        <v>-5.7578810997553718E-3</v>
      </c>
      <c r="M934" s="196">
        <f t="shared" si="122"/>
        <v>-1.072041166380789E-2</v>
      </c>
      <c r="N934" s="196">
        <f t="shared" si="123"/>
        <v>-8.0710250201773898E-4</v>
      </c>
      <c r="O934" s="196">
        <f t="shared" si="124"/>
        <v>-3.8209606986899717E-3</v>
      </c>
      <c r="P934" s="196">
        <f t="shared" si="125"/>
        <v>-2.1213406873144126E-3</v>
      </c>
      <c r="Q934" s="196">
        <f t="shared" si="126"/>
        <v>8.638065073423881E-4</v>
      </c>
      <c r="R934" s="196">
        <f t="shared" si="127"/>
        <v>-5.4998910912654707E-3</v>
      </c>
      <c r="Y934">
        <v>929</v>
      </c>
      <c r="Z934">
        <v>96.366383695134886</v>
      </c>
    </row>
    <row r="935" spans="1:26" ht="13.8">
      <c r="A935" s="209">
        <v>42993</v>
      </c>
      <c r="B935" s="193">
        <v>49.34</v>
      </c>
      <c r="C935" s="193">
        <v>69.569999999999993</v>
      </c>
      <c r="D935" s="193">
        <v>45.9</v>
      </c>
      <c r="E935" s="193">
        <v>49.93</v>
      </c>
      <c r="F935" s="193">
        <v>145.94</v>
      </c>
      <c r="G935" s="193">
        <v>23.73</v>
      </c>
      <c r="H935" s="193">
        <v>34.840000000000003</v>
      </c>
      <c r="I935" s="224">
        <v>182.35</v>
      </c>
      <c r="J935" s="193"/>
      <c r="K935" s="196">
        <f t="shared" si="120"/>
        <v>-5.4424511187259831E-3</v>
      </c>
      <c r="L935" s="196">
        <f t="shared" si="121"/>
        <v>7.2390328652092084E-3</v>
      </c>
      <c r="M935" s="196">
        <f t="shared" si="122"/>
        <v>-5.2015604681404856E-3</v>
      </c>
      <c r="N935" s="196">
        <f t="shared" si="123"/>
        <v>8.2794830371566343E-3</v>
      </c>
      <c r="O935" s="196">
        <f t="shared" si="124"/>
        <v>-4.1095890410960462E-4</v>
      </c>
      <c r="P935" s="196">
        <f t="shared" si="125"/>
        <v>8.9285714285714645E-3</v>
      </c>
      <c r="Q935" s="196">
        <f t="shared" si="126"/>
        <v>2.301495972382204E-3</v>
      </c>
      <c r="R935" s="196">
        <f t="shared" si="127"/>
        <v>-1.5331544653123864E-3</v>
      </c>
      <c r="Y935">
        <v>930</v>
      </c>
      <c r="Z935">
        <v>122.45338586603013</v>
      </c>
    </row>
    <row r="936" spans="1:26" ht="13.8">
      <c r="A936" s="209">
        <v>42996</v>
      </c>
      <c r="B936" s="193">
        <v>48.71</v>
      </c>
      <c r="C936" s="193">
        <v>69.430000000000007</v>
      </c>
      <c r="D936" s="193">
        <v>45.64</v>
      </c>
      <c r="E936" s="193">
        <v>49.21</v>
      </c>
      <c r="F936" s="193">
        <v>144.69</v>
      </c>
      <c r="G936" s="193">
        <v>23.61</v>
      </c>
      <c r="H936" s="193">
        <v>34.83</v>
      </c>
      <c r="I936" s="224">
        <v>184.62</v>
      </c>
      <c r="J936" s="193"/>
      <c r="K936" s="196">
        <f t="shared" si="120"/>
        <v>-1.2768544791244478E-2</v>
      </c>
      <c r="L936" s="196">
        <f t="shared" si="121"/>
        <v>-2.0123616501363573E-3</v>
      </c>
      <c r="M936" s="196">
        <f t="shared" si="122"/>
        <v>-5.6644880174291506E-3</v>
      </c>
      <c r="N936" s="196">
        <f t="shared" si="123"/>
        <v>-1.4420188263568974E-2</v>
      </c>
      <c r="O936" s="196">
        <f t="shared" si="124"/>
        <v>-8.5651637659312045E-3</v>
      </c>
      <c r="P936" s="196">
        <f t="shared" si="125"/>
        <v>-5.0568900126422671E-3</v>
      </c>
      <c r="Q936" s="196">
        <f t="shared" si="126"/>
        <v>-2.8702640642953831E-4</v>
      </c>
      <c r="R936" s="196">
        <f t="shared" si="127"/>
        <v>1.2448587880449741E-2</v>
      </c>
      <c r="Y936">
        <v>931</v>
      </c>
      <c r="Z936">
        <v>194.2587510586026</v>
      </c>
    </row>
    <row r="937" spans="1:26" ht="13.8">
      <c r="A937" s="209">
        <v>42997</v>
      </c>
      <c r="B937" s="193">
        <v>48.49</v>
      </c>
      <c r="C937" s="193">
        <v>69.69</v>
      </c>
      <c r="D937" s="193">
        <v>45.98</v>
      </c>
      <c r="E937" s="193">
        <v>49.42</v>
      </c>
      <c r="F937" s="193">
        <v>145.27000000000001</v>
      </c>
      <c r="G937" s="193">
        <v>23.63</v>
      </c>
      <c r="H937" s="193">
        <v>35.020000000000003</v>
      </c>
      <c r="I937" s="224">
        <v>185.68</v>
      </c>
      <c r="J937" s="193"/>
      <c r="K937" s="196">
        <f t="shared" si="120"/>
        <v>-4.516526380619972E-3</v>
      </c>
      <c r="L937" s="196">
        <f t="shared" si="121"/>
        <v>3.7447789140139837E-3</v>
      </c>
      <c r="M937" s="196">
        <f t="shared" si="122"/>
        <v>7.4496056091147306E-3</v>
      </c>
      <c r="N937" s="196">
        <f t="shared" si="123"/>
        <v>4.2674253200569159E-3</v>
      </c>
      <c r="O937" s="196">
        <f t="shared" si="124"/>
        <v>4.008570046305982E-3</v>
      </c>
      <c r="P937" s="196">
        <f t="shared" si="125"/>
        <v>8.4709868699701712E-4</v>
      </c>
      <c r="Q937" s="196">
        <f t="shared" si="126"/>
        <v>5.4550674705714855E-3</v>
      </c>
      <c r="R937" s="196">
        <f t="shared" si="127"/>
        <v>5.7415231285884638E-3</v>
      </c>
      <c r="Y937">
        <v>932</v>
      </c>
      <c r="Z937">
        <v>124.68833629747144</v>
      </c>
    </row>
    <row r="938" spans="1:26" ht="13.8">
      <c r="A938" s="209">
        <v>42998</v>
      </c>
      <c r="B938" s="193">
        <v>48.66</v>
      </c>
      <c r="C938" s="193">
        <v>69.22</v>
      </c>
      <c r="D938" s="193">
        <v>46.46</v>
      </c>
      <c r="E938" s="193">
        <v>49.35</v>
      </c>
      <c r="F938" s="193">
        <v>146.43</v>
      </c>
      <c r="G938" s="193">
        <v>23.76</v>
      </c>
      <c r="H938" s="193">
        <v>34.97</v>
      </c>
      <c r="I938" s="224">
        <v>185.51</v>
      </c>
      <c r="J938" s="193"/>
      <c r="K938" s="196">
        <f t="shared" si="120"/>
        <v>3.5058775005154586E-3</v>
      </c>
      <c r="L938" s="196">
        <f t="shared" si="121"/>
        <v>-6.7441526761371625E-3</v>
      </c>
      <c r="M938" s="196">
        <f t="shared" si="122"/>
        <v>1.043932144410622E-2</v>
      </c>
      <c r="N938" s="196">
        <f t="shared" si="123"/>
        <v>-1.4164305949008556E-3</v>
      </c>
      <c r="O938" s="196">
        <f t="shared" si="124"/>
        <v>7.9851311351276689E-3</v>
      </c>
      <c r="P938" s="196">
        <f t="shared" si="125"/>
        <v>5.5014811680068791E-3</v>
      </c>
      <c r="Q938" s="196">
        <f t="shared" si="126"/>
        <v>-1.4277555682468378E-3</v>
      </c>
      <c r="R938" s="196">
        <f t="shared" si="127"/>
        <v>-9.1555364067220978E-4</v>
      </c>
      <c r="Y938">
        <v>933</v>
      </c>
      <c r="Z938">
        <v>186.1121918771108</v>
      </c>
    </row>
    <row r="939" spans="1:26" ht="13.8">
      <c r="A939" s="209">
        <v>42999</v>
      </c>
      <c r="B939" s="193">
        <v>48.23</v>
      </c>
      <c r="C939" s="193">
        <v>68.55</v>
      </c>
      <c r="D939" s="193">
        <v>46.51</v>
      </c>
      <c r="E939" s="193">
        <v>48.58</v>
      </c>
      <c r="F939" s="193">
        <v>145.19999999999999</v>
      </c>
      <c r="G939" s="193">
        <v>23.62</v>
      </c>
      <c r="H939" s="193">
        <v>34.71</v>
      </c>
      <c r="I939" s="224">
        <v>188.78</v>
      </c>
      <c r="J939" s="193"/>
      <c r="K939" s="196">
        <f t="shared" si="120"/>
        <v>-8.8368269625976117E-3</v>
      </c>
      <c r="L939" s="196">
        <f t="shared" si="121"/>
        <v>-9.6792834440913283E-3</v>
      </c>
      <c r="M939" s="196">
        <f t="shared" si="122"/>
        <v>1.0761945759792759E-3</v>
      </c>
      <c r="N939" s="196">
        <f t="shared" si="123"/>
        <v>-1.5602836879432687E-2</v>
      </c>
      <c r="O939" s="196">
        <f t="shared" si="124"/>
        <v>-8.3999180495801275E-3</v>
      </c>
      <c r="P939" s="196">
        <f t="shared" si="125"/>
        <v>-5.8922558922559157E-3</v>
      </c>
      <c r="Q939" s="196">
        <f t="shared" si="126"/>
        <v>-7.4349442379181589E-3</v>
      </c>
      <c r="R939" s="196">
        <f t="shared" si="127"/>
        <v>1.7627082098000162E-2</v>
      </c>
      <c r="Y939">
        <v>934</v>
      </c>
      <c r="Z939">
        <v>144.31278496932796</v>
      </c>
    </row>
    <row r="940" spans="1:26" ht="13.8">
      <c r="A940" s="209">
        <v>43000</v>
      </c>
      <c r="B940" s="193">
        <v>47.76</v>
      </c>
      <c r="C940" s="193">
        <v>68.73</v>
      </c>
      <c r="D940" s="193">
        <v>46.31</v>
      </c>
      <c r="E940" s="193">
        <v>49.13</v>
      </c>
      <c r="F940" s="193">
        <v>145.03</v>
      </c>
      <c r="G940" s="193">
        <v>23.48</v>
      </c>
      <c r="H940" s="193">
        <v>34.74</v>
      </c>
      <c r="I940" s="224">
        <v>187.35</v>
      </c>
      <c r="J940" s="193"/>
      <c r="K940" s="196">
        <f t="shared" si="120"/>
        <v>-9.7449720091229292E-3</v>
      </c>
      <c r="L940" s="196">
        <f t="shared" si="121"/>
        <v>2.6258205689278897E-3</v>
      </c>
      <c r="M940" s="196">
        <f t="shared" si="122"/>
        <v>-4.3001505052675925E-3</v>
      </c>
      <c r="N940" s="196">
        <f t="shared" si="123"/>
        <v>1.1321531494442245E-2</v>
      </c>
      <c r="O940" s="196">
        <f t="shared" si="124"/>
        <v>-1.1707988980715392E-3</v>
      </c>
      <c r="P940" s="196">
        <f t="shared" si="125"/>
        <v>-5.9271803556308449E-3</v>
      </c>
      <c r="Q940" s="196">
        <f t="shared" si="126"/>
        <v>8.6430423509078471E-4</v>
      </c>
      <c r="R940" s="196">
        <f t="shared" si="127"/>
        <v>-7.5749549740438968E-3</v>
      </c>
      <c r="Y940">
        <v>935</v>
      </c>
      <c r="Z940">
        <v>214.14024512106431</v>
      </c>
    </row>
    <row r="941" spans="1:26" ht="13.8">
      <c r="A941" s="209">
        <v>43003</v>
      </c>
      <c r="B941" s="193">
        <v>46.99</v>
      </c>
      <c r="C941" s="193">
        <v>67.67</v>
      </c>
      <c r="D941" s="193">
        <v>45.94</v>
      </c>
      <c r="E941" s="193">
        <v>48.76</v>
      </c>
      <c r="F941" s="193">
        <v>145.96</v>
      </c>
      <c r="G941" s="193">
        <v>23.36</v>
      </c>
      <c r="H941" s="193">
        <v>34.28</v>
      </c>
      <c r="I941" s="224">
        <v>178.55</v>
      </c>
      <c r="J941" s="193"/>
      <c r="K941" s="196">
        <f t="shared" si="120"/>
        <v>-1.612227805695134E-2</v>
      </c>
      <c r="L941" s="196">
        <f t="shared" si="121"/>
        <v>-1.542266841262916E-2</v>
      </c>
      <c r="M941" s="196">
        <f t="shared" si="122"/>
        <v>-7.9896350680199631E-3</v>
      </c>
      <c r="N941" s="196">
        <f t="shared" si="123"/>
        <v>-7.5310400977000721E-3</v>
      </c>
      <c r="O941" s="196">
        <f t="shared" si="124"/>
        <v>6.4124663862649579E-3</v>
      </c>
      <c r="P941" s="196">
        <f t="shared" si="125"/>
        <v>-5.1107325383305362E-3</v>
      </c>
      <c r="Q941" s="196">
        <f t="shared" si="126"/>
        <v>-1.3241220495106528E-2</v>
      </c>
      <c r="R941" s="196">
        <f t="shared" si="127"/>
        <v>-4.6970910061382348E-2</v>
      </c>
      <c r="Y941">
        <v>936</v>
      </c>
      <c r="Z941">
        <v>221.10173926699326</v>
      </c>
    </row>
    <row r="942" spans="1:26" ht="13.8">
      <c r="A942" s="209">
        <v>43004</v>
      </c>
      <c r="B942" s="193">
        <v>46.93</v>
      </c>
      <c r="C942" s="193">
        <v>67.67</v>
      </c>
      <c r="D942" s="193">
        <v>46.13</v>
      </c>
      <c r="E942" s="193">
        <v>48.79</v>
      </c>
      <c r="F942" s="193">
        <v>147.53</v>
      </c>
      <c r="G942" s="193">
        <v>23.43</v>
      </c>
      <c r="H942" s="193">
        <v>34.340000000000003</v>
      </c>
      <c r="I942" s="224">
        <v>179.38</v>
      </c>
      <c r="J942" s="193"/>
      <c r="K942" s="196">
        <f t="shared" si="120"/>
        <v>-1.2768674185997505E-3</v>
      </c>
      <c r="L942" s="196">
        <f t="shared" si="121"/>
        <v>0</v>
      </c>
      <c r="M942" s="196">
        <f t="shared" si="122"/>
        <v>4.1358293426209149E-3</v>
      </c>
      <c r="N942" s="196">
        <f t="shared" si="123"/>
        <v>6.1525840853160658E-4</v>
      </c>
      <c r="O942" s="196">
        <f t="shared" si="124"/>
        <v>1.0756371608659859E-2</v>
      </c>
      <c r="P942" s="196">
        <f t="shared" si="125"/>
        <v>2.9965753424657658E-3</v>
      </c>
      <c r="Q942" s="196">
        <f t="shared" si="126"/>
        <v>1.7502917152859472E-3</v>
      </c>
      <c r="R942" s="196">
        <f t="shared" si="127"/>
        <v>4.6485578269391432E-3</v>
      </c>
      <c r="Y942">
        <v>937</v>
      </c>
      <c r="Z942">
        <v>173.38421616994572</v>
      </c>
    </row>
    <row r="943" spans="1:26" ht="13.8">
      <c r="A943" s="209">
        <v>43005</v>
      </c>
      <c r="B943" s="193">
        <v>47.54</v>
      </c>
      <c r="C943" s="193">
        <v>68.22</v>
      </c>
      <c r="D943" s="193">
        <v>47.11</v>
      </c>
      <c r="E943" s="193">
        <v>49.03</v>
      </c>
      <c r="F943" s="193">
        <v>147.84</v>
      </c>
      <c r="G943" s="193">
        <v>23.41</v>
      </c>
      <c r="H943" s="193">
        <v>34.53</v>
      </c>
      <c r="I943" s="224">
        <v>181.97</v>
      </c>
      <c r="J943" s="193"/>
      <c r="K943" s="196">
        <f t="shared" si="120"/>
        <v>1.29980822501598E-2</v>
      </c>
      <c r="L943" s="196">
        <f t="shared" si="121"/>
        <v>8.1276784394856971E-3</v>
      </c>
      <c r="M943" s="196">
        <f t="shared" si="122"/>
        <v>2.1244309559939233E-2</v>
      </c>
      <c r="N943" s="196">
        <f t="shared" si="123"/>
        <v>4.9190407870465672E-3</v>
      </c>
      <c r="O943" s="196">
        <f t="shared" si="124"/>
        <v>2.1012675388056819E-3</v>
      </c>
      <c r="P943" s="196">
        <f t="shared" si="125"/>
        <v>-8.5360648740928614E-4</v>
      </c>
      <c r="Q943" s="196">
        <f t="shared" si="126"/>
        <v>5.5329062317995836E-3</v>
      </c>
      <c r="R943" s="196">
        <f t="shared" si="127"/>
        <v>1.4438621919946501E-2</v>
      </c>
      <c r="Y943">
        <v>938</v>
      </c>
      <c r="Z943">
        <v>228.44074883300141</v>
      </c>
    </row>
    <row r="944" spans="1:26" ht="13.8">
      <c r="A944" s="209">
        <v>43006</v>
      </c>
      <c r="B944" s="193">
        <v>47.82</v>
      </c>
      <c r="C944" s="193">
        <v>68.239999999999995</v>
      </c>
      <c r="D944" s="193">
        <v>47.36</v>
      </c>
      <c r="E944" s="193">
        <v>49.06</v>
      </c>
      <c r="F944" s="193">
        <v>147.37</v>
      </c>
      <c r="G944" s="193">
        <v>23.31</v>
      </c>
      <c r="H944" s="193">
        <v>34.24</v>
      </c>
      <c r="I944" s="224">
        <v>180.7</v>
      </c>
      <c r="J944" s="193"/>
      <c r="K944" s="196">
        <f t="shared" si="120"/>
        <v>5.8897770298696073E-3</v>
      </c>
      <c r="L944" s="196">
        <f t="shared" si="121"/>
        <v>2.9316915860445647E-4</v>
      </c>
      <c r="M944" s="196">
        <f t="shared" si="122"/>
        <v>5.3067289322861391E-3</v>
      </c>
      <c r="N944" s="196">
        <f t="shared" si="123"/>
        <v>6.1187028349992117E-4</v>
      </c>
      <c r="O944" s="196">
        <f t="shared" si="124"/>
        <v>-3.1791125541125462E-3</v>
      </c>
      <c r="P944" s="196">
        <f t="shared" si="125"/>
        <v>-4.2716787697565746E-3</v>
      </c>
      <c r="Q944" s="196">
        <f t="shared" si="126"/>
        <v>-8.3984940631334822E-3</v>
      </c>
      <c r="R944" s="196">
        <f t="shared" si="127"/>
        <v>-6.9791723910535269E-3</v>
      </c>
      <c r="Y944">
        <v>939</v>
      </c>
      <c r="Z944">
        <v>104.24557465508185</v>
      </c>
    </row>
    <row r="945" spans="1:26" ht="13.8">
      <c r="A945" s="209">
        <v>43007</v>
      </c>
      <c r="B945" s="193">
        <v>48.07</v>
      </c>
      <c r="C945" s="193">
        <v>68.81</v>
      </c>
      <c r="D945" s="193">
        <v>47.84</v>
      </c>
      <c r="E945" s="193">
        <v>49.14</v>
      </c>
      <c r="F945" s="193">
        <v>147.72</v>
      </c>
      <c r="G945" s="193">
        <v>23.07</v>
      </c>
      <c r="H945" s="193">
        <v>34.9</v>
      </c>
      <c r="I945" s="224">
        <v>181.35</v>
      </c>
      <c r="J945" s="193"/>
      <c r="K945" s="196">
        <f t="shared" si="120"/>
        <v>5.2279381012128815E-3</v>
      </c>
      <c r="L945" s="196">
        <f t="shared" si="121"/>
        <v>8.3528722157093695E-3</v>
      </c>
      <c r="M945" s="196">
        <f t="shared" si="122"/>
        <v>1.0135135135135219E-2</v>
      </c>
      <c r="N945" s="196">
        <f t="shared" si="123"/>
        <v>1.6306563391764836E-3</v>
      </c>
      <c r="O945" s="196">
        <f t="shared" si="124"/>
        <v>2.3749745538440272E-3</v>
      </c>
      <c r="P945" s="196">
        <f t="shared" si="125"/>
        <v>-1.029601029601023E-2</v>
      </c>
      <c r="Q945" s="196">
        <f t="shared" si="126"/>
        <v>1.9275700934579337E-2</v>
      </c>
      <c r="R945" s="196">
        <f t="shared" si="127"/>
        <v>3.5971223021583052E-3</v>
      </c>
      <c r="Y945">
        <v>940</v>
      </c>
      <c r="Z945">
        <v>180.2171713461571</v>
      </c>
    </row>
    <row r="946" spans="1:26" ht="13.8">
      <c r="A946" s="209">
        <v>43010</v>
      </c>
      <c r="B946" s="193">
        <v>47.96</v>
      </c>
      <c r="C946" s="193">
        <v>68.92</v>
      </c>
      <c r="D946" s="193">
        <v>47.55</v>
      </c>
      <c r="E946" s="193">
        <v>49.04</v>
      </c>
      <c r="F946" s="193">
        <v>149.16</v>
      </c>
      <c r="G946" s="193">
        <v>23.16</v>
      </c>
      <c r="H946" s="193">
        <v>35.14</v>
      </c>
      <c r="I946" s="224">
        <v>177.01</v>
      </c>
      <c r="J946" s="193"/>
      <c r="K946" s="196">
        <f t="shared" si="120"/>
        <v>-2.2883295194507892E-3</v>
      </c>
      <c r="L946" s="196">
        <f t="shared" si="121"/>
        <v>1.598604853945639E-3</v>
      </c>
      <c r="M946" s="196">
        <f t="shared" si="122"/>
        <v>-6.0618729096991271E-3</v>
      </c>
      <c r="N946" s="196">
        <f t="shared" si="123"/>
        <v>-2.0350020350020639E-3</v>
      </c>
      <c r="O946" s="196">
        <f t="shared" si="124"/>
        <v>9.7481722177091643E-3</v>
      </c>
      <c r="P946" s="196">
        <f t="shared" si="125"/>
        <v>3.9011703511053252E-3</v>
      </c>
      <c r="Q946" s="196">
        <f t="shared" si="126"/>
        <v>6.8767908309456159E-3</v>
      </c>
      <c r="R946" s="196">
        <f t="shared" si="127"/>
        <v>-2.3931623931623951E-2</v>
      </c>
      <c r="Y946">
        <v>941</v>
      </c>
      <c r="Z946">
        <v>268.27281841313027</v>
      </c>
    </row>
    <row r="947" spans="1:26" ht="13.8">
      <c r="A947" s="209">
        <v>43011</v>
      </c>
      <c r="B947" s="193">
        <v>47.85</v>
      </c>
      <c r="C947" s="193">
        <v>68.599999999999994</v>
      </c>
      <c r="D947" s="193">
        <v>47.77</v>
      </c>
      <c r="E947" s="193">
        <v>48.78</v>
      </c>
      <c r="F947" s="193">
        <v>148.44</v>
      </c>
      <c r="G947" s="193">
        <v>23.38</v>
      </c>
      <c r="H947" s="193">
        <v>35.119999999999997</v>
      </c>
      <c r="I947" s="224">
        <v>179.19</v>
      </c>
      <c r="J947" s="193"/>
      <c r="K947" s="196">
        <f t="shared" si="120"/>
        <v>-2.2935779816513641E-3</v>
      </c>
      <c r="L947" s="196">
        <f t="shared" si="121"/>
        <v>-4.6430644225189692E-3</v>
      </c>
      <c r="M947" s="196">
        <f t="shared" si="122"/>
        <v>4.6267087276552253E-3</v>
      </c>
      <c r="N947" s="196">
        <f t="shared" si="123"/>
        <v>-5.3017944535073006E-3</v>
      </c>
      <c r="O947" s="196">
        <f t="shared" si="124"/>
        <v>-4.8270313757039348E-3</v>
      </c>
      <c r="P947" s="196">
        <f t="shared" si="125"/>
        <v>9.4991364421415751E-3</v>
      </c>
      <c r="Q947" s="196">
        <f t="shared" si="126"/>
        <v>-5.6915196357436326E-4</v>
      </c>
      <c r="R947" s="196">
        <f t="shared" si="127"/>
        <v>1.2315688379187655E-2</v>
      </c>
      <c r="Y947">
        <v>942</v>
      </c>
      <c r="Z947">
        <v>263.68096337544426</v>
      </c>
    </row>
    <row r="948" spans="1:26" ht="13.8">
      <c r="A948" s="209">
        <v>43012</v>
      </c>
      <c r="B948" s="193">
        <v>48.27</v>
      </c>
      <c r="C948" s="193">
        <v>68.989999999999995</v>
      </c>
      <c r="D948" s="193">
        <v>47.47</v>
      </c>
      <c r="E948" s="193">
        <v>48.85</v>
      </c>
      <c r="F948" s="193">
        <v>148.55000000000001</v>
      </c>
      <c r="G948" s="193">
        <v>23.35</v>
      </c>
      <c r="H948" s="193">
        <v>35.08</v>
      </c>
      <c r="I948" s="224">
        <v>184.45</v>
      </c>
      <c r="J948" s="193"/>
      <c r="K948" s="196">
        <f t="shared" si="120"/>
        <v>8.7774294670846745E-3</v>
      </c>
      <c r="L948" s="196">
        <f t="shared" si="121"/>
        <v>5.6851311953352857E-3</v>
      </c>
      <c r="M948" s="196">
        <f t="shared" si="122"/>
        <v>-6.2800921080176731E-3</v>
      </c>
      <c r="N948" s="196">
        <f t="shared" si="123"/>
        <v>1.4350143501435072E-3</v>
      </c>
      <c r="O948" s="196">
        <f t="shared" si="124"/>
        <v>7.4104015090281357E-4</v>
      </c>
      <c r="P948" s="196">
        <f t="shared" si="125"/>
        <v>-1.2831479897347129E-3</v>
      </c>
      <c r="Q948" s="196">
        <f t="shared" si="126"/>
        <v>-1.1389521640090875E-3</v>
      </c>
      <c r="R948" s="196">
        <f t="shared" si="127"/>
        <v>2.9354316647134275E-2</v>
      </c>
      <c r="Y948">
        <v>943</v>
      </c>
      <c r="Z948">
        <v>121.25975278136379</v>
      </c>
    </row>
    <row r="949" spans="1:26" ht="13.8">
      <c r="A949" s="209">
        <v>43013</v>
      </c>
      <c r="B949" s="193">
        <v>49.04</v>
      </c>
      <c r="C949" s="193">
        <v>70.180000000000007</v>
      </c>
      <c r="D949" s="193">
        <v>48.38</v>
      </c>
      <c r="E949" s="193">
        <v>48.62</v>
      </c>
      <c r="F949" s="193">
        <v>150.22</v>
      </c>
      <c r="G949" s="193">
        <v>23.44</v>
      </c>
      <c r="H949" s="193">
        <v>35.380000000000003</v>
      </c>
      <c r="I949" s="224">
        <v>194.39</v>
      </c>
      <c r="J949" s="193"/>
      <c r="K949" s="196">
        <f t="shared" si="120"/>
        <v>1.5951937020923887E-2</v>
      </c>
      <c r="L949" s="196">
        <f t="shared" si="121"/>
        <v>1.7248876648789855E-2</v>
      </c>
      <c r="M949" s="196">
        <f t="shared" si="122"/>
        <v>1.9170002106593715E-2</v>
      </c>
      <c r="N949" s="196">
        <f t="shared" si="123"/>
        <v>-4.7082906857728547E-3</v>
      </c>
      <c r="O949" s="196">
        <f t="shared" si="124"/>
        <v>1.1242006058566054E-2</v>
      </c>
      <c r="P949" s="196">
        <f t="shared" si="125"/>
        <v>3.8543897216274025E-3</v>
      </c>
      <c r="Q949" s="196">
        <f t="shared" si="126"/>
        <v>8.5518814139111821E-3</v>
      </c>
      <c r="R949" s="196">
        <f t="shared" si="127"/>
        <v>5.3889943074003785E-2</v>
      </c>
      <c r="Y949">
        <v>944</v>
      </c>
      <c r="Z949">
        <v>164.71121426838783</v>
      </c>
    </row>
    <row r="950" spans="1:26" ht="13.8">
      <c r="A950" s="209">
        <v>43014</v>
      </c>
      <c r="B950" s="193">
        <v>49.48</v>
      </c>
      <c r="C950" s="193">
        <v>70.2</v>
      </c>
      <c r="D950" s="193">
        <v>48.82</v>
      </c>
      <c r="E950" s="193">
        <v>47.57</v>
      </c>
      <c r="F950" s="193">
        <v>141.25</v>
      </c>
      <c r="G950" s="193">
        <v>23.32</v>
      </c>
      <c r="H950" s="193">
        <v>35.22</v>
      </c>
      <c r="I950" s="224">
        <v>198.02</v>
      </c>
      <c r="J950" s="193"/>
      <c r="K950" s="196">
        <f t="shared" si="120"/>
        <v>8.972267536704685E-3</v>
      </c>
      <c r="L950" s="196">
        <f t="shared" si="121"/>
        <v>2.8498147620398999E-4</v>
      </c>
      <c r="M950" s="196">
        <f t="shared" si="122"/>
        <v>9.0946672178585722E-3</v>
      </c>
      <c r="N950" s="196">
        <f t="shared" si="123"/>
        <v>-2.1596051007815656E-2</v>
      </c>
      <c r="O950" s="196">
        <f t="shared" si="124"/>
        <v>-5.971242178138729E-2</v>
      </c>
      <c r="P950" s="196">
        <f t="shared" si="125"/>
        <v>-5.1194539249147181E-3</v>
      </c>
      <c r="Q950" s="196">
        <f t="shared" si="126"/>
        <v>-4.5223289994348126E-3</v>
      </c>
      <c r="R950" s="196">
        <f t="shared" si="127"/>
        <v>1.8673800092597479E-2</v>
      </c>
      <c r="Y950">
        <v>945</v>
      </c>
      <c r="Z950">
        <v>165.19877070701833</v>
      </c>
    </row>
    <row r="951" spans="1:26" ht="13.8">
      <c r="A951" s="209">
        <v>43017</v>
      </c>
      <c r="B951" s="193">
        <v>49.55</v>
      </c>
      <c r="C951" s="193">
        <v>70.47</v>
      </c>
      <c r="D951" s="193">
        <v>48.73</v>
      </c>
      <c r="E951" s="193">
        <v>46.84</v>
      </c>
      <c r="F951" s="193">
        <v>139.02000000000001</v>
      </c>
      <c r="G951" s="193">
        <v>23.77</v>
      </c>
      <c r="H951" s="193">
        <v>35.380000000000003</v>
      </c>
      <c r="I951" s="224">
        <v>196.87</v>
      </c>
      <c r="J951" s="193"/>
      <c r="K951" s="196">
        <f t="shared" si="120"/>
        <v>1.4147130153597471E-3</v>
      </c>
      <c r="L951" s="196">
        <f t="shared" si="121"/>
        <v>3.8461538461537891E-3</v>
      </c>
      <c r="M951" s="196">
        <f t="shared" si="122"/>
        <v>-1.8435067595248549E-3</v>
      </c>
      <c r="N951" s="196">
        <f t="shared" si="123"/>
        <v>-1.534580618036571E-2</v>
      </c>
      <c r="O951" s="196">
        <f t="shared" si="124"/>
        <v>-1.5787610619468956E-2</v>
      </c>
      <c r="P951" s="196">
        <f t="shared" si="125"/>
        <v>1.9296740994854171E-2</v>
      </c>
      <c r="Q951" s="196">
        <f t="shared" si="126"/>
        <v>4.5428733674049886E-3</v>
      </c>
      <c r="R951" s="196">
        <f t="shared" si="127"/>
        <v>-5.8074941925058358E-3</v>
      </c>
      <c r="Y951">
        <v>946</v>
      </c>
      <c r="Z951">
        <v>121.02815065735913</v>
      </c>
    </row>
    <row r="952" spans="1:26" ht="13.8">
      <c r="A952" s="209">
        <v>43018</v>
      </c>
      <c r="B952" s="193">
        <v>49.36</v>
      </c>
      <c r="C952" s="193">
        <v>70.47</v>
      </c>
      <c r="D952" s="193">
        <v>48.51</v>
      </c>
      <c r="E952" s="193">
        <v>47.97</v>
      </c>
      <c r="F952" s="193">
        <v>141.05000000000001</v>
      </c>
      <c r="G952" s="193">
        <v>24.83</v>
      </c>
      <c r="H952" s="193">
        <v>35.24</v>
      </c>
      <c r="I952" s="224">
        <v>195.08</v>
      </c>
      <c r="J952" s="193"/>
      <c r="K952" s="196">
        <f t="shared" si="120"/>
        <v>-3.8345105953581783E-3</v>
      </c>
      <c r="L952" s="196">
        <f t="shared" si="121"/>
        <v>0</v>
      </c>
      <c r="M952" s="196">
        <f t="shared" si="122"/>
        <v>-4.5146726862302254E-3</v>
      </c>
      <c r="N952" s="196">
        <f t="shared" si="123"/>
        <v>2.4124679760888029E-2</v>
      </c>
      <c r="O952" s="196">
        <f t="shared" si="124"/>
        <v>1.4602215508559927E-2</v>
      </c>
      <c r="P952" s="196">
        <f t="shared" si="125"/>
        <v>4.4594026083298224E-2</v>
      </c>
      <c r="Q952" s="196">
        <f t="shared" si="126"/>
        <v>-3.9570378745053857E-3</v>
      </c>
      <c r="R952" s="196">
        <f t="shared" si="127"/>
        <v>-9.0922944074769748E-3</v>
      </c>
      <c r="Y952">
        <v>947</v>
      </c>
      <c r="Z952">
        <v>219.42992187784827</v>
      </c>
    </row>
    <row r="953" spans="1:26" ht="13.8">
      <c r="A953" s="209">
        <v>43019</v>
      </c>
      <c r="B953" s="193">
        <v>49.75</v>
      </c>
      <c r="C953" s="193">
        <v>70.59</v>
      </c>
      <c r="D953" s="193">
        <v>49.34</v>
      </c>
      <c r="E953" s="193">
        <v>49.26</v>
      </c>
      <c r="F953" s="193">
        <v>141.94999999999999</v>
      </c>
      <c r="G953" s="193">
        <v>25.31</v>
      </c>
      <c r="H953" s="193">
        <v>34.76</v>
      </c>
      <c r="I953" s="224">
        <v>194.95</v>
      </c>
      <c r="J953" s="193"/>
      <c r="K953" s="196">
        <f t="shared" si="120"/>
        <v>7.9011345218800762E-3</v>
      </c>
      <c r="L953" s="196">
        <f t="shared" si="121"/>
        <v>1.7028522775649859E-3</v>
      </c>
      <c r="M953" s="196">
        <f t="shared" si="122"/>
        <v>1.7109874252731506E-2</v>
      </c>
      <c r="N953" s="196">
        <f t="shared" si="123"/>
        <v>2.6891807379612241E-2</v>
      </c>
      <c r="O953" s="196">
        <f t="shared" si="124"/>
        <v>6.3807160581352516E-3</v>
      </c>
      <c r="P953" s="196">
        <f t="shared" si="125"/>
        <v>1.9331453886427728E-2</v>
      </c>
      <c r="Q953" s="196">
        <f t="shared" si="126"/>
        <v>-1.3620885357548353E-2</v>
      </c>
      <c r="R953" s="196">
        <f t="shared" si="127"/>
        <v>-6.6639327455415148E-4</v>
      </c>
      <c r="Y953">
        <v>948</v>
      </c>
      <c r="Z953">
        <v>145.90752955663095</v>
      </c>
    </row>
    <row r="954" spans="1:26" ht="13.8">
      <c r="A954" s="209">
        <v>43020</v>
      </c>
      <c r="B954" s="193">
        <v>50.05</v>
      </c>
      <c r="C954" s="193">
        <v>71.239999999999995</v>
      </c>
      <c r="D954" s="193">
        <v>49.27</v>
      </c>
      <c r="E954" s="193">
        <v>50.12</v>
      </c>
      <c r="F954" s="193">
        <v>141.37</v>
      </c>
      <c r="G954" s="193">
        <v>25.42</v>
      </c>
      <c r="H954" s="193">
        <v>34.56</v>
      </c>
      <c r="I954" s="224">
        <v>195.86</v>
      </c>
      <c r="J954" s="193"/>
      <c r="K954" s="196">
        <f t="shared" si="120"/>
        <v>6.0301507537687867E-3</v>
      </c>
      <c r="L954" s="196">
        <f t="shared" si="121"/>
        <v>9.2081031307549438E-3</v>
      </c>
      <c r="M954" s="196">
        <f t="shared" si="122"/>
        <v>-1.4187271990271642E-3</v>
      </c>
      <c r="N954" s="196">
        <f t="shared" si="123"/>
        <v>1.7458384084449847E-2</v>
      </c>
      <c r="O954" s="196">
        <f t="shared" si="124"/>
        <v>-4.0859457555476163E-3</v>
      </c>
      <c r="P954" s="196">
        <f t="shared" si="125"/>
        <v>4.3461082576058078E-3</v>
      </c>
      <c r="Q954" s="196">
        <f t="shared" si="126"/>
        <v>-5.7537399309549988E-3</v>
      </c>
      <c r="R954" s="196">
        <f t="shared" si="127"/>
        <v>4.6678635547577584E-3</v>
      </c>
      <c r="Y954">
        <v>949</v>
      </c>
      <c r="Z954">
        <v>244.60142364133009</v>
      </c>
    </row>
    <row r="955" spans="1:26" ht="13.8">
      <c r="A955" s="209">
        <v>43021</v>
      </c>
      <c r="B955" s="193">
        <v>50.15</v>
      </c>
      <c r="C955" s="193">
        <v>71.58</v>
      </c>
      <c r="D955" s="193">
        <v>49.36</v>
      </c>
      <c r="E955" s="193">
        <v>50.67</v>
      </c>
      <c r="F955" s="193">
        <v>143.72999999999999</v>
      </c>
      <c r="G955" s="193">
        <v>25.57</v>
      </c>
      <c r="H955" s="193">
        <v>34.799999999999997</v>
      </c>
      <c r="I955" s="224">
        <v>199.49</v>
      </c>
      <c r="J955" s="195"/>
      <c r="K955" s="196">
        <f t="shared" si="120"/>
        <v>1.9980019980020266E-3</v>
      </c>
      <c r="L955" s="196">
        <f t="shared" si="121"/>
        <v>4.7725996631106599E-3</v>
      </c>
      <c r="M955" s="196">
        <f t="shared" si="122"/>
        <v>1.8266693728434403E-3</v>
      </c>
      <c r="N955" s="196">
        <f t="shared" si="123"/>
        <v>1.0973663208300165E-2</v>
      </c>
      <c r="O955" s="196">
        <f t="shared" si="124"/>
        <v>1.6693782273466684E-2</v>
      </c>
      <c r="P955" s="196">
        <f t="shared" si="125"/>
        <v>5.90086546026745E-3</v>
      </c>
      <c r="Q955" s="196">
        <f t="shared" si="126"/>
        <v>6.9444444444442957E-3</v>
      </c>
      <c r="R955" s="196">
        <f t="shared" si="127"/>
        <v>1.8533646482181126E-2</v>
      </c>
      <c r="Y955">
        <v>950</v>
      </c>
      <c r="Z955">
        <v>134.77470438480324</v>
      </c>
    </row>
    <row r="956" spans="1:26" ht="13.8">
      <c r="A956" s="209">
        <v>43024</v>
      </c>
      <c r="B956" s="193">
        <v>50.32</v>
      </c>
      <c r="C956" s="193">
        <v>71.73</v>
      </c>
      <c r="D956" s="193">
        <v>49.48</v>
      </c>
      <c r="E956" s="193">
        <v>50.09</v>
      </c>
      <c r="F956" s="193">
        <v>142.80000000000001</v>
      </c>
      <c r="G956" s="193">
        <v>25.31</v>
      </c>
      <c r="H956" s="193">
        <v>34.270000000000003</v>
      </c>
      <c r="I956" s="224">
        <v>202.68</v>
      </c>
      <c r="J956" s="193"/>
      <c r="K956" s="196">
        <f t="shared" si="120"/>
        <v>3.3898305084746104E-3</v>
      </c>
      <c r="L956" s="196">
        <f t="shared" si="121"/>
        <v>2.0955574182733401E-3</v>
      </c>
      <c r="M956" s="196">
        <f t="shared" si="122"/>
        <v>2.4311183144245835E-3</v>
      </c>
      <c r="N956" s="196">
        <f t="shared" si="123"/>
        <v>-1.1446615354252976E-2</v>
      </c>
      <c r="O956" s="196">
        <f t="shared" si="124"/>
        <v>-6.4704654560633025E-3</v>
      </c>
      <c r="P956" s="196">
        <f t="shared" si="125"/>
        <v>-1.0168165819319576E-2</v>
      </c>
      <c r="Q956" s="196">
        <f t="shared" si="126"/>
        <v>-1.5229885057471094E-2</v>
      </c>
      <c r="R956" s="196">
        <f t="shared" si="127"/>
        <v>1.599077648002405E-2</v>
      </c>
      <c r="Y956">
        <v>951</v>
      </c>
      <c r="Z956">
        <v>220.18899402802793</v>
      </c>
    </row>
    <row r="957" spans="1:26" ht="13.8">
      <c r="A957" s="209">
        <v>43025</v>
      </c>
      <c r="B957" s="193">
        <v>50.46</v>
      </c>
      <c r="C957" s="193">
        <v>71.67</v>
      </c>
      <c r="D957" s="193">
        <v>49.49</v>
      </c>
      <c r="E957" s="193">
        <v>50.11</v>
      </c>
      <c r="F957" s="193">
        <v>142.41</v>
      </c>
      <c r="G957" s="193">
        <v>25.38</v>
      </c>
      <c r="H957" s="193">
        <v>34.020000000000003</v>
      </c>
      <c r="I957" s="224">
        <v>199.48</v>
      </c>
      <c r="J957" s="193"/>
      <c r="K957" s="196">
        <f t="shared" si="120"/>
        <v>2.782193958664558E-3</v>
      </c>
      <c r="L957" s="196">
        <f t="shared" si="121"/>
        <v>-8.364700961940927E-4</v>
      </c>
      <c r="M957" s="196">
        <f t="shared" si="122"/>
        <v>2.021018593372093E-4</v>
      </c>
      <c r="N957" s="196">
        <f t="shared" si="123"/>
        <v>3.9928129367131201E-4</v>
      </c>
      <c r="O957" s="196">
        <f t="shared" si="124"/>
        <v>-2.7310924369748934E-3</v>
      </c>
      <c r="P957" s="196">
        <f t="shared" si="125"/>
        <v>2.7657052548399957E-3</v>
      </c>
      <c r="Q957" s="196">
        <f t="shared" si="126"/>
        <v>-7.2950102130142974E-3</v>
      </c>
      <c r="R957" s="196">
        <f t="shared" si="127"/>
        <v>-1.5788434971383544E-2</v>
      </c>
      <c r="Y957">
        <v>952</v>
      </c>
      <c r="Z957">
        <v>226.53550573762558</v>
      </c>
    </row>
    <row r="958" spans="1:26" ht="13.8">
      <c r="A958" s="209">
        <v>43026</v>
      </c>
      <c r="B958" s="193">
        <v>49.85</v>
      </c>
      <c r="C958" s="193">
        <v>71.69</v>
      </c>
      <c r="D958" s="193">
        <v>49.52</v>
      </c>
      <c r="E958" s="193">
        <v>49.99</v>
      </c>
      <c r="F958" s="193">
        <v>141.66</v>
      </c>
      <c r="G958" s="193">
        <v>25.45</v>
      </c>
      <c r="H958" s="193">
        <v>34.450000000000003</v>
      </c>
      <c r="I958" s="224">
        <v>195.54</v>
      </c>
      <c r="J958" s="193"/>
      <c r="K958" s="196">
        <f t="shared" si="120"/>
        <v>-1.2088783194609581E-2</v>
      </c>
      <c r="L958" s="196">
        <f t="shared" si="121"/>
        <v>2.7905678805631396E-4</v>
      </c>
      <c r="M958" s="196">
        <f t="shared" si="122"/>
        <v>6.0618306728634343E-4</v>
      </c>
      <c r="N958" s="196">
        <f t="shared" si="123"/>
        <v>-2.3947315905008472E-3</v>
      </c>
      <c r="O958" s="196">
        <f t="shared" si="124"/>
        <v>-5.2664840952180323E-3</v>
      </c>
      <c r="P958" s="196">
        <f t="shared" si="125"/>
        <v>2.7580772261623439E-3</v>
      </c>
      <c r="Q958" s="196">
        <f t="shared" si="126"/>
        <v>1.2639623750734852E-2</v>
      </c>
      <c r="R958" s="196">
        <f t="shared" si="127"/>
        <v>-1.9751353519149778E-2</v>
      </c>
      <c r="Y958">
        <v>953</v>
      </c>
      <c r="Z958">
        <v>195.77572773321694</v>
      </c>
    </row>
    <row r="959" spans="1:26" ht="13.8">
      <c r="A959" s="209">
        <v>43027</v>
      </c>
      <c r="B959" s="193">
        <v>49.33</v>
      </c>
      <c r="C959" s="193">
        <v>71.97</v>
      </c>
      <c r="D959" s="193">
        <v>49.1</v>
      </c>
      <c r="E959" s="193">
        <v>50.32</v>
      </c>
      <c r="F959" s="193">
        <v>142.47999999999999</v>
      </c>
      <c r="G959" s="193">
        <v>25.5</v>
      </c>
      <c r="H959" s="193">
        <v>33.840000000000003</v>
      </c>
      <c r="I959" s="224">
        <v>195.13</v>
      </c>
      <c r="J959" s="193"/>
      <c r="K959" s="196">
        <f t="shared" si="120"/>
        <v>-1.0431293881644998E-2</v>
      </c>
      <c r="L959" s="196">
        <f t="shared" si="121"/>
        <v>3.9057051192635116E-3</v>
      </c>
      <c r="M959" s="196">
        <f t="shared" si="122"/>
        <v>-8.4814216478190964E-3</v>
      </c>
      <c r="N959" s="196">
        <f t="shared" si="123"/>
        <v>6.6013202640527761E-3</v>
      </c>
      <c r="O959" s="196">
        <f t="shared" si="124"/>
        <v>5.7885076944796925E-3</v>
      </c>
      <c r="P959" s="196">
        <f t="shared" si="125"/>
        <v>1.9646365422397137E-3</v>
      </c>
      <c r="Q959" s="196">
        <f t="shared" si="126"/>
        <v>-1.7706821480406369E-2</v>
      </c>
      <c r="R959" s="196">
        <f t="shared" si="127"/>
        <v>-2.0967576966349423E-3</v>
      </c>
      <c r="Y959">
        <v>954</v>
      </c>
      <c r="Z959">
        <v>151.83540642390165</v>
      </c>
    </row>
    <row r="960" spans="1:26" ht="13.8">
      <c r="A960" s="209">
        <v>43028</v>
      </c>
      <c r="B960" s="193">
        <v>49.15</v>
      </c>
      <c r="C960" s="193">
        <v>72.8</v>
      </c>
      <c r="D960" s="193">
        <v>49.29</v>
      </c>
      <c r="E960" s="193">
        <v>51.43</v>
      </c>
      <c r="F960" s="193">
        <v>144.56</v>
      </c>
      <c r="G960" s="193">
        <v>25.81</v>
      </c>
      <c r="H960" s="193">
        <v>34.130000000000003</v>
      </c>
      <c r="I960" s="224">
        <v>194.16</v>
      </c>
      <c r="J960" s="193"/>
      <c r="K960" s="196">
        <f t="shared" si="120"/>
        <v>-3.64889519562132E-3</v>
      </c>
      <c r="L960" s="196">
        <f t="shared" si="121"/>
        <v>1.1532583020703048E-2</v>
      </c>
      <c r="M960" s="196">
        <f t="shared" si="122"/>
        <v>3.8696537678207274E-3</v>
      </c>
      <c r="N960" s="196">
        <f t="shared" si="123"/>
        <v>2.2058823529411752E-2</v>
      </c>
      <c r="O960" s="196">
        <f t="shared" si="124"/>
        <v>1.4598540145985489E-2</v>
      </c>
      <c r="P960" s="196">
        <f t="shared" si="125"/>
        <v>1.2156862745097989E-2</v>
      </c>
      <c r="Q960" s="196">
        <f t="shared" si="126"/>
        <v>8.5697399527186503E-3</v>
      </c>
      <c r="R960" s="196">
        <f t="shared" si="127"/>
        <v>-4.9710449443960379E-3</v>
      </c>
      <c r="Y960">
        <v>955</v>
      </c>
      <c r="Z960">
        <v>218.77453051637517</v>
      </c>
    </row>
    <row r="961" spans="1:26" ht="13.8">
      <c r="A961" s="209">
        <v>43031</v>
      </c>
      <c r="B961" s="193">
        <v>48.31</v>
      </c>
      <c r="C961" s="193">
        <v>72.819999999999993</v>
      </c>
      <c r="D961" s="193">
        <v>48.3</v>
      </c>
      <c r="E961" s="193">
        <v>52.11</v>
      </c>
      <c r="F961" s="193">
        <v>145.69999999999999</v>
      </c>
      <c r="G961" s="193">
        <v>26.17</v>
      </c>
      <c r="H961" s="193">
        <v>33.42</v>
      </c>
      <c r="I961" s="224">
        <v>192.47</v>
      </c>
      <c r="J961" s="193"/>
      <c r="K961" s="196">
        <f t="shared" si="120"/>
        <v>-1.7090539165818847E-2</v>
      </c>
      <c r="L961" s="196">
        <f t="shared" si="121"/>
        <v>2.7472527472522008E-4</v>
      </c>
      <c r="M961" s="196">
        <f t="shared" si="122"/>
        <v>-2.0085209981740758E-2</v>
      </c>
      <c r="N961" s="196">
        <f t="shared" si="123"/>
        <v>1.3221854948473648E-2</v>
      </c>
      <c r="O961" s="196">
        <f t="shared" si="124"/>
        <v>7.8859988931930438E-3</v>
      </c>
      <c r="P961" s="196">
        <f t="shared" si="125"/>
        <v>1.3948082138706044E-2</v>
      </c>
      <c r="Q961" s="196">
        <f t="shared" si="126"/>
        <v>-2.0802812774685053E-2</v>
      </c>
      <c r="R961" s="196">
        <f t="shared" si="127"/>
        <v>-8.7041615162752259E-3</v>
      </c>
      <c r="Y961">
        <v>956</v>
      </c>
      <c r="Z961">
        <v>114.93549960187603</v>
      </c>
    </row>
    <row r="962" spans="1:26" ht="13.8">
      <c r="A962" s="209">
        <v>43032</v>
      </c>
      <c r="B962" s="193">
        <v>48.79</v>
      </c>
      <c r="C962" s="193">
        <v>72.84</v>
      </c>
      <c r="D962" s="193">
        <v>48.41</v>
      </c>
      <c r="E962" s="193">
        <v>52.41</v>
      </c>
      <c r="F962" s="193">
        <v>145.93</v>
      </c>
      <c r="G962" s="193">
        <v>25.97</v>
      </c>
      <c r="H962" s="193">
        <v>33.340000000000003</v>
      </c>
      <c r="I962" s="224">
        <v>196.02</v>
      </c>
      <c r="J962" s="193"/>
      <c r="K962" s="196">
        <f t="shared" si="120"/>
        <v>9.9358310908713894E-3</v>
      </c>
      <c r="L962" s="196">
        <f t="shared" si="121"/>
        <v>2.7464982147775655E-4</v>
      </c>
      <c r="M962" s="196">
        <f t="shared" si="122"/>
        <v>2.2774327122153091E-3</v>
      </c>
      <c r="N962" s="196">
        <f t="shared" si="123"/>
        <v>5.7570523891766869E-3</v>
      </c>
      <c r="O962" s="196">
        <f t="shared" si="124"/>
        <v>1.578586135895801E-3</v>
      </c>
      <c r="P962" s="196">
        <f t="shared" si="125"/>
        <v>-7.6423385555981207E-3</v>
      </c>
      <c r="Q962" s="196">
        <f t="shared" si="126"/>
        <v>-2.3937761819269386E-3</v>
      </c>
      <c r="R962" s="196">
        <f t="shared" si="127"/>
        <v>1.8444432898633612E-2</v>
      </c>
      <c r="Y962">
        <v>957</v>
      </c>
      <c r="Z962">
        <v>186.62657201723241</v>
      </c>
    </row>
    <row r="963" spans="1:26" ht="13.8">
      <c r="A963" s="209">
        <v>43033</v>
      </c>
      <c r="B963" s="193">
        <v>48.65</v>
      </c>
      <c r="C963" s="193">
        <v>72.63</v>
      </c>
      <c r="D963" s="193">
        <v>48.55</v>
      </c>
      <c r="E963" s="193">
        <v>51.57</v>
      </c>
      <c r="F963" s="193">
        <v>145.83000000000001</v>
      </c>
      <c r="G963" s="193">
        <v>26.12</v>
      </c>
      <c r="H963" s="193">
        <v>33.28</v>
      </c>
      <c r="I963" s="224">
        <v>193.77</v>
      </c>
      <c r="J963" s="193"/>
      <c r="K963" s="196">
        <f t="shared" ref="K963:K1026" si="128">(B963-B962)/B962</f>
        <v>-2.8694404591104853E-3</v>
      </c>
      <c r="L963" s="196">
        <f t="shared" ref="L963:L1026" si="129">(C963-C962)/C962</f>
        <v>-2.8830313014828108E-3</v>
      </c>
      <c r="M963" s="196">
        <f t="shared" ref="M963:M1026" si="130">(D963-D962)/D962</f>
        <v>2.8919644701508071E-3</v>
      </c>
      <c r="N963" s="196">
        <f t="shared" ref="N963:N1026" si="131">(E963-E962)/E962</f>
        <v>-1.60274756725815E-2</v>
      </c>
      <c r="O963" s="196">
        <f t="shared" ref="O963:O1026" si="132">(F963-F962)/F962</f>
        <v>-6.852600561912856E-4</v>
      </c>
      <c r="P963" s="196">
        <f t="shared" ref="P963:P1026" si="133">(G963-G962)/G962</f>
        <v>5.7758952637659662E-3</v>
      </c>
      <c r="Q963" s="196">
        <f t="shared" ref="Q963:Q1026" si="134">(H963-H962)/H962</f>
        <v>-1.7996400719856708E-3</v>
      </c>
      <c r="R963" s="196">
        <f t="shared" ref="R963:R1026" si="135">(I963-I962)/I962</f>
        <v>-1.1478420569329659E-2</v>
      </c>
      <c r="Y963">
        <v>958</v>
      </c>
      <c r="Z963">
        <v>123.81665111746936</v>
      </c>
    </row>
    <row r="964" spans="1:26" ht="13.8">
      <c r="A964" s="209">
        <v>43034</v>
      </c>
      <c r="B964" s="193">
        <v>48.62</v>
      </c>
      <c r="C964" s="193">
        <v>72.75</v>
      </c>
      <c r="D964" s="193">
        <v>48.51</v>
      </c>
      <c r="E964" s="193">
        <v>51.64</v>
      </c>
      <c r="F964" s="193">
        <v>146.08000000000001</v>
      </c>
      <c r="G964" s="193">
        <v>26.16</v>
      </c>
      <c r="H964" s="193">
        <v>33.479999999999997</v>
      </c>
      <c r="I964" s="224">
        <v>195.21</v>
      </c>
      <c r="J964" s="193"/>
      <c r="K964" s="196">
        <f t="shared" si="128"/>
        <v>-6.166495375128703E-4</v>
      </c>
      <c r="L964" s="196">
        <f t="shared" si="129"/>
        <v>1.6522098306485551E-3</v>
      </c>
      <c r="M964" s="196">
        <f t="shared" si="130"/>
        <v>-8.2389289392377236E-4</v>
      </c>
      <c r="N964" s="196">
        <f t="shared" si="131"/>
        <v>1.3573783207291115E-3</v>
      </c>
      <c r="O964" s="196">
        <f t="shared" si="132"/>
        <v>1.7143248988548308E-3</v>
      </c>
      <c r="P964" s="196">
        <f t="shared" si="133"/>
        <v>1.5313935681469811E-3</v>
      </c>
      <c r="Q964" s="196">
        <f t="shared" si="134"/>
        <v>6.0096153846152566E-3</v>
      </c>
      <c r="R964" s="196">
        <f t="shared" si="135"/>
        <v>7.4314909428704013E-3</v>
      </c>
      <c r="Y964">
        <v>959</v>
      </c>
      <c r="Z964">
        <v>201.7641935232763</v>
      </c>
    </row>
    <row r="965" spans="1:26" ht="13.8">
      <c r="A965" s="209">
        <v>43035</v>
      </c>
      <c r="B965" s="193">
        <v>55.05</v>
      </c>
      <c r="C965" s="193">
        <v>77.42</v>
      </c>
      <c r="D965" s="193">
        <v>50.84</v>
      </c>
      <c r="E965" s="193">
        <v>50.18</v>
      </c>
      <c r="F965" s="193">
        <v>146.01</v>
      </c>
      <c r="G965" s="193">
        <v>26.03</v>
      </c>
      <c r="H965" s="193">
        <v>33.39</v>
      </c>
      <c r="I965" s="224">
        <v>199.54</v>
      </c>
      <c r="J965" s="193"/>
      <c r="K965" s="196">
        <f t="shared" si="128"/>
        <v>0.13225010283833813</v>
      </c>
      <c r="L965" s="196">
        <f t="shared" si="129"/>
        <v>6.4192439862542985E-2</v>
      </c>
      <c r="M965" s="196">
        <f t="shared" si="130"/>
        <v>4.8031333745619575E-2</v>
      </c>
      <c r="N965" s="196">
        <f t="shared" si="131"/>
        <v>-2.8272656855151061E-2</v>
      </c>
      <c r="O965" s="196">
        <f t="shared" si="132"/>
        <v>-4.7918948521372942E-4</v>
      </c>
      <c r="P965" s="196">
        <f t="shared" si="133"/>
        <v>-4.9694189602446101E-3</v>
      </c>
      <c r="Q965" s="196">
        <f t="shared" si="134"/>
        <v>-2.6881720430106427E-3</v>
      </c>
      <c r="R965" s="196">
        <f t="shared" si="135"/>
        <v>2.2181240715127216E-2</v>
      </c>
      <c r="Y965">
        <v>960</v>
      </c>
      <c r="Z965">
        <v>212.87242457328787</v>
      </c>
    </row>
    <row r="966" spans="1:26" ht="13.8">
      <c r="A966" s="209">
        <v>43038</v>
      </c>
      <c r="B966" s="193">
        <v>55.54</v>
      </c>
      <c r="C966" s="193">
        <v>77.489999999999995</v>
      </c>
      <c r="D966" s="193">
        <v>50.73</v>
      </c>
      <c r="E966" s="193">
        <v>49.59</v>
      </c>
      <c r="F966" s="193">
        <v>144.07</v>
      </c>
      <c r="G966" s="193">
        <v>25.67</v>
      </c>
      <c r="H966" s="193">
        <v>33.57</v>
      </c>
      <c r="I966" s="224">
        <v>198.37</v>
      </c>
      <c r="J966" s="193"/>
      <c r="K966" s="196">
        <f t="shared" si="128"/>
        <v>8.9009990917348226E-3</v>
      </c>
      <c r="L966" s="196">
        <f t="shared" si="129"/>
        <v>9.041591320071451E-4</v>
      </c>
      <c r="M966" s="196">
        <f t="shared" si="130"/>
        <v>-2.1636506687648807E-3</v>
      </c>
      <c r="N966" s="196">
        <f t="shared" si="131"/>
        <v>-1.1757672379433964E-2</v>
      </c>
      <c r="O966" s="196">
        <f t="shared" si="132"/>
        <v>-1.3286761180741031E-2</v>
      </c>
      <c r="P966" s="196">
        <f t="shared" si="133"/>
        <v>-1.383019592777562E-2</v>
      </c>
      <c r="Q966" s="196">
        <f t="shared" si="134"/>
        <v>5.3908355795148164E-3</v>
      </c>
      <c r="R966" s="196">
        <f t="shared" si="135"/>
        <v>-5.863486017840972E-3</v>
      </c>
      <c r="Y966">
        <v>961</v>
      </c>
      <c r="Z966">
        <v>97.936111621498583</v>
      </c>
    </row>
    <row r="967" spans="1:26" ht="13.8">
      <c r="A967" s="209">
        <v>43039</v>
      </c>
      <c r="B967" s="193">
        <v>55.26</v>
      </c>
      <c r="C967" s="193">
        <v>76.84</v>
      </c>
      <c r="D967" s="193">
        <v>50.71</v>
      </c>
      <c r="E967" s="193">
        <v>49.17</v>
      </c>
      <c r="F967" s="193">
        <v>144.84</v>
      </c>
      <c r="G967" s="193">
        <v>25.77</v>
      </c>
      <c r="H967" s="193">
        <v>34.15</v>
      </c>
      <c r="I967" s="224">
        <v>196.43</v>
      </c>
      <c r="J967" s="193"/>
      <c r="K967" s="196">
        <f t="shared" si="128"/>
        <v>-5.0414115952466896E-3</v>
      </c>
      <c r="L967" s="196">
        <f t="shared" si="129"/>
        <v>-8.3881791198863274E-3</v>
      </c>
      <c r="M967" s="196">
        <f t="shared" si="130"/>
        <v>-3.9424403705886105E-4</v>
      </c>
      <c r="N967" s="196">
        <f t="shared" si="131"/>
        <v>-8.4694494857834573E-3</v>
      </c>
      <c r="O967" s="196">
        <f t="shared" si="132"/>
        <v>5.3446241410426204E-3</v>
      </c>
      <c r="P967" s="196">
        <f t="shared" si="133"/>
        <v>3.89559797428897E-3</v>
      </c>
      <c r="Q967" s="196">
        <f t="shared" si="134"/>
        <v>1.7277330950253151E-2</v>
      </c>
      <c r="R967" s="196">
        <f t="shared" si="135"/>
        <v>-9.7797045924282785E-3</v>
      </c>
      <c r="Y967">
        <v>962</v>
      </c>
      <c r="Z967">
        <v>162.63127059795218</v>
      </c>
    </row>
    <row r="968" spans="1:26" ht="13.8">
      <c r="A968" s="209">
        <v>43040</v>
      </c>
      <c r="B968" s="193">
        <v>55.18</v>
      </c>
      <c r="C968" s="193">
        <v>76.84</v>
      </c>
      <c r="D968" s="193">
        <v>51.15</v>
      </c>
      <c r="E968" s="193">
        <v>49.02</v>
      </c>
      <c r="F968" s="193">
        <v>146.29</v>
      </c>
      <c r="G968" s="193">
        <v>25.96</v>
      </c>
      <c r="H968" s="193">
        <v>34.06</v>
      </c>
      <c r="I968" s="224">
        <v>198</v>
      </c>
      <c r="J968" s="193"/>
      <c r="K968" s="196">
        <f t="shared" si="128"/>
        <v>-1.4477017734346417E-3</v>
      </c>
      <c r="L968" s="196">
        <f t="shared" si="129"/>
        <v>0</v>
      </c>
      <c r="M968" s="196">
        <f t="shared" si="130"/>
        <v>8.6767895878524497E-3</v>
      </c>
      <c r="N968" s="196">
        <f t="shared" si="131"/>
        <v>-3.0506406345332231E-3</v>
      </c>
      <c r="O968" s="196">
        <f t="shared" si="132"/>
        <v>1.0011046672189924E-2</v>
      </c>
      <c r="P968" s="196">
        <f t="shared" si="133"/>
        <v>7.3729142413659788E-3</v>
      </c>
      <c r="Q968" s="196">
        <f t="shared" si="134"/>
        <v>-2.6354319180086766E-3</v>
      </c>
      <c r="R968" s="196">
        <f t="shared" si="135"/>
        <v>7.9926691442243711E-3</v>
      </c>
      <c r="Y968">
        <v>963</v>
      </c>
      <c r="Z968">
        <v>161.16821914420632</v>
      </c>
    </row>
    <row r="969" spans="1:26" ht="13.8">
      <c r="A969" s="209">
        <v>43041</v>
      </c>
      <c r="B969" s="193">
        <v>54.71</v>
      </c>
      <c r="C969" s="193">
        <v>77.64</v>
      </c>
      <c r="D969" s="193">
        <v>51.15</v>
      </c>
      <c r="E969" s="193">
        <v>49.79</v>
      </c>
      <c r="F969" s="193">
        <v>148.32</v>
      </c>
      <c r="G969" s="193">
        <v>26.21</v>
      </c>
      <c r="H969" s="193">
        <v>33.94</v>
      </c>
      <c r="I969" s="224">
        <v>199.32</v>
      </c>
      <c r="J969" s="193"/>
      <c r="K969" s="196">
        <f t="shared" si="128"/>
        <v>-8.5175788329104538E-3</v>
      </c>
      <c r="L969" s="196">
        <f t="shared" si="129"/>
        <v>1.0411244143675131E-2</v>
      </c>
      <c r="M969" s="196">
        <f t="shared" si="130"/>
        <v>0</v>
      </c>
      <c r="N969" s="196">
        <f t="shared" si="131"/>
        <v>1.5707874337005222E-2</v>
      </c>
      <c r="O969" s="196">
        <f t="shared" si="132"/>
        <v>1.387654658554926E-2</v>
      </c>
      <c r="P969" s="196">
        <f t="shared" si="133"/>
        <v>9.6302003081664093E-3</v>
      </c>
      <c r="Q969" s="196">
        <f t="shared" si="134"/>
        <v>-3.5231943628891526E-3</v>
      </c>
      <c r="R969" s="196">
        <f t="shared" si="135"/>
        <v>6.6666666666666324E-3</v>
      </c>
      <c r="Y969">
        <v>964</v>
      </c>
      <c r="Z969">
        <v>114.23303850589227</v>
      </c>
    </row>
    <row r="970" spans="1:26" ht="13.8">
      <c r="A970" s="209">
        <v>43042</v>
      </c>
      <c r="B970" s="193">
        <v>55.58</v>
      </c>
      <c r="C970" s="193">
        <v>77.72</v>
      </c>
      <c r="D970" s="193">
        <v>51.5</v>
      </c>
      <c r="E970" s="193">
        <v>49.43</v>
      </c>
      <c r="F970" s="193">
        <v>149.66</v>
      </c>
      <c r="G970" s="193">
        <v>26.47</v>
      </c>
      <c r="H970" s="193">
        <v>34.03</v>
      </c>
      <c r="I970" s="224">
        <v>200.01</v>
      </c>
      <c r="J970" s="193"/>
      <c r="K970" s="196">
        <f t="shared" si="128"/>
        <v>1.5902028879546653E-2</v>
      </c>
      <c r="L970" s="196">
        <f t="shared" si="129"/>
        <v>1.0303967027305292E-3</v>
      </c>
      <c r="M970" s="196">
        <f t="shared" si="130"/>
        <v>6.84261974584558E-3</v>
      </c>
      <c r="N970" s="196">
        <f t="shared" si="131"/>
        <v>-7.2303675436834591E-3</v>
      </c>
      <c r="O970" s="196">
        <f t="shared" si="132"/>
        <v>9.0345199568500779E-3</v>
      </c>
      <c r="P970" s="196">
        <f t="shared" si="133"/>
        <v>9.9198779091948883E-3</v>
      </c>
      <c r="Q970" s="196">
        <f t="shared" si="134"/>
        <v>2.6517383618150682E-3</v>
      </c>
      <c r="R970" s="196">
        <f t="shared" si="135"/>
        <v>3.4617700180613973E-3</v>
      </c>
      <c r="Y970">
        <v>965</v>
      </c>
      <c r="Z970">
        <v>148.15108727989343</v>
      </c>
    </row>
    <row r="971" spans="1:26" ht="13.8">
      <c r="A971" s="209">
        <v>43045</v>
      </c>
      <c r="B971" s="193">
        <v>56.03</v>
      </c>
      <c r="C971" s="193">
        <v>78.03</v>
      </c>
      <c r="D971" s="193">
        <v>51.17</v>
      </c>
      <c r="E971" s="193">
        <v>49.38</v>
      </c>
      <c r="F971" s="193">
        <v>148.41</v>
      </c>
      <c r="G971" s="193">
        <v>26.18</v>
      </c>
      <c r="H971" s="193">
        <v>33.909999999999997</v>
      </c>
      <c r="I971" s="224">
        <v>200.13</v>
      </c>
      <c r="J971" s="193"/>
      <c r="K971" s="196">
        <f t="shared" si="128"/>
        <v>8.0964375674703638E-3</v>
      </c>
      <c r="L971" s="196">
        <f t="shared" si="129"/>
        <v>3.9886773031395043E-3</v>
      </c>
      <c r="M971" s="196">
        <f t="shared" si="130"/>
        <v>-6.4077669902912289E-3</v>
      </c>
      <c r="N971" s="196">
        <f t="shared" si="131"/>
        <v>-1.0115314586283059E-3</v>
      </c>
      <c r="O971" s="196">
        <f t="shared" si="132"/>
        <v>-8.3522651343044228E-3</v>
      </c>
      <c r="P971" s="196">
        <f t="shared" si="133"/>
        <v>-1.0955799017755919E-2</v>
      </c>
      <c r="Q971" s="196">
        <f t="shared" si="134"/>
        <v>-3.5263003232443297E-3</v>
      </c>
      <c r="R971" s="196">
        <f t="shared" si="135"/>
        <v>5.9997000149994775E-4</v>
      </c>
      <c r="Y971">
        <v>966</v>
      </c>
      <c r="Z971">
        <v>260.45089774311663</v>
      </c>
    </row>
    <row r="972" spans="1:26" ht="13.8">
      <c r="A972" s="209">
        <v>43046</v>
      </c>
      <c r="B972" s="193">
        <v>56.16</v>
      </c>
      <c r="C972" s="193">
        <v>77.84</v>
      </c>
      <c r="D972" s="193">
        <v>51.54</v>
      </c>
      <c r="E972" s="193">
        <v>48.21</v>
      </c>
      <c r="F972" s="193">
        <v>149.51</v>
      </c>
      <c r="G972" s="193">
        <v>26.26</v>
      </c>
      <c r="H972" s="193">
        <v>33.94</v>
      </c>
      <c r="I972" s="224">
        <v>195.89</v>
      </c>
      <c r="J972" s="193"/>
      <c r="K972" s="196">
        <f t="shared" si="128"/>
        <v>2.3201856148491067E-3</v>
      </c>
      <c r="L972" s="196">
        <f t="shared" si="129"/>
        <v>-2.4349609124695339E-3</v>
      </c>
      <c r="M972" s="196">
        <f t="shared" si="130"/>
        <v>7.2307992964627211E-3</v>
      </c>
      <c r="N972" s="196">
        <f t="shared" si="131"/>
        <v>-2.3693803159173788E-2</v>
      </c>
      <c r="O972" s="196">
        <f t="shared" si="132"/>
        <v>7.4118994676908179E-3</v>
      </c>
      <c r="P972" s="196">
        <f t="shared" si="133"/>
        <v>3.0557677616501852E-3</v>
      </c>
      <c r="Q972" s="196">
        <f t="shared" si="134"/>
        <v>8.8469478030082981E-4</v>
      </c>
      <c r="R972" s="196">
        <f t="shared" si="135"/>
        <v>-2.1186228951181777E-2</v>
      </c>
      <c r="Y972">
        <v>967</v>
      </c>
      <c r="Z972">
        <v>215.76694473667902</v>
      </c>
    </row>
    <row r="973" spans="1:26" ht="13.8">
      <c r="A973" s="209">
        <v>43047</v>
      </c>
      <c r="B973" s="193">
        <v>56.64</v>
      </c>
      <c r="C973" s="193">
        <v>78.11</v>
      </c>
      <c r="D973" s="193">
        <v>51.87</v>
      </c>
      <c r="E973" s="193">
        <v>48.61</v>
      </c>
      <c r="F973" s="193">
        <v>152</v>
      </c>
      <c r="G973" s="193">
        <v>26.64</v>
      </c>
      <c r="H973" s="193">
        <v>33.58</v>
      </c>
      <c r="I973" s="224">
        <v>196.44</v>
      </c>
      <c r="J973" s="193"/>
      <c r="K973" s="196">
        <f t="shared" si="128"/>
        <v>8.547008547008619E-3</v>
      </c>
      <c r="L973" s="196">
        <f t="shared" si="129"/>
        <v>3.4686536485097124E-3</v>
      </c>
      <c r="M973" s="196">
        <f t="shared" si="130"/>
        <v>6.4027939464493264E-3</v>
      </c>
      <c r="N973" s="196">
        <f t="shared" si="131"/>
        <v>8.2970338104127479E-3</v>
      </c>
      <c r="O973" s="196">
        <f t="shared" si="132"/>
        <v>1.6654404387666438E-2</v>
      </c>
      <c r="P973" s="196">
        <f t="shared" si="133"/>
        <v>1.4470677837014431E-2</v>
      </c>
      <c r="Q973" s="196">
        <f t="shared" si="134"/>
        <v>-1.0606953447259855E-2</v>
      </c>
      <c r="R973" s="196">
        <f t="shared" si="135"/>
        <v>2.8076981979683058E-3</v>
      </c>
      <c r="Y973">
        <v>968</v>
      </c>
      <c r="Z973">
        <v>233.83247216260577</v>
      </c>
    </row>
    <row r="974" spans="1:26" ht="13.8">
      <c r="A974" s="209">
        <v>43048</v>
      </c>
      <c r="B974" s="193">
        <v>56.46</v>
      </c>
      <c r="C974" s="193">
        <v>77.680000000000007</v>
      </c>
      <c r="D974" s="193">
        <v>51.44</v>
      </c>
      <c r="E974" s="193">
        <v>49.88</v>
      </c>
      <c r="F974" s="193">
        <v>152.06</v>
      </c>
      <c r="G974" s="193">
        <v>26.66</v>
      </c>
      <c r="H974" s="193">
        <v>32.380000000000003</v>
      </c>
      <c r="I974" s="224">
        <v>193.9</v>
      </c>
      <c r="J974" s="193"/>
      <c r="K974" s="196">
        <f t="shared" si="128"/>
        <v>-3.1779661016949103E-3</v>
      </c>
      <c r="L974" s="196">
        <f t="shared" si="129"/>
        <v>-5.5050569709383258E-3</v>
      </c>
      <c r="M974" s="196">
        <f t="shared" si="130"/>
        <v>-8.2899556583767055E-3</v>
      </c>
      <c r="N974" s="196">
        <f t="shared" si="131"/>
        <v>2.6126311458547689E-2</v>
      </c>
      <c r="O974" s="196">
        <f t="shared" si="132"/>
        <v>3.9473684210527811E-4</v>
      </c>
      <c r="P974" s="196">
        <f t="shared" si="133"/>
        <v>7.507507507507347E-4</v>
      </c>
      <c r="Q974" s="196">
        <f t="shared" si="134"/>
        <v>-3.5735556879094577E-2</v>
      </c>
      <c r="R974" s="196">
        <f t="shared" si="135"/>
        <v>-1.2930156790877582E-2</v>
      </c>
      <c r="Y974">
        <v>969</v>
      </c>
      <c r="Z974">
        <v>197.76100679153399</v>
      </c>
    </row>
    <row r="975" spans="1:26" ht="13.8">
      <c r="A975" s="209">
        <v>43049</v>
      </c>
      <c r="B975" s="193">
        <v>56.27</v>
      </c>
      <c r="C975" s="193">
        <v>77.47</v>
      </c>
      <c r="D975" s="193">
        <v>51.28</v>
      </c>
      <c r="E975" s="193">
        <v>51.13</v>
      </c>
      <c r="F975" s="193">
        <v>154.08000000000001</v>
      </c>
      <c r="G975" s="193">
        <v>26.84</v>
      </c>
      <c r="H975" s="193">
        <v>32.64</v>
      </c>
      <c r="I975" s="224">
        <v>192.02</v>
      </c>
      <c r="J975" s="193"/>
      <c r="K975" s="196">
        <f t="shared" si="128"/>
        <v>-3.3652143110166088E-3</v>
      </c>
      <c r="L975" s="196">
        <f t="shared" si="129"/>
        <v>-2.7033985581875379E-3</v>
      </c>
      <c r="M975" s="196">
        <f t="shared" si="130"/>
        <v>-3.1104199066873364E-3</v>
      </c>
      <c r="N975" s="196">
        <f t="shared" si="131"/>
        <v>2.5060144346431435E-2</v>
      </c>
      <c r="O975" s="196">
        <f t="shared" si="132"/>
        <v>1.3284229909246418E-2</v>
      </c>
      <c r="P975" s="196">
        <f t="shared" si="133"/>
        <v>6.7516879219804843E-3</v>
      </c>
      <c r="Q975" s="196">
        <f t="shared" si="134"/>
        <v>8.029647930821433E-3</v>
      </c>
      <c r="R975" s="196">
        <f t="shared" si="135"/>
        <v>-9.6957194430118375E-3</v>
      </c>
      <c r="Y975">
        <v>970</v>
      </c>
      <c r="Z975">
        <v>138.51184011662053</v>
      </c>
    </row>
    <row r="976" spans="1:26" ht="13.8">
      <c r="A976" s="209">
        <v>43052</v>
      </c>
      <c r="B976" s="193">
        <v>56.46</v>
      </c>
      <c r="C976" s="193">
        <v>77.53</v>
      </c>
      <c r="D976" s="193">
        <v>51.16</v>
      </c>
      <c r="E976" s="193">
        <v>50.3</v>
      </c>
      <c r="F976" s="193">
        <v>154.16999999999999</v>
      </c>
      <c r="G976" s="193">
        <v>26.86</v>
      </c>
      <c r="H976" s="193">
        <v>32.53</v>
      </c>
      <c r="I976" s="224">
        <v>195.08</v>
      </c>
      <c r="J976" s="193"/>
      <c r="K976" s="196">
        <f t="shared" si="128"/>
        <v>3.3765772169894741E-3</v>
      </c>
      <c r="L976" s="196">
        <f t="shared" si="129"/>
        <v>7.7449335226542247E-4</v>
      </c>
      <c r="M976" s="196">
        <f t="shared" si="130"/>
        <v>-2.3400936037442383E-3</v>
      </c>
      <c r="N976" s="196">
        <f t="shared" si="131"/>
        <v>-1.6233131234109237E-2</v>
      </c>
      <c r="O976" s="196">
        <f t="shared" si="132"/>
        <v>5.8411214953254793E-4</v>
      </c>
      <c r="P976" s="196">
        <f t="shared" si="133"/>
        <v>7.4515648286138506E-4</v>
      </c>
      <c r="Q976" s="196">
        <f t="shared" si="134"/>
        <v>-3.3700980392156687E-3</v>
      </c>
      <c r="R976" s="196">
        <f t="shared" si="135"/>
        <v>1.5935840016664943E-2</v>
      </c>
      <c r="Y976">
        <v>971</v>
      </c>
      <c r="Z976">
        <v>232.47400216888329</v>
      </c>
    </row>
    <row r="977" spans="1:26" ht="13.8">
      <c r="A977" s="209">
        <v>43053</v>
      </c>
      <c r="B977" s="193">
        <v>56.84</v>
      </c>
      <c r="C977" s="193">
        <v>77.64</v>
      </c>
      <c r="D977" s="193">
        <v>51.17</v>
      </c>
      <c r="E977" s="193">
        <v>50.56</v>
      </c>
      <c r="F977" s="193">
        <v>154.15</v>
      </c>
      <c r="G977" s="193">
        <v>26.89</v>
      </c>
      <c r="H977" s="193">
        <v>31.96</v>
      </c>
      <c r="I977" s="224">
        <v>195.71</v>
      </c>
      <c r="J977" s="193"/>
      <c r="K977" s="196">
        <f t="shared" si="128"/>
        <v>6.7304286220333433E-3</v>
      </c>
      <c r="L977" s="196">
        <f t="shared" si="129"/>
        <v>1.4188056236295553E-3</v>
      </c>
      <c r="M977" s="196">
        <f t="shared" si="130"/>
        <v>1.9546520719321964E-4</v>
      </c>
      <c r="N977" s="196">
        <f t="shared" si="131"/>
        <v>5.1689860834991082E-3</v>
      </c>
      <c r="O977" s="196">
        <f t="shared" si="132"/>
        <v>-1.2972692482312909E-4</v>
      </c>
      <c r="P977" s="196">
        <f t="shared" si="133"/>
        <v>1.116902457185448E-3</v>
      </c>
      <c r="Q977" s="196">
        <f t="shared" si="134"/>
        <v>-1.7522287119581932E-2</v>
      </c>
      <c r="R977" s="196">
        <f t="shared" si="135"/>
        <v>3.2294443305310406E-3</v>
      </c>
      <c r="Y977">
        <v>972</v>
      </c>
      <c r="Z977">
        <v>162.07840358369535</v>
      </c>
    </row>
    <row r="978" spans="1:26" ht="13.8">
      <c r="A978" s="209">
        <v>43054</v>
      </c>
      <c r="B978" s="193">
        <v>56.33</v>
      </c>
      <c r="C978" s="193">
        <v>77.040000000000006</v>
      </c>
      <c r="D978" s="193">
        <v>50.92</v>
      </c>
      <c r="E978" s="193">
        <v>45.57</v>
      </c>
      <c r="F978" s="193">
        <v>151.96</v>
      </c>
      <c r="G978" s="193">
        <v>26.52</v>
      </c>
      <c r="H978" s="193">
        <v>32.03</v>
      </c>
      <c r="I978" s="224">
        <v>192.12</v>
      </c>
      <c r="J978" s="193"/>
      <c r="K978" s="196">
        <f t="shared" si="128"/>
        <v>-8.9725545390570913E-3</v>
      </c>
      <c r="L978" s="196">
        <f t="shared" si="129"/>
        <v>-7.7279752704790608E-3</v>
      </c>
      <c r="M978" s="196">
        <f t="shared" si="130"/>
        <v>-4.885675200312683E-3</v>
      </c>
      <c r="N978" s="196">
        <f t="shared" si="131"/>
        <v>-9.8694620253164597E-2</v>
      </c>
      <c r="O978" s="196">
        <f t="shared" si="132"/>
        <v>-1.4206941290950358E-2</v>
      </c>
      <c r="P978" s="196">
        <f t="shared" si="133"/>
        <v>-1.3759761993306098E-2</v>
      </c>
      <c r="Q978" s="196">
        <f t="shared" si="134"/>
        <v>2.1902377972465672E-3</v>
      </c>
      <c r="R978" s="196">
        <f t="shared" si="135"/>
        <v>-1.8343467375198014E-2</v>
      </c>
      <c r="Y978">
        <v>973</v>
      </c>
      <c r="Z978">
        <v>197.03765864792837</v>
      </c>
    </row>
    <row r="979" spans="1:26" ht="13.8">
      <c r="A979" s="209">
        <v>43055</v>
      </c>
      <c r="B979" s="193">
        <v>56.86</v>
      </c>
      <c r="C979" s="193">
        <v>77.239999999999995</v>
      </c>
      <c r="D979" s="193">
        <v>51.5</v>
      </c>
      <c r="E979" s="193">
        <v>46.36</v>
      </c>
      <c r="F979" s="193">
        <v>154.19999999999999</v>
      </c>
      <c r="G979" s="193">
        <v>29.41</v>
      </c>
      <c r="H979" s="193">
        <v>32.32</v>
      </c>
      <c r="I979" s="224">
        <v>195.51</v>
      </c>
      <c r="J979" s="193"/>
      <c r="K979" s="196">
        <f t="shared" si="128"/>
        <v>9.4088407598082926E-3</v>
      </c>
      <c r="L979" s="196">
        <f t="shared" si="129"/>
        <v>2.5960539979230091E-3</v>
      </c>
      <c r="M979" s="196">
        <f t="shared" si="130"/>
        <v>1.1390416339355818E-2</v>
      </c>
      <c r="N979" s="196">
        <f t="shared" si="131"/>
        <v>1.7335966644722388E-2</v>
      </c>
      <c r="O979" s="196">
        <f t="shared" si="132"/>
        <v>1.4740721242432092E-2</v>
      </c>
      <c r="P979" s="196">
        <f t="shared" si="133"/>
        <v>0.108974358974359</v>
      </c>
      <c r="Q979" s="196">
        <f t="shared" si="134"/>
        <v>9.0540118638775882E-3</v>
      </c>
      <c r="R979" s="196">
        <f t="shared" si="135"/>
        <v>1.7645221736414668E-2</v>
      </c>
      <c r="Y979">
        <v>974</v>
      </c>
      <c r="Z979">
        <v>247.36604975649038</v>
      </c>
    </row>
    <row r="980" spans="1:26" ht="13.8">
      <c r="A980" s="209">
        <v>43056</v>
      </c>
      <c r="B980" s="193">
        <v>56.49</v>
      </c>
      <c r="C980" s="193">
        <v>76.5</v>
      </c>
      <c r="D980" s="193">
        <v>50.83</v>
      </c>
      <c r="E980" s="193">
        <v>48.92</v>
      </c>
      <c r="F980" s="193">
        <v>154.19999999999999</v>
      </c>
      <c r="G980" s="193">
        <v>28.77</v>
      </c>
      <c r="H980" s="193">
        <v>32.28</v>
      </c>
      <c r="I980" s="224">
        <v>193.2</v>
      </c>
      <c r="J980" s="193"/>
      <c r="K980" s="196">
        <f t="shared" si="128"/>
        <v>-6.5072106929299585E-3</v>
      </c>
      <c r="L980" s="196">
        <f t="shared" si="129"/>
        <v>-9.5805282237182154E-3</v>
      </c>
      <c r="M980" s="196">
        <f t="shared" si="130"/>
        <v>-1.300970873786411E-2</v>
      </c>
      <c r="N980" s="196">
        <f t="shared" si="131"/>
        <v>5.5220017256255444E-2</v>
      </c>
      <c r="O980" s="196">
        <f t="shared" si="132"/>
        <v>0</v>
      </c>
      <c r="P980" s="196">
        <f t="shared" si="133"/>
        <v>-2.1761305678340719E-2</v>
      </c>
      <c r="Q980" s="196">
        <f t="shared" si="134"/>
        <v>-1.2376237623762112E-3</v>
      </c>
      <c r="R980" s="196">
        <f t="shared" si="135"/>
        <v>-1.1815252416756189E-2</v>
      </c>
      <c r="Y980">
        <v>975</v>
      </c>
      <c r="Z980">
        <v>205.86987939563556</v>
      </c>
    </row>
    <row r="981" spans="1:26" ht="13.8">
      <c r="A981" s="209">
        <v>43059</v>
      </c>
      <c r="B981" s="193">
        <v>56.32</v>
      </c>
      <c r="C981" s="193">
        <v>76.62</v>
      </c>
      <c r="D981" s="193">
        <v>50.79</v>
      </c>
      <c r="E981" s="193">
        <v>48.7</v>
      </c>
      <c r="F981" s="193">
        <v>155.37</v>
      </c>
      <c r="G981" s="193">
        <v>28.77</v>
      </c>
      <c r="H981" s="193">
        <v>32.24</v>
      </c>
      <c r="I981" s="224">
        <v>194.1</v>
      </c>
      <c r="J981" s="193"/>
      <c r="K981" s="196">
        <f t="shared" si="128"/>
        <v>-3.0093821915383556E-3</v>
      </c>
      <c r="L981" s="196">
        <f t="shared" si="129"/>
        <v>1.5686274509804515E-3</v>
      </c>
      <c r="M981" s="196">
        <f t="shared" si="130"/>
        <v>-7.8693684831790574E-4</v>
      </c>
      <c r="N981" s="196">
        <f t="shared" si="131"/>
        <v>-4.4971381847914733E-3</v>
      </c>
      <c r="O981" s="196">
        <f t="shared" si="132"/>
        <v>7.5875486381323997E-3</v>
      </c>
      <c r="P981" s="196">
        <f t="shared" si="133"/>
        <v>0</v>
      </c>
      <c r="Q981" s="196">
        <f t="shared" si="134"/>
        <v>-1.2391573729863428E-3</v>
      </c>
      <c r="R981" s="196">
        <f t="shared" si="135"/>
        <v>4.6583850931677315E-3</v>
      </c>
      <c r="Y981">
        <v>976</v>
      </c>
      <c r="Z981">
        <v>232.73424626980588</v>
      </c>
    </row>
    <row r="982" spans="1:26" ht="13.8">
      <c r="A982" s="209">
        <v>43060</v>
      </c>
      <c r="B982" s="193">
        <v>56.97</v>
      </c>
      <c r="C982" s="193">
        <v>77.72</v>
      </c>
      <c r="D982" s="193">
        <v>51.6</v>
      </c>
      <c r="E982" s="193">
        <v>48.17</v>
      </c>
      <c r="F982" s="193">
        <v>156.4</v>
      </c>
      <c r="G982" s="193">
        <v>28.49</v>
      </c>
      <c r="H982" s="193">
        <v>32.630000000000003</v>
      </c>
      <c r="I982" s="224">
        <v>196.23</v>
      </c>
      <c r="J982" s="193"/>
      <c r="K982" s="196">
        <f t="shared" si="128"/>
        <v>1.1541193181818156E-2</v>
      </c>
      <c r="L982" s="196">
        <f t="shared" si="129"/>
        <v>1.4356564865570272E-2</v>
      </c>
      <c r="M982" s="196">
        <f t="shared" si="130"/>
        <v>1.5948021264028396E-2</v>
      </c>
      <c r="N982" s="196">
        <f t="shared" si="131"/>
        <v>-1.0882956878850126E-2</v>
      </c>
      <c r="O982" s="196">
        <f t="shared" si="132"/>
        <v>6.6293364227328387E-3</v>
      </c>
      <c r="P982" s="196">
        <f t="shared" si="133"/>
        <v>-9.7323600973236411E-3</v>
      </c>
      <c r="Q982" s="196">
        <f t="shared" si="134"/>
        <v>1.2096774193548404E-2</v>
      </c>
      <c r="R982" s="196">
        <f t="shared" si="135"/>
        <v>1.0973724884080348E-2</v>
      </c>
      <c r="Y982">
        <v>977</v>
      </c>
      <c r="Z982">
        <v>286.37009359342778</v>
      </c>
    </row>
    <row r="983" spans="1:26" ht="13.8">
      <c r="A983" s="209">
        <v>43061</v>
      </c>
      <c r="B983" s="193">
        <v>57.81</v>
      </c>
      <c r="C983" s="193">
        <v>77.16</v>
      </c>
      <c r="D983" s="193">
        <v>51.67</v>
      </c>
      <c r="E983" s="193">
        <v>48.37</v>
      </c>
      <c r="F983" s="193">
        <v>155.55000000000001</v>
      </c>
      <c r="G983" s="193">
        <v>28.46</v>
      </c>
      <c r="H983" s="193">
        <v>32.61</v>
      </c>
      <c r="I983" s="224">
        <v>196.32</v>
      </c>
      <c r="J983" s="193"/>
      <c r="K983" s="196">
        <f t="shared" si="128"/>
        <v>1.4744602422327601E-2</v>
      </c>
      <c r="L983" s="196">
        <f t="shared" si="129"/>
        <v>-7.2053525476068227E-3</v>
      </c>
      <c r="M983" s="196">
        <f t="shared" si="130"/>
        <v>1.3565891472868271E-3</v>
      </c>
      <c r="N983" s="196">
        <f t="shared" si="131"/>
        <v>4.1519618019513335E-3</v>
      </c>
      <c r="O983" s="196">
        <f t="shared" si="132"/>
        <v>-5.4347826086956156E-3</v>
      </c>
      <c r="P983" s="196">
        <f t="shared" si="133"/>
        <v>-1.0530010530009682E-3</v>
      </c>
      <c r="Q983" s="196">
        <f t="shared" si="134"/>
        <v>-6.1293288384931433E-4</v>
      </c>
      <c r="R983" s="196">
        <f t="shared" si="135"/>
        <v>4.5864546705398466E-4</v>
      </c>
      <c r="Y983">
        <v>978</v>
      </c>
      <c r="Z983">
        <v>131.62912022379379</v>
      </c>
    </row>
    <row r="984" spans="1:26" ht="13.8">
      <c r="A984" s="209">
        <v>43063</v>
      </c>
      <c r="B984" s="193">
        <v>59.3</v>
      </c>
      <c r="C984" s="193">
        <v>77.3</v>
      </c>
      <c r="D984" s="193">
        <v>51.9</v>
      </c>
      <c r="E984" s="193">
        <v>47.02</v>
      </c>
      <c r="F984" s="193">
        <v>154.77000000000001</v>
      </c>
      <c r="G984" s="193">
        <v>28.52</v>
      </c>
      <c r="H984" s="193">
        <v>32.520000000000003</v>
      </c>
      <c r="I984" s="224">
        <v>195.75</v>
      </c>
      <c r="J984" s="193"/>
      <c r="K984" s="196">
        <f t="shared" si="128"/>
        <v>2.5774087528109235E-2</v>
      </c>
      <c r="L984" s="196">
        <f t="shared" si="129"/>
        <v>1.8144116122343257E-3</v>
      </c>
      <c r="M984" s="196">
        <f t="shared" si="130"/>
        <v>4.4513257209211699E-3</v>
      </c>
      <c r="N984" s="196">
        <f t="shared" si="131"/>
        <v>-2.7909861484391035E-2</v>
      </c>
      <c r="O984" s="196">
        <f t="shared" si="132"/>
        <v>-5.0144648023143753E-3</v>
      </c>
      <c r="P984" s="196">
        <f t="shared" si="133"/>
        <v>2.1082220660575799E-3</v>
      </c>
      <c r="Q984" s="196">
        <f t="shared" si="134"/>
        <v>-2.7598896044157099E-3</v>
      </c>
      <c r="R984" s="196">
        <f t="shared" si="135"/>
        <v>-2.9034229828850508E-3</v>
      </c>
      <c r="Y984">
        <v>979</v>
      </c>
      <c r="Z984">
        <v>393.72354870094404</v>
      </c>
    </row>
    <row r="985" spans="1:26" ht="13.8">
      <c r="A985" s="209">
        <v>43066</v>
      </c>
      <c r="B985" s="193">
        <v>59.79</v>
      </c>
      <c r="C985" s="193">
        <v>77.86</v>
      </c>
      <c r="D985" s="193">
        <v>52.58</v>
      </c>
      <c r="E985" s="193">
        <v>46.98</v>
      </c>
      <c r="F985" s="193">
        <v>155.66999999999999</v>
      </c>
      <c r="G985" s="193">
        <v>28.52</v>
      </c>
      <c r="H985" s="193">
        <v>32.659999999999997</v>
      </c>
      <c r="I985" s="224">
        <v>195.05</v>
      </c>
      <c r="J985" s="193"/>
      <c r="K985" s="196">
        <f t="shared" si="128"/>
        <v>8.2630691399663073E-3</v>
      </c>
      <c r="L985" s="196">
        <f t="shared" si="129"/>
        <v>7.2445019404916208E-3</v>
      </c>
      <c r="M985" s="196">
        <f t="shared" si="130"/>
        <v>1.3102119460500957E-2</v>
      </c>
      <c r="N985" s="196">
        <f t="shared" si="131"/>
        <v>-8.5070182900906532E-4</v>
      </c>
      <c r="O985" s="196">
        <f t="shared" si="132"/>
        <v>5.8150804419459662E-3</v>
      </c>
      <c r="P985" s="196">
        <f t="shared" si="133"/>
        <v>0</v>
      </c>
      <c r="Q985" s="196">
        <f t="shared" si="134"/>
        <v>4.3050430504303029E-3</v>
      </c>
      <c r="R985" s="196">
        <f t="shared" si="135"/>
        <v>-3.5759897828862765E-3</v>
      </c>
      <c r="Y985">
        <v>980</v>
      </c>
      <c r="Z985">
        <v>69.750935876956987</v>
      </c>
    </row>
    <row r="986" spans="1:26" ht="13.8">
      <c r="A986" s="209">
        <v>43067</v>
      </c>
      <c r="B986" s="193">
        <v>59.68</v>
      </c>
      <c r="C986" s="193">
        <v>78.8</v>
      </c>
      <c r="D986" s="193">
        <v>52.24</v>
      </c>
      <c r="E986" s="193">
        <v>47.64</v>
      </c>
      <c r="F986" s="193">
        <v>156.6</v>
      </c>
      <c r="G986" s="193">
        <v>28.57</v>
      </c>
      <c r="H986" s="193">
        <v>32.21</v>
      </c>
      <c r="I986" s="224">
        <v>199.18</v>
      </c>
      <c r="J986" s="193"/>
      <c r="K986" s="196">
        <f t="shared" si="128"/>
        <v>-1.8397725372135713E-3</v>
      </c>
      <c r="L986" s="196">
        <f t="shared" si="129"/>
        <v>1.2072951451322858E-2</v>
      </c>
      <c r="M986" s="196">
        <f t="shared" si="130"/>
        <v>-6.4663370102699949E-3</v>
      </c>
      <c r="N986" s="196">
        <f t="shared" si="131"/>
        <v>1.404853128991068E-2</v>
      </c>
      <c r="O986" s="196">
        <f t="shared" si="132"/>
        <v>5.974176141838549E-3</v>
      </c>
      <c r="P986" s="196">
        <f t="shared" si="133"/>
        <v>1.7531556802244288E-3</v>
      </c>
      <c r="Q986" s="196">
        <f t="shared" si="134"/>
        <v>-1.3778322106552228E-2</v>
      </c>
      <c r="R986" s="196">
        <f t="shared" si="135"/>
        <v>2.1174057933863087E-2</v>
      </c>
      <c r="Y986">
        <v>981</v>
      </c>
      <c r="Z986">
        <v>164.19168446787648</v>
      </c>
    </row>
    <row r="987" spans="1:26" ht="13.8">
      <c r="A987" s="209">
        <v>43068</v>
      </c>
      <c r="B987" s="193">
        <v>58.06</v>
      </c>
      <c r="C987" s="193">
        <v>77.37</v>
      </c>
      <c r="D987" s="193">
        <v>50.96</v>
      </c>
      <c r="E987" s="193">
        <v>51.9</v>
      </c>
      <c r="F987" s="193">
        <v>160.1</v>
      </c>
      <c r="G987" s="193">
        <v>28.8</v>
      </c>
      <c r="H987" s="193">
        <v>31.2</v>
      </c>
      <c r="I987" s="224">
        <v>188.15</v>
      </c>
      <c r="J987" s="193"/>
      <c r="K987" s="196">
        <f t="shared" si="128"/>
        <v>-2.7144772117962422E-2</v>
      </c>
      <c r="L987" s="196">
        <f t="shared" si="129"/>
        <v>-1.8147208121827317E-2</v>
      </c>
      <c r="M987" s="196">
        <f t="shared" si="130"/>
        <v>-2.4502297090352242E-2</v>
      </c>
      <c r="N987" s="196">
        <f t="shared" si="131"/>
        <v>8.9420654911838746E-2</v>
      </c>
      <c r="O987" s="196">
        <f t="shared" si="132"/>
        <v>2.2349936143039591E-2</v>
      </c>
      <c r="P987" s="196">
        <f t="shared" si="133"/>
        <v>8.0504025201260203E-3</v>
      </c>
      <c r="Q987" s="196">
        <f t="shared" si="134"/>
        <v>-3.135672151505748E-2</v>
      </c>
      <c r="R987" s="196">
        <f t="shared" si="135"/>
        <v>-5.5377045888141387E-2</v>
      </c>
      <c r="Y987">
        <v>982</v>
      </c>
      <c r="Z987">
        <v>134.65187451943578</v>
      </c>
    </row>
    <row r="988" spans="1:26" ht="13.8">
      <c r="A988" s="209">
        <v>43069</v>
      </c>
      <c r="B988" s="193">
        <v>58.84</v>
      </c>
      <c r="C988" s="193">
        <v>78.14</v>
      </c>
      <c r="D988" s="193">
        <v>50.95</v>
      </c>
      <c r="E988" s="193">
        <v>50.4</v>
      </c>
      <c r="F988" s="193">
        <v>166.33</v>
      </c>
      <c r="G988" s="193">
        <v>28.7</v>
      </c>
      <c r="H988" s="193">
        <v>31.46</v>
      </c>
      <c r="I988" s="224">
        <v>187.58</v>
      </c>
      <c r="J988" s="193"/>
      <c r="K988" s="196">
        <f t="shared" si="128"/>
        <v>1.3434378229417863E-2</v>
      </c>
      <c r="L988" s="196">
        <f t="shared" si="129"/>
        <v>9.9521778467105589E-3</v>
      </c>
      <c r="M988" s="196">
        <f t="shared" si="130"/>
        <v>-1.962323390894429E-4</v>
      </c>
      <c r="N988" s="196">
        <f t="shared" si="131"/>
        <v>-2.8901734104046242E-2</v>
      </c>
      <c r="O988" s="196">
        <f t="shared" si="132"/>
        <v>3.8913179262960763E-2</v>
      </c>
      <c r="P988" s="196">
        <f t="shared" si="133"/>
        <v>-3.4722222222222715E-3</v>
      </c>
      <c r="Q988" s="196">
        <f t="shared" si="134"/>
        <v>8.3333333333333835E-3</v>
      </c>
      <c r="R988" s="196">
        <f t="shared" si="135"/>
        <v>-3.0294977411639288E-3</v>
      </c>
      <c r="Y988">
        <v>983</v>
      </c>
      <c r="Z988">
        <v>175.4104686716615</v>
      </c>
    </row>
    <row r="989" spans="1:26" ht="13.8">
      <c r="A989" s="209">
        <v>43070</v>
      </c>
      <c r="B989" s="193">
        <v>58.12</v>
      </c>
      <c r="C989" s="193">
        <v>78.22</v>
      </c>
      <c r="D989" s="193">
        <v>50.38</v>
      </c>
      <c r="E989" s="193">
        <v>50.07</v>
      </c>
      <c r="F989" s="193">
        <v>166.96</v>
      </c>
      <c r="G989" s="193">
        <v>28.74</v>
      </c>
      <c r="H989" s="193">
        <v>31.94</v>
      </c>
      <c r="I989" s="224">
        <v>186.82</v>
      </c>
      <c r="J989" s="193"/>
      <c r="K989" s="196">
        <f t="shared" si="128"/>
        <v>-1.2236573759347483E-2</v>
      </c>
      <c r="L989" s="196">
        <f t="shared" si="129"/>
        <v>1.0238034297414679E-3</v>
      </c>
      <c r="M989" s="196">
        <f t="shared" si="130"/>
        <v>-1.11874386653582E-2</v>
      </c>
      <c r="N989" s="196">
        <f t="shared" si="131"/>
        <v>-6.5476190476190139E-3</v>
      </c>
      <c r="O989" s="196">
        <f t="shared" si="132"/>
        <v>3.7876510551313378E-3</v>
      </c>
      <c r="P989" s="196">
        <f t="shared" si="133"/>
        <v>1.393728222996486E-3</v>
      </c>
      <c r="Q989" s="196">
        <f t="shared" si="134"/>
        <v>1.5257469802924362E-2</v>
      </c>
      <c r="R989" s="196">
        <f t="shared" si="135"/>
        <v>-4.0516046486833313E-3</v>
      </c>
      <c r="Y989">
        <v>984</v>
      </c>
      <c r="Z989">
        <v>164.83230542637878</v>
      </c>
    </row>
    <row r="990" spans="1:26" ht="13.8">
      <c r="A990" s="209">
        <v>43073</v>
      </c>
      <c r="B990" s="193">
        <v>56.7</v>
      </c>
      <c r="C990" s="193">
        <v>75.27</v>
      </c>
      <c r="D990" s="193">
        <v>49.81</v>
      </c>
      <c r="E990" s="193">
        <v>52.64</v>
      </c>
      <c r="F990" s="193">
        <v>170.95</v>
      </c>
      <c r="G990" s="193">
        <v>28.64</v>
      </c>
      <c r="H990" s="193">
        <v>32.39</v>
      </c>
      <c r="I990" s="224">
        <v>184.04</v>
      </c>
      <c r="J990" s="193"/>
      <c r="K990" s="196">
        <f t="shared" si="128"/>
        <v>-2.44322092222986E-2</v>
      </c>
      <c r="L990" s="196">
        <f t="shared" si="129"/>
        <v>-3.7714139606238851E-2</v>
      </c>
      <c r="M990" s="196">
        <f t="shared" si="130"/>
        <v>-1.1314013497419615E-2</v>
      </c>
      <c r="N990" s="196">
        <f t="shared" si="131"/>
        <v>5.1328140603155589E-2</v>
      </c>
      <c r="O990" s="196">
        <f t="shared" si="132"/>
        <v>2.3897939626257671E-2</v>
      </c>
      <c r="P990" s="196">
        <f t="shared" si="133"/>
        <v>-3.4794711203896267E-3</v>
      </c>
      <c r="Q990" s="196">
        <f t="shared" si="134"/>
        <v>1.4088916718847816E-2</v>
      </c>
      <c r="R990" s="196">
        <f t="shared" si="135"/>
        <v>-1.4880633765121514E-2</v>
      </c>
      <c r="Y990">
        <v>985</v>
      </c>
      <c r="Z990">
        <v>224.41913761104814</v>
      </c>
    </row>
    <row r="991" spans="1:26" ht="13.8">
      <c r="A991" s="209">
        <v>43074</v>
      </c>
      <c r="B991" s="193">
        <v>57.08</v>
      </c>
      <c r="C991" s="193">
        <v>75.75</v>
      </c>
      <c r="D991" s="193">
        <v>50.13</v>
      </c>
      <c r="E991" s="193">
        <v>52.34</v>
      </c>
      <c r="F991" s="193">
        <v>169.38</v>
      </c>
      <c r="G991" s="193">
        <v>28.88</v>
      </c>
      <c r="H991" s="193">
        <v>33.4</v>
      </c>
      <c r="I991" s="224">
        <v>184.21</v>
      </c>
      <c r="J991" s="193"/>
      <c r="K991" s="196">
        <f t="shared" si="128"/>
        <v>6.7019400352732877E-3</v>
      </c>
      <c r="L991" s="196">
        <f t="shared" si="129"/>
        <v>6.3770426464727515E-3</v>
      </c>
      <c r="M991" s="196">
        <f t="shared" si="130"/>
        <v>6.4244127685203828E-3</v>
      </c>
      <c r="N991" s="196">
        <f t="shared" si="131"/>
        <v>-5.6990881458966027E-3</v>
      </c>
      <c r="O991" s="196">
        <f t="shared" si="132"/>
        <v>-9.1839719216144679E-3</v>
      </c>
      <c r="P991" s="196">
        <f t="shared" si="133"/>
        <v>8.3798882681563706E-3</v>
      </c>
      <c r="Q991" s="196">
        <f t="shared" si="134"/>
        <v>3.1182463723371349E-2</v>
      </c>
      <c r="R991" s="196">
        <f t="shared" si="135"/>
        <v>9.2371223647041902E-4</v>
      </c>
      <c r="Y991">
        <v>986</v>
      </c>
      <c r="Z991">
        <v>127.13361817816981</v>
      </c>
    </row>
    <row r="992" spans="1:26" ht="13.8">
      <c r="A992" s="209">
        <v>43075</v>
      </c>
      <c r="B992" s="193">
        <v>57.62</v>
      </c>
      <c r="C992" s="193">
        <v>76.849999999999994</v>
      </c>
      <c r="D992" s="193">
        <v>50.79</v>
      </c>
      <c r="E992" s="193">
        <v>51.09</v>
      </c>
      <c r="F992" s="193">
        <v>168.84</v>
      </c>
      <c r="G992" s="193">
        <v>28.72</v>
      </c>
      <c r="H992" s="193">
        <v>33.42</v>
      </c>
      <c r="I992" s="224">
        <v>185.3</v>
      </c>
      <c r="J992" s="193"/>
      <c r="K992" s="196">
        <f t="shared" si="128"/>
        <v>9.4604064470917865E-3</v>
      </c>
      <c r="L992" s="196">
        <f t="shared" si="129"/>
        <v>1.4521452145214447E-2</v>
      </c>
      <c r="M992" s="196">
        <f t="shared" si="130"/>
        <v>1.3165769000598375E-2</v>
      </c>
      <c r="N992" s="196">
        <f t="shared" si="131"/>
        <v>-2.388230798624379E-2</v>
      </c>
      <c r="O992" s="196">
        <f t="shared" si="132"/>
        <v>-3.1880977683315151E-3</v>
      </c>
      <c r="P992" s="196">
        <f t="shared" si="133"/>
        <v>-5.5401662049861548E-3</v>
      </c>
      <c r="Q992" s="196">
        <f t="shared" si="134"/>
        <v>5.9880239520967451E-4</v>
      </c>
      <c r="R992" s="196">
        <f t="shared" si="135"/>
        <v>5.9171597633136275E-3</v>
      </c>
      <c r="Y992">
        <v>987</v>
      </c>
      <c r="Z992">
        <v>186.42745837775917</v>
      </c>
    </row>
    <row r="993" spans="1:26" ht="13.8">
      <c r="A993" s="209">
        <v>43076</v>
      </c>
      <c r="B993" s="193">
        <v>57.99</v>
      </c>
      <c r="C993" s="193">
        <v>76.58</v>
      </c>
      <c r="D993" s="193">
        <v>51.42</v>
      </c>
      <c r="E993" s="193">
        <v>51.4</v>
      </c>
      <c r="F993" s="193">
        <v>167.92</v>
      </c>
      <c r="G993" s="193">
        <v>28.72</v>
      </c>
      <c r="H993" s="193">
        <v>33.44</v>
      </c>
      <c r="I993" s="224">
        <v>185.2</v>
      </c>
      <c r="J993" s="193"/>
      <c r="K993" s="196">
        <f t="shared" si="128"/>
        <v>6.4213814647692564E-3</v>
      </c>
      <c r="L993" s="196">
        <f t="shared" si="129"/>
        <v>-3.5133376707871962E-3</v>
      </c>
      <c r="M993" s="196">
        <f t="shared" si="130"/>
        <v>1.2404016538688769E-2</v>
      </c>
      <c r="N993" s="196">
        <f t="shared" si="131"/>
        <v>6.0677236249754383E-3</v>
      </c>
      <c r="O993" s="196">
        <f t="shared" si="132"/>
        <v>-5.4489457474533043E-3</v>
      </c>
      <c r="P993" s="196">
        <f t="shared" si="133"/>
        <v>0</v>
      </c>
      <c r="Q993" s="196">
        <f t="shared" si="134"/>
        <v>5.984440454816284E-4</v>
      </c>
      <c r="R993" s="196">
        <f t="shared" si="135"/>
        <v>-5.3966540744750525E-4</v>
      </c>
      <c r="Y993">
        <v>988</v>
      </c>
      <c r="Z993">
        <v>89.521054956577714</v>
      </c>
    </row>
    <row r="994" spans="1:26" ht="13.8">
      <c r="A994" s="209">
        <v>43077</v>
      </c>
      <c r="B994" s="193">
        <v>58.1</v>
      </c>
      <c r="C994" s="193">
        <v>78.13</v>
      </c>
      <c r="D994" s="193">
        <v>51.73</v>
      </c>
      <c r="E994" s="193">
        <v>51.64</v>
      </c>
      <c r="F994" s="193">
        <v>169.61</v>
      </c>
      <c r="G994" s="193">
        <v>28.65</v>
      </c>
      <c r="H994" s="193">
        <v>34.159999999999997</v>
      </c>
      <c r="I994" s="224">
        <v>188.54</v>
      </c>
      <c r="J994" s="193"/>
      <c r="K994" s="196">
        <f t="shared" si="128"/>
        <v>1.896878772202094E-3</v>
      </c>
      <c r="L994" s="196">
        <f t="shared" si="129"/>
        <v>2.0240271611386747E-2</v>
      </c>
      <c r="M994" s="196">
        <f t="shared" si="130"/>
        <v>6.0287825748734959E-3</v>
      </c>
      <c r="N994" s="196">
        <f t="shared" si="131"/>
        <v>4.669260700389144E-3</v>
      </c>
      <c r="O994" s="196">
        <f t="shared" si="132"/>
        <v>1.0064316341114973E-2</v>
      </c>
      <c r="P994" s="196">
        <f t="shared" si="133"/>
        <v>-2.4373259052924891E-3</v>
      </c>
      <c r="Q994" s="196">
        <f t="shared" si="134"/>
        <v>2.1531100478468866E-2</v>
      </c>
      <c r="R994" s="196">
        <f t="shared" si="135"/>
        <v>1.8034557235421186E-2</v>
      </c>
      <c r="Y994">
        <v>989</v>
      </c>
      <c r="Z994">
        <v>184.26710452899181</v>
      </c>
    </row>
    <row r="995" spans="1:26" ht="13.8">
      <c r="A995" s="209">
        <v>43080</v>
      </c>
      <c r="B995" s="193">
        <v>58.45</v>
      </c>
      <c r="C995" s="193">
        <v>79.12</v>
      </c>
      <c r="D995" s="193">
        <v>51.93</v>
      </c>
      <c r="E995" s="193">
        <v>51.97</v>
      </c>
      <c r="F995" s="193">
        <v>170.32</v>
      </c>
      <c r="G995" s="193">
        <v>28.76</v>
      </c>
      <c r="H995" s="193">
        <v>34.04</v>
      </c>
      <c r="I995" s="224">
        <v>186.22</v>
      </c>
      <c r="J995" s="193"/>
      <c r="K995" s="196">
        <f t="shared" si="128"/>
        <v>6.0240963855421933E-3</v>
      </c>
      <c r="L995" s="196">
        <f t="shared" si="129"/>
        <v>1.2671189043901307E-2</v>
      </c>
      <c r="M995" s="196">
        <f t="shared" si="130"/>
        <v>3.8662284941040569E-3</v>
      </c>
      <c r="N995" s="196">
        <f t="shared" si="131"/>
        <v>6.3903950426026004E-3</v>
      </c>
      <c r="O995" s="196">
        <f t="shared" si="132"/>
        <v>4.1860739343197893E-3</v>
      </c>
      <c r="P995" s="196">
        <f t="shared" si="133"/>
        <v>3.8394415357767189E-3</v>
      </c>
      <c r="Q995" s="196">
        <f t="shared" si="134"/>
        <v>-3.5128805620608153E-3</v>
      </c>
      <c r="R995" s="196">
        <f t="shared" si="135"/>
        <v>-1.2305081149888581E-2</v>
      </c>
      <c r="Y995">
        <v>990</v>
      </c>
      <c r="Z995">
        <v>260.17231791967356</v>
      </c>
    </row>
    <row r="996" spans="1:26" ht="13.8">
      <c r="A996" s="209">
        <v>43081</v>
      </c>
      <c r="B996" s="193">
        <v>58.25</v>
      </c>
      <c r="C996" s="193">
        <v>79.45</v>
      </c>
      <c r="D996" s="193">
        <v>51.9</v>
      </c>
      <c r="E996" s="193">
        <v>51.34</v>
      </c>
      <c r="F996" s="193">
        <v>169.82</v>
      </c>
      <c r="G996" s="193">
        <v>28.7</v>
      </c>
      <c r="H996" s="193">
        <v>33.97</v>
      </c>
      <c r="I996" s="224">
        <v>185.73</v>
      </c>
      <c r="J996" s="193"/>
      <c r="K996" s="196">
        <f t="shared" si="128"/>
        <v>-3.4217279726262246E-3</v>
      </c>
      <c r="L996" s="196">
        <f t="shared" si="129"/>
        <v>4.1708796764408276E-3</v>
      </c>
      <c r="M996" s="196">
        <f t="shared" si="130"/>
        <v>-5.7770075101099818E-4</v>
      </c>
      <c r="N996" s="196">
        <f t="shared" si="131"/>
        <v>-1.2122378295170204E-2</v>
      </c>
      <c r="O996" s="196">
        <f t="shared" si="132"/>
        <v>-2.9356505401596997E-3</v>
      </c>
      <c r="P996" s="196">
        <f t="shared" si="133"/>
        <v>-2.086230876217047E-3</v>
      </c>
      <c r="Q996" s="196">
        <f t="shared" si="134"/>
        <v>-2.0564042303172821E-3</v>
      </c>
      <c r="R996" s="196">
        <f t="shared" si="135"/>
        <v>-2.631296316185206E-3</v>
      </c>
      <c r="Y996">
        <v>991</v>
      </c>
      <c r="Z996">
        <v>133.46457513917474</v>
      </c>
    </row>
    <row r="997" spans="1:26" ht="13.8">
      <c r="A997" s="209">
        <v>43082</v>
      </c>
      <c r="B997" s="193">
        <v>58.21</v>
      </c>
      <c r="C997" s="193">
        <v>79.239999999999995</v>
      </c>
      <c r="D997" s="193">
        <v>51.9</v>
      </c>
      <c r="E997" s="193">
        <v>52.73</v>
      </c>
      <c r="F997" s="193">
        <v>169.8</v>
      </c>
      <c r="G997" s="193">
        <v>29.01</v>
      </c>
      <c r="H997" s="193">
        <v>33.94</v>
      </c>
      <c r="I997" s="224">
        <v>187.86</v>
      </c>
      <c r="J997" s="193"/>
      <c r="K997" s="196">
        <f t="shared" si="128"/>
        <v>-6.8669527896994249E-4</v>
      </c>
      <c r="L997" s="196">
        <f t="shared" si="129"/>
        <v>-2.643171806167501E-3</v>
      </c>
      <c r="M997" s="196">
        <f t="shared" si="130"/>
        <v>0</v>
      </c>
      <c r="N997" s="196">
        <f t="shared" si="131"/>
        <v>2.7074405921308792E-2</v>
      </c>
      <c r="O997" s="196">
        <f t="shared" si="132"/>
        <v>-1.177717583322448E-4</v>
      </c>
      <c r="P997" s="196">
        <f t="shared" si="133"/>
        <v>1.0801393728223077E-2</v>
      </c>
      <c r="Q997" s="196">
        <f t="shared" si="134"/>
        <v>-8.8313217544895898E-4</v>
      </c>
      <c r="R997" s="196">
        <f t="shared" si="135"/>
        <v>1.1468260377968147E-2</v>
      </c>
      <c r="Y997">
        <v>992</v>
      </c>
      <c r="Z997">
        <v>208.83109126267695</v>
      </c>
    </row>
    <row r="998" spans="1:26" ht="13.8">
      <c r="A998" s="209">
        <v>43083</v>
      </c>
      <c r="B998" s="193">
        <v>58.71</v>
      </c>
      <c r="C998" s="193">
        <v>78.62</v>
      </c>
      <c r="D998" s="193">
        <v>52.33</v>
      </c>
      <c r="E998" s="193">
        <v>52.12</v>
      </c>
      <c r="F998" s="193">
        <v>168.22</v>
      </c>
      <c r="G998" s="193">
        <v>28.82</v>
      </c>
      <c r="H998" s="193">
        <v>34.119999999999997</v>
      </c>
      <c r="I998" s="224">
        <v>189.56</v>
      </c>
      <c r="J998" s="193"/>
      <c r="K998" s="196">
        <f t="shared" si="128"/>
        <v>8.5895894176258366E-3</v>
      </c>
      <c r="L998" s="196">
        <f t="shared" si="129"/>
        <v>-7.8243311458857951E-3</v>
      </c>
      <c r="M998" s="196">
        <f t="shared" si="130"/>
        <v>8.2851637764932515E-3</v>
      </c>
      <c r="N998" s="196">
        <f t="shared" si="131"/>
        <v>-1.1568367153423088E-2</v>
      </c>
      <c r="O998" s="196">
        <f t="shared" si="132"/>
        <v>-9.3050647820966566E-3</v>
      </c>
      <c r="P998" s="196">
        <f t="shared" si="133"/>
        <v>-6.5494657014822915E-3</v>
      </c>
      <c r="Q998" s="196">
        <f t="shared" si="134"/>
        <v>5.3034767236299274E-3</v>
      </c>
      <c r="R998" s="196">
        <f t="shared" si="135"/>
        <v>9.0492920259767299E-3</v>
      </c>
      <c r="Y998">
        <v>993</v>
      </c>
      <c r="Z998">
        <v>134.10070206198128</v>
      </c>
    </row>
    <row r="999" spans="1:26" ht="13.8">
      <c r="A999" s="209">
        <v>43084</v>
      </c>
      <c r="B999" s="193">
        <v>58.96</v>
      </c>
      <c r="C999" s="193">
        <v>80.63</v>
      </c>
      <c r="D999" s="193">
        <v>53.08</v>
      </c>
      <c r="E999" s="193">
        <v>52.68</v>
      </c>
      <c r="F999" s="193">
        <v>173.81</v>
      </c>
      <c r="G999" s="193">
        <v>28.82</v>
      </c>
      <c r="H999" s="193">
        <v>34.82</v>
      </c>
      <c r="I999" s="224">
        <v>190.12</v>
      </c>
      <c r="J999" s="193"/>
      <c r="K999" s="196">
        <f t="shared" si="128"/>
        <v>4.2582183614375746E-3</v>
      </c>
      <c r="L999" s="196">
        <f t="shared" si="129"/>
        <v>2.5566013736962486E-2</v>
      </c>
      <c r="M999" s="196">
        <f t="shared" si="130"/>
        <v>1.4332123065163387E-2</v>
      </c>
      <c r="N999" s="196">
        <f t="shared" si="131"/>
        <v>1.0744435917114395E-2</v>
      </c>
      <c r="O999" s="196">
        <f t="shared" si="132"/>
        <v>3.3230293663060302E-2</v>
      </c>
      <c r="P999" s="196">
        <f t="shared" si="133"/>
        <v>0</v>
      </c>
      <c r="Q999" s="196">
        <f t="shared" si="134"/>
        <v>2.0515826494724585E-2</v>
      </c>
      <c r="R999" s="196">
        <f t="shared" si="135"/>
        <v>2.9542097488921833E-3</v>
      </c>
      <c r="Y999">
        <v>994</v>
      </c>
      <c r="Z999">
        <v>135.96703358498903</v>
      </c>
    </row>
    <row r="1000" spans="1:26" ht="13.8">
      <c r="A1000" s="209">
        <v>43087</v>
      </c>
      <c r="B1000" s="193">
        <v>59.53</v>
      </c>
      <c r="C1000" s="193">
        <v>80.19</v>
      </c>
      <c r="D1000" s="193">
        <v>53.73</v>
      </c>
      <c r="E1000" s="193">
        <v>53.92</v>
      </c>
      <c r="F1000" s="193">
        <v>173.43</v>
      </c>
      <c r="G1000" s="193">
        <v>29.05</v>
      </c>
      <c r="H1000" s="193">
        <v>34.64</v>
      </c>
      <c r="I1000" s="224">
        <v>190.42</v>
      </c>
      <c r="J1000" s="193"/>
      <c r="K1000" s="196">
        <f t="shared" si="128"/>
        <v>9.6675712347354184E-3</v>
      </c>
      <c r="L1000" s="196">
        <f t="shared" si="129"/>
        <v>-5.4570259208730964E-3</v>
      </c>
      <c r="M1000" s="196">
        <f t="shared" si="130"/>
        <v>1.2245666917859808E-2</v>
      </c>
      <c r="N1000" s="196">
        <f t="shared" si="131"/>
        <v>2.3538344722855011E-2</v>
      </c>
      <c r="O1000" s="196">
        <f t="shared" si="132"/>
        <v>-2.1862953800126312E-3</v>
      </c>
      <c r="P1000" s="196">
        <f t="shared" si="133"/>
        <v>7.9805690492713542E-3</v>
      </c>
      <c r="Q1000" s="196">
        <f t="shared" si="134"/>
        <v>-5.1694428489373837E-3</v>
      </c>
      <c r="R1000" s="196">
        <f t="shared" si="135"/>
        <v>1.5779507679359506E-3</v>
      </c>
      <c r="Y1000">
        <v>995</v>
      </c>
      <c r="Z1000">
        <v>110.05715104589333</v>
      </c>
    </row>
    <row r="1001" spans="1:26" ht="13.8">
      <c r="A1001" s="209">
        <v>43088</v>
      </c>
      <c r="B1001" s="193">
        <v>59.37</v>
      </c>
      <c r="C1001" s="193">
        <v>79.680000000000007</v>
      </c>
      <c r="D1001" s="193">
        <v>53.4</v>
      </c>
      <c r="E1001" s="193">
        <v>53.9</v>
      </c>
      <c r="F1001" s="193">
        <v>169.84</v>
      </c>
      <c r="G1001" s="193">
        <v>29.32</v>
      </c>
      <c r="H1001" s="193">
        <v>34.299999999999997</v>
      </c>
      <c r="I1001" s="224">
        <v>187.02</v>
      </c>
      <c r="J1001" s="193"/>
      <c r="K1001" s="196">
        <f t="shared" si="128"/>
        <v>-2.6877204770704467E-3</v>
      </c>
      <c r="L1001" s="196">
        <f t="shared" si="129"/>
        <v>-6.3598952487840246E-3</v>
      </c>
      <c r="M1001" s="196">
        <f t="shared" si="130"/>
        <v>-6.1418202121719398E-3</v>
      </c>
      <c r="N1001" s="196">
        <f t="shared" si="131"/>
        <v>-3.7091988130569595E-4</v>
      </c>
      <c r="O1001" s="196">
        <f t="shared" si="132"/>
        <v>-2.0699994233984911E-2</v>
      </c>
      <c r="P1001" s="196">
        <f t="shared" si="133"/>
        <v>9.2943201376936169E-3</v>
      </c>
      <c r="Q1001" s="196">
        <f t="shared" si="134"/>
        <v>-9.8152424942264255E-3</v>
      </c>
      <c r="R1001" s="196">
        <f t="shared" si="135"/>
        <v>-1.7855267303854519E-2</v>
      </c>
      <c r="Y1001">
        <v>996</v>
      </c>
      <c r="Z1001">
        <v>253.47174173677945</v>
      </c>
    </row>
    <row r="1002" spans="1:26" ht="13.8">
      <c r="A1002" s="209">
        <v>43089</v>
      </c>
      <c r="B1002" s="193">
        <v>58.88</v>
      </c>
      <c r="C1002" s="193">
        <v>79.39</v>
      </c>
      <c r="D1002" s="193">
        <v>53.12</v>
      </c>
      <c r="E1002" s="193">
        <v>54.25</v>
      </c>
      <c r="F1002" s="193">
        <v>169.1</v>
      </c>
      <c r="G1002" s="193">
        <v>29.3</v>
      </c>
      <c r="H1002" s="193">
        <v>34.42</v>
      </c>
      <c r="I1002" s="224">
        <v>188.82</v>
      </c>
      <c r="J1002" s="193"/>
      <c r="K1002" s="196">
        <f t="shared" si="128"/>
        <v>-8.2533265959237809E-3</v>
      </c>
      <c r="L1002" s="196">
        <f t="shared" si="129"/>
        <v>-3.6395582329318051E-3</v>
      </c>
      <c r="M1002" s="196">
        <f t="shared" si="130"/>
        <v>-5.2434456928839163E-3</v>
      </c>
      <c r="N1002" s="196">
        <f t="shared" si="131"/>
        <v>6.49350649350652E-3</v>
      </c>
      <c r="O1002" s="196">
        <f t="shared" si="132"/>
        <v>-4.3570419218088149E-3</v>
      </c>
      <c r="P1002" s="196">
        <f t="shared" si="133"/>
        <v>-6.8212824010912599E-4</v>
      </c>
      <c r="Q1002" s="196">
        <f t="shared" si="134"/>
        <v>3.4985422740526112E-3</v>
      </c>
      <c r="R1002" s="196">
        <f t="shared" si="135"/>
        <v>9.6246390760345562E-3</v>
      </c>
      <c r="Y1002">
        <v>997</v>
      </c>
      <c r="Z1002">
        <v>318.39657010458762</v>
      </c>
    </row>
    <row r="1003" spans="1:26" ht="13.8">
      <c r="A1003" s="209">
        <v>43090</v>
      </c>
      <c r="B1003" s="193">
        <v>58.74</v>
      </c>
      <c r="C1003" s="193">
        <v>79.38</v>
      </c>
      <c r="D1003" s="193">
        <v>53.05</v>
      </c>
      <c r="E1003" s="193">
        <v>54.88</v>
      </c>
      <c r="F1003" s="193">
        <v>168.46</v>
      </c>
      <c r="G1003" s="193">
        <v>29.1</v>
      </c>
      <c r="H1003" s="193">
        <v>34.31</v>
      </c>
      <c r="I1003" s="224">
        <v>188.62</v>
      </c>
      <c r="J1003" s="193"/>
      <c r="K1003" s="196">
        <f t="shared" si="128"/>
        <v>-2.3777173913043575E-3</v>
      </c>
      <c r="L1003" s="196">
        <f t="shared" si="129"/>
        <v>-1.2596044841926081E-4</v>
      </c>
      <c r="M1003" s="196">
        <f t="shared" si="130"/>
        <v>-1.3177710843373547E-3</v>
      </c>
      <c r="N1003" s="196">
        <f t="shared" si="131"/>
        <v>1.1612903225806499E-2</v>
      </c>
      <c r="O1003" s="196">
        <f t="shared" si="132"/>
        <v>-3.7847427557657384E-3</v>
      </c>
      <c r="P1003" s="196">
        <f t="shared" si="133"/>
        <v>-6.8259385665528768E-3</v>
      </c>
      <c r="Q1003" s="196">
        <f t="shared" si="134"/>
        <v>-3.1958163858221795E-3</v>
      </c>
      <c r="R1003" s="196">
        <f t="shared" si="135"/>
        <v>-1.0592098294671573E-3</v>
      </c>
      <c r="Y1003">
        <v>998</v>
      </c>
      <c r="Z1003">
        <v>246.95251119275528</v>
      </c>
    </row>
    <row r="1004" spans="1:26" ht="13.8">
      <c r="A1004" s="209">
        <v>43091</v>
      </c>
      <c r="B1004" s="193">
        <v>58.42</v>
      </c>
      <c r="C1004" s="193">
        <v>79.38</v>
      </c>
      <c r="D1004" s="193">
        <v>52.88</v>
      </c>
      <c r="E1004" s="193">
        <v>55.02</v>
      </c>
      <c r="F1004" s="193">
        <v>168.31</v>
      </c>
      <c r="G1004" s="193">
        <v>29.14</v>
      </c>
      <c r="H1004" s="193">
        <v>34.26</v>
      </c>
      <c r="I1004" s="224">
        <v>189.94</v>
      </c>
      <c r="J1004" s="193"/>
      <c r="K1004" s="196">
        <f t="shared" si="128"/>
        <v>-5.4477357848144413E-3</v>
      </c>
      <c r="L1004" s="196">
        <f t="shared" si="129"/>
        <v>0</v>
      </c>
      <c r="M1004" s="196">
        <f t="shared" si="130"/>
        <v>-3.2045240339301528E-3</v>
      </c>
      <c r="N1004" s="196">
        <f t="shared" si="131"/>
        <v>2.5510204081632755E-3</v>
      </c>
      <c r="O1004" s="196">
        <f t="shared" si="132"/>
        <v>-8.9041909058533582E-4</v>
      </c>
      <c r="P1004" s="196">
        <f t="shared" si="133"/>
        <v>1.3745704467353658E-3</v>
      </c>
      <c r="Q1004" s="196">
        <f t="shared" si="134"/>
        <v>-1.4573010784029222E-3</v>
      </c>
      <c r="R1004" s="196">
        <f t="shared" si="135"/>
        <v>6.9981974339942375E-3</v>
      </c>
      <c r="Y1004">
        <v>999</v>
      </c>
      <c r="Z1004">
        <v>192.69943125504935</v>
      </c>
    </row>
    <row r="1005" spans="1:26" ht="13.8">
      <c r="A1005" s="209">
        <v>43095</v>
      </c>
      <c r="B1005" s="193">
        <v>58.84</v>
      </c>
      <c r="C1005" s="193">
        <v>79.28</v>
      </c>
      <c r="D1005" s="193">
        <v>52.71</v>
      </c>
      <c r="E1005" s="193">
        <v>55.38</v>
      </c>
      <c r="F1005" s="193">
        <v>168.24</v>
      </c>
      <c r="G1005" s="193">
        <v>29.43</v>
      </c>
      <c r="H1005" s="193">
        <v>34.43</v>
      </c>
      <c r="I1005" s="224">
        <v>187.76</v>
      </c>
      <c r="J1005" s="193"/>
      <c r="K1005" s="196">
        <f t="shared" si="128"/>
        <v>7.1893187264635691E-3</v>
      </c>
      <c r="L1005" s="196">
        <f t="shared" si="129"/>
        <v>-1.2597631645249977E-3</v>
      </c>
      <c r="M1005" s="196">
        <f t="shared" si="130"/>
        <v>-3.2148260211800625E-3</v>
      </c>
      <c r="N1005" s="196">
        <f t="shared" si="131"/>
        <v>6.5430752453653112E-3</v>
      </c>
      <c r="O1005" s="196">
        <f t="shared" si="132"/>
        <v>-4.1589923355708617E-4</v>
      </c>
      <c r="P1005" s="196">
        <f t="shared" si="133"/>
        <v>9.9519560741248847E-3</v>
      </c>
      <c r="Q1005" s="196">
        <f t="shared" si="134"/>
        <v>4.9620548744892506E-3</v>
      </c>
      <c r="R1005" s="196">
        <f t="shared" si="135"/>
        <v>-1.1477308623775965E-2</v>
      </c>
      <c r="Y1005">
        <v>1000</v>
      </c>
      <c r="Z1005">
        <v>71.327255884108169</v>
      </c>
    </row>
    <row r="1006" spans="1:26" ht="13.8">
      <c r="A1006" s="209">
        <v>43096</v>
      </c>
      <c r="B1006" s="193">
        <v>59.11</v>
      </c>
      <c r="C1006" s="193">
        <v>79.569999999999993</v>
      </c>
      <c r="D1006" s="193">
        <v>52.34</v>
      </c>
      <c r="E1006" s="193">
        <v>54.81</v>
      </c>
      <c r="F1006" s="193">
        <v>168.01</v>
      </c>
      <c r="G1006" s="193">
        <v>29.45</v>
      </c>
      <c r="H1006" s="193">
        <v>34.130000000000003</v>
      </c>
      <c r="I1006" s="224">
        <v>186.24</v>
      </c>
      <c r="J1006" s="193"/>
      <c r="K1006" s="196">
        <f t="shared" si="128"/>
        <v>4.5887151597552005E-3</v>
      </c>
      <c r="L1006" s="196">
        <f t="shared" si="129"/>
        <v>3.6579212916245211E-3</v>
      </c>
      <c r="M1006" s="196">
        <f t="shared" si="130"/>
        <v>-7.0195408840826685E-3</v>
      </c>
      <c r="N1006" s="196">
        <f t="shared" si="131"/>
        <v>-1.0292524377031424E-2</v>
      </c>
      <c r="O1006" s="196">
        <f t="shared" si="132"/>
        <v>-1.3670946267238361E-3</v>
      </c>
      <c r="P1006" s="196">
        <f t="shared" si="133"/>
        <v>6.795786612300229E-4</v>
      </c>
      <c r="Q1006" s="196">
        <f t="shared" si="134"/>
        <v>-8.7133313970373851E-3</v>
      </c>
      <c r="R1006" s="196">
        <f t="shared" si="135"/>
        <v>-8.0954409884958552E-3</v>
      </c>
    </row>
    <row r="1007" spans="1:26" ht="13.8">
      <c r="A1007" s="209">
        <v>43097</v>
      </c>
      <c r="B1007" s="193">
        <v>59.31</v>
      </c>
      <c r="C1007" s="193">
        <v>79.58</v>
      </c>
      <c r="D1007" s="193">
        <v>52.28</v>
      </c>
      <c r="E1007" s="193">
        <v>54.54</v>
      </c>
      <c r="F1007" s="193">
        <v>168.3</v>
      </c>
      <c r="G1007" s="193">
        <v>29.5</v>
      </c>
      <c r="H1007" s="193">
        <v>34.409999999999997</v>
      </c>
      <c r="I1007" s="224">
        <v>192.71</v>
      </c>
      <c r="J1007" s="193"/>
      <c r="K1007" s="196">
        <f t="shared" si="128"/>
        <v>3.38352224665882E-3</v>
      </c>
      <c r="L1007" s="196">
        <f t="shared" si="129"/>
        <v>1.2567550584397533E-4</v>
      </c>
      <c r="M1007" s="196">
        <f t="shared" si="130"/>
        <v>-1.1463507833397453E-3</v>
      </c>
      <c r="N1007" s="196">
        <f t="shared" si="131"/>
        <v>-4.9261083743842929E-3</v>
      </c>
      <c r="O1007" s="196">
        <f t="shared" si="132"/>
        <v>1.7260877328731652E-3</v>
      </c>
      <c r="P1007" s="196">
        <f t="shared" si="133"/>
        <v>1.6977928692699733E-3</v>
      </c>
      <c r="Q1007" s="196">
        <f t="shared" si="134"/>
        <v>8.2039261646643432E-3</v>
      </c>
      <c r="R1007" s="196">
        <f t="shared" si="135"/>
        <v>3.4740120274914084E-2</v>
      </c>
    </row>
    <row r="1008" spans="1:26" ht="13.8">
      <c r="A1008" s="209">
        <v>43098</v>
      </c>
      <c r="B1008" s="193">
        <v>58.47</v>
      </c>
      <c r="C1008" s="193">
        <v>79.41</v>
      </c>
      <c r="D1008" s="193">
        <v>52.19</v>
      </c>
      <c r="E1008" s="193">
        <v>54.9</v>
      </c>
      <c r="F1008" s="193">
        <v>167.85</v>
      </c>
      <c r="G1008" s="193">
        <v>29.3</v>
      </c>
      <c r="H1008" s="193">
        <v>34.24</v>
      </c>
      <c r="I1008" s="224">
        <v>191.96</v>
      </c>
      <c r="J1008" s="193"/>
      <c r="K1008" s="196">
        <f t="shared" si="128"/>
        <v>-1.4162873039959592E-2</v>
      </c>
      <c r="L1008" s="196">
        <f t="shared" si="129"/>
        <v>-2.1362151294295265E-3</v>
      </c>
      <c r="M1008" s="196">
        <f t="shared" si="130"/>
        <v>-1.7214996174445946E-3</v>
      </c>
      <c r="N1008" s="196">
        <f t="shared" si="131"/>
        <v>6.6006600660065903E-3</v>
      </c>
      <c r="O1008" s="196">
        <f t="shared" si="132"/>
        <v>-2.6737967914439516E-3</v>
      </c>
      <c r="P1008" s="196">
        <f t="shared" si="133"/>
        <v>-6.7796610169491281E-3</v>
      </c>
      <c r="Q1008" s="196">
        <f t="shared" si="134"/>
        <v>-4.9404242952628486E-3</v>
      </c>
      <c r="R1008" s="196">
        <f t="shared" si="135"/>
        <v>-3.891858232577448E-3</v>
      </c>
    </row>
    <row r="1009" spans="1:18" ht="13.8">
      <c r="A1009" s="209">
        <v>43102</v>
      </c>
      <c r="B1009" s="193">
        <v>59.45</v>
      </c>
      <c r="C1009" s="193">
        <v>79.790000000000006</v>
      </c>
      <c r="D1009" s="193">
        <v>53.12</v>
      </c>
      <c r="E1009" s="193">
        <v>56.9</v>
      </c>
      <c r="F1009" s="193">
        <v>169.83</v>
      </c>
      <c r="G1009" s="193">
        <v>29.26</v>
      </c>
      <c r="H1009" s="193">
        <v>34.53</v>
      </c>
      <c r="I1009" s="224">
        <v>201.07</v>
      </c>
      <c r="J1009" s="193"/>
      <c r="K1009" s="196">
        <f t="shared" si="128"/>
        <v>1.6760731999315957E-2</v>
      </c>
      <c r="L1009" s="196">
        <f t="shared" si="129"/>
        <v>4.7852915249969735E-3</v>
      </c>
      <c r="M1009" s="196">
        <f t="shared" si="130"/>
        <v>1.781950565242383E-2</v>
      </c>
      <c r="N1009" s="196">
        <f t="shared" si="131"/>
        <v>3.6429872495446269E-2</v>
      </c>
      <c r="O1009" s="196">
        <f t="shared" si="132"/>
        <v>1.1796246648793675E-2</v>
      </c>
      <c r="P1009" s="196">
        <f t="shared" si="133"/>
        <v>-1.3651877133105512E-3</v>
      </c>
      <c r="Q1009" s="196">
        <f t="shared" si="134"/>
        <v>8.469626168224274E-3</v>
      </c>
      <c r="R1009" s="196">
        <f t="shared" si="135"/>
        <v>4.7457803709105982E-2</v>
      </c>
    </row>
    <row r="1010" spans="1:18" ht="13.8">
      <c r="A1010" s="209">
        <v>43103</v>
      </c>
      <c r="B1010" s="193">
        <v>60.21</v>
      </c>
      <c r="C1010" s="193">
        <v>80.16</v>
      </c>
      <c r="D1010" s="193">
        <v>53.99</v>
      </c>
      <c r="E1010" s="193">
        <v>56.52</v>
      </c>
      <c r="F1010" s="193">
        <v>171.87</v>
      </c>
      <c r="G1010" s="193">
        <v>29.51</v>
      </c>
      <c r="H1010" s="193">
        <v>35.590000000000003</v>
      </c>
      <c r="I1010" s="224">
        <v>205.05</v>
      </c>
      <c r="J1010" s="193"/>
      <c r="K1010" s="196">
        <f t="shared" si="128"/>
        <v>1.2783851976450765E-2</v>
      </c>
      <c r="L1010" s="196">
        <f t="shared" si="129"/>
        <v>4.6371725780171742E-3</v>
      </c>
      <c r="M1010" s="196">
        <f t="shared" si="130"/>
        <v>1.6378012048192857E-2</v>
      </c>
      <c r="N1010" s="196">
        <f t="shared" si="131"/>
        <v>-6.6783831282951752E-3</v>
      </c>
      <c r="O1010" s="196">
        <f t="shared" si="132"/>
        <v>1.2012012012011965E-2</v>
      </c>
      <c r="P1010" s="196">
        <f t="shared" si="133"/>
        <v>8.5440874914559112E-3</v>
      </c>
      <c r="Q1010" s="196">
        <f t="shared" si="134"/>
        <v>3.0697943816970816E-2</v>
      </c>
      <c r="R1010" s="196">
        <f t="shared" si="135"/>
        <v>1.9794101556671898E-2</v>
      </c>
    </row>
    <row r="1011" spans="1:18" ht="13.8">
      <c r="A1011" s="209">
        <v>43104</v>
      </c>
      <c r="B1011" s="193">
        <v>60.48</v>
      </c>
      <c r="C1011" s="193">
        <v>80.87</v>
      </c>
      <c r="D1011" s="193">
        <v>54.19</v>
      </c>
      <c r="E1011" s="193">
        <v>55.41</v>
      </c>
      <c r="F1011" s="193">
        <v>170.54</v>
      </c>
      <c r="G1011" s="193">
        <v>29.54</v>
      </c>
      <c r="H1011" s="193">
        <v>35</v>
      </c>
      <c r="I1011" s="224">
        <v>205.63</v>
      </c>
      <c r="J1011" s="193"/>
      <c r="K1011" s="196">
        <f t="shared" si="128"/>
        <v>4.48430493273536E-3</v>
      </c>
      <c r="L1011" s="196">
        <f t="shared" si="129"/>
        <v>8.857285429141817E-3</v>
      </c>
      <c r="M1011" s="196">
        <f t="shared" si="130"/>
        <v>3.7043897017965499E-3</v>
      </c>
      <c r="N1011" s="196">
        <f t="shared" si="131"/>
        <v>-1.963906581740988E-2</v>
      </c>
      <c r="O1011" s="196">
        <f t="shared" si="132"/>
        <v>-7.7384069354745587E-3</v>
      </c>
      <c r="P1011" s="196">
        <f t="shared" si="133"/>
        <v>1.0166045408335337E-3</v>
      </c>
      <c r="Q1011" s="196">
        <f t="shared" si="134"/>
        <v>-1.6577690362461459E-2</v>
      </c>
      <c r="R1011" s="196">
        <f t="shared" si="135"/>
        <v>2.8285783955132116E-3</v>
      </c>
    </row>
    <row r="1012" spans="1:18" ht="13.8">
      <c r="A1012" s="209">
        <v>43105</v>
      </c>
      <c r="B1012" s="193">
        <v>61.46</v>
      </c>
      <c r="C1012" s="193">
        <v>81.87</v>
      </c>
      <c r="D1012" s="193">
        <v>54.98</v>
      </c>
      <c r="E1012" s="193">
        <v>56</v>
      </c>
      <c r="F1012" s="193">
        <v>169.32</v>
      </c>
      <c r="G1012" s="193">
        <v>29.71</v>
      </c>
      <c r="H1012" s="193">
        <v>36.01</v>
      </c>
      <c r="I1012" s="224">
        <v>209.99</v>
      </c>
      <c r="J1012" s="193"/>
      <c r="K1012" s="196">
        <f t="shared" si="128"/>
        <v>1.6203703703703769E-2</v>
      </c>
      <c r="L1012" s="196">
        <f t="shared" si="129"/>
        <v>1.2365524916532707E-2</v>
      </c>
      <c r="M1012" s="196">
        <f t="shared" si="130"/>
        <v>1.4578335486252061E-2</v>
      </c>
      <c r="N1012" s="196">
        <f t="shared" si="131"/>
        <v>1.0647897491427602E-2</v>
      </c>
      <c r="O1012" s="196">
        <f t="shared" si="132"/>
        <v>-7.1537469215433268E-3</v>
      </c>
      <c r="P1012" s="196">
        <f t="shared" si="133"/>
        <v>5.7549085985105523E-3</v>
      </c>
      <c r="Q1012" s="196">
        <f t="shared" si="134"/>
        <v>2.88571428571428E-2</v>
      </c>
      <c r="R1012" s="196">
        <f t="shared" si="135"/>
        <v>2.120313183873955E-2</v>
      </c>
    </row>
    <row r="1013" spans="1:18" ht="13.8">
      <c r="A1013" s="209">
        <v>43108</v>
      </c>
      <c r="B1013" s="193">
        <v>62.34</v>
      </c>
      <c r="C1013" s="193">
        <v>81.96</v>
      </c>
      <c r="D1013" s="193">
        <v>55.21</v>
      </c>
      <c r="E1013" s="193">
        <v>56.53</v>
      </c>
      <c r="F1013" s="193">
        <v>169.98</v>
      </c>
      <c r="G1013" s="193">
        <v>30.15</v>
      </c>
      <c r="H1013" s="193">
        <v>36.11</v>
      </c>
      <c r="I1013" s="224">
        <v>212.05</v>
      </c>
      <c r="J1013" s="193"/>
      <c r="K1013" s="196">
        <f t="shared" si="128"/>
        <v>1.4318255776114588E-2</v>
      </c>
      <c r="L1013" s="196">
        <f t="shared" si="129"/>
        <v>1.0993037742761597E-3</v>
      </c>
      <c r="M1013" s="196">
        <f t="shared" si="130"/>
        <v>4.1833393961441248E-3</v>
      </c>
      <c r="N1013" s="196">
        <f t="shared" si="131"/>
        <v>9.4642857142857341E-3</v>
      </c>
      <c r="O1013" s="196">
        <f t="shared" si="132"/>
        <v>3.8979447200566775E-3</v>
      </c>
      <c r="P1013" s="196">
        <f t="shared" si="133"/>
        <v>1.4809828340625974E-2</v>
      </c>
      <c r="Q1013" s="196">
        <f t="shared" si="134"/>
        <v>2.7770063871147299E-3</v>
      </c>
      <c r="R1013" s="196">
        <f t="shared" si="135"/>
        <v>9.8099909519501031E-3</v>
      </c>
    </row>
    <row r="1014" spans="1:18" ht="13.8">
      <c r="A1014" s="209">
        <v>43109</v>
      </c>
      <c r="B1014" s="193">
        <v>62.63</v>
      </c>
      <c r="C1014" s="193">
        <v>81.900000000000006</v>
      </c>
      <c r="D1014" s="193">
        <v>55.18</v>
      </c>
      <c r="E1014" s="193">
        <v>58.17</v>
      </c>
      <c r="F1014" s="193">
        <v>168</v>
      </c>
      <c r="G1014" s="193">
        <v>29.79</v>
      </c>
      <c r="H1014" s="193">
        <v>35.869999999999997</v>
      </c>
      <c r="I1014" s="224">
        <v>209.31</v>
      </c>
      <c r="J1014" s="193"/>
      <c r="K1014" s="196">
        <f t="shared" si="128"/>
        <v>4.6519088867500663E-3</v>
      </c>
      <c r="L1014" s="196">
        <f t="shared" si="129"/>
        <v>-7.3206442166896129E-4</v>
      </c>
      <c r="M1014" s="196">
        <f t="shared" si="130"/>
        <v>-5.4337982249594524E-4</v>
      </c>
      <c r="N1014" s="196">
        <f t="shared" si="131"/>
        <v>2.9011144525030966E-2</v>
      </c>
      <c r="O1014" s="196">
        <f t="shared" si="132"/>
        <v>-1.164842922696782E-2</v>
      </c>
      <c r="P1014" s="196">
        <f t="shared" si="133"/>
        <v>-1.1940298507462668E-2</v>
      </c>
      <c r="Q1014" s="196">
        <f t="shared" si="134"/>
        <v>-6.6463583494877319E-3</v>
      </c>
      <c r="R1014" s="196">
        <f t="shared" si="135"/>
        <v>-1.2921480782834279E-2</v>
      </c>
    </row>
    <row r="1015" spans="1:18" ht="13.8">
      <c r="A1015" s="209">
        <v>43110</v>
      </c>
      <c r="B1015" s="193">
        <v>62.72</v>
      </c>
      <c r="C1015" s="193">
        <v>81.53</v>
      </c>
      <c r="D1015" s="193">
        <v>55</v>
      </c>
      <c r="E1015" s="193">
        <v>59.51</v>
      </c>
      <c r="F1015" s="193">
        <v>167.22</v>
      </c>
      <c r="G1015" s="193">
        <v>29.58</v>
      </c>
      <c r="H1015" s="193">
        <v>34.21</v>
      </c>
      <c r="I1015" s="224">
        <v>212.52</v>
      </c>
      <c r="J1015" s="193"/>
      <c r="K1015" s="196">
        <f t="shared" si="128"/>
        <v>1.4370110170844053E-3</v>
      </c>
      <c r="L1015" s="196">
        <f t="shared" si="129"/>
        <v>-4.5177045177045728E-3</v>
      </c>
      <c r="M1015" s="196">
        <f t="shared" si="130"/>
        <v>-3.2620514679231553E-3</v>
      </c>
      <c r="N1015" s="196">
        <f t="shared" si="131"/>
        <v>2.3035929173113225E-2</v>
      </c>
      <c r="O1015" s="196">
        <f t="shared" si="132"/>
        <v>-4.64285714285715E-3</v>
      </c>
      <c r="P1015" s="196">
        <f t="shared" si="133"/>
        <v>-7.049345417925507E-3</v>
      </c>
      <c r="Q1015" s="196">
        <f t="shared" si="134"/>
        <v>-4.6278226930582568E-2</v>
      </c>
      <c r="R1015" s="196">
        <f t="shared" si="135"/>
        <v>1.5336104342840801E-2</v>
      </c>
    </row>
    <row r="1016" spans="1:18" ht="13.8">
      <c r="A1016" s="209">
        <v>43111</v>
      </c>
      <c r="B1016" s="193">
        <v>63.83</v>
      </c>
      <c r="C1016" s="193">
        <v>81.77</v>
      </c>
      <c r="D1016" s="193">
        <v>55.14</v>
      </c>
      <c r="E1016" s="193">
        <v>62.26</v>
      </c>
      <c r="F1016" s="193">
        <v>170.79</v>
      </c>
      <c r="G1016" s="193">
        <v>29.68</v>
      </c>
      <c r="H1016" s="193">
        <v>34.31</v>
      </c>
      <c r="I1016" s="224">
        <v>217.24</v>
      </c>
      <c r="J1016" s="193"/>
      <c r="K1016" s="196">
        <f t="shared" si="128"/>
        <v>1.7697704081632643E-2</v>
      </c>
      <c r="L1016" s="196">
        <f t="shared" si="129"/>
        <v>2.9437017048938412E-3</v>
      </c>
      <c r="M1016" s="196">
        <f t="shared" si="130"/>
        <v>2.5454545454545556E-3</v>
      </c>
      <c r="N1016" s="196">
        <f t="shared" si="131"/>
        <v>4.6210720887245843E-2</v>
      </c>
      <c r="O1016" s="196">
        <f t="shared" si="132"/>
        <v>2.134912091855037E-2</v>
      </c>
      <c r="P1016" s="196">
        <f t="shared" si="133"/>
        <v>3.3806626098715829E-3</v>
      </c>
      <c r="Q1016" s="196">
        <f t="shared" si="134"/>
        <v>2.9231218941830287E-3</v>
      </c>
      <c r="R1016" s="196">
        <f t="shared" si="135"/>
        <v>2.2209674383587421E-2</v>
      </c>
    </row>
    <row r="1017" spans="1:18" ht="13.8">
      <c r="A1017" s="209">
        <v>43112</v>
      </c>
      <c r="B1017" s="193">
        <v>65.260000000000005</v>
      </c>
      <c r="C1017" s="193">
        <v>83.18</v>
      </c>
      <c r="D1017" s="193">
        <v>55.98</v>
      </c>
      <c r="E1017" s="193">
        <v>64.62</v>
      </c>
      <c r="F1017" s="193">
        <v>173.01</v>
      </c>
      <c r="G1017" s="193">
        <v>29.93</v>
      </c>
      <c r="H1017" s="193">
        <v>34.5</v>
      </c>
      <c r="I1017" s="224">
        <v>221.23</v>
      </c>
      <c r="J1017" s="195"/>
      <c r="K1017" s="196">
        <f t="shared" si="128"/>
        <v>2.2403258655804587E-2</v>
      </c>
      <c r="L1017" s="196">
        <f t="shared" si="129"/>
        <v>1.7243487831723258E-2</v>
      </c>
      <c r="M1017" s="196">
        <f t="shared" si="130"/>
        <v>1.5233949945592969E-2</v>
      </c>
      <c r="N1017" s="196">
        <f t="shared" si="131"/>
        <v>3.790555734018642E-2</v>
      </c>
      <c r="O1017" s="196">
        <f t="shared" si="132"/>
        <v>1.2998419111189173E-2</v>
      </c>
      <c r="P1017" s="196">
        <f t="shared" si="133"/>
        <v>8.4231805929919131E-3</v>
      </c>
      <c r="Q1017" s="196">
        <f t="shared" si="134"/>
        <v>5.5377440979305663E-3</v>
      </c>
      <c r="R1017" s="196">
        <f t="shared" si="135"/>
        <v>1.83667832811636E-2</v>
      </c>
    </row>
    <row r="1018" spans="1:18" ht="13.8">
      <c r="A1018" s="209">
        <v>43116</v>
      </c>
      <c r="B1018" s="193">
        <v>65.239999999999995</v>
      </c>
      <c r="C1018" s="193">
        <v>82.02</v>
      </c>
      <c r="D1018" s="193">
        <v>55.95</v>
      </c>
      <c r="E1018" s="193">
        <v>63.07</v>
      </c>
      <c r="F1018" s="193">
        <v>172.73</v>
      </c>
      <c r="G1018" s="193">
        <v>29.88</v>
      </c>
      <c r="H1018" s="193">
        <v>34.19</v>
      </c>
      <c r="I1018" s="224">
        <v>221.53</v>
      </c>
      <c r="J1018" s="193"/>
      <c r="K1018" s="196">
        <f t="shared" si="128"/>
        <v>-3.0646644192476602E-4</v>
      </c>
      <c r="L1018" s="196">
        <f t="shared" si="129"/>
        <v>-1.3945660014426674E-2</v>
      </c>
      <c r="M1018" s="196">
        <f t="shared" si="130"/>
        <v>-5.3590568060010778E-4</v>
      </c>
      <c r="N1018" s="196">
        <f t="shared" si="131"/>
        <v>-2.3986381925100653E-2</v>
      </c>
      <c r="O1018" s="196">
        <f t="shared" si="132"/>
        <v>-1.6184035604878398E-3</v>
      </c>
      <c r="P1018" s="196">
        <f t="shared" si="133"/>
        <v>-1.6705646508520116E-3</v>
      </c>
      <c r="Q1018" s="196">
        <f t="shared" si="134"/>
        <v>-8.9855072463768774E-3</v>
      </c>
      <c r="R1018" s="196">
        <f t="shared" si="135"/>
        <v>1.3560547846133498E-3</v>
      </c>
    </row>
    <row r="1019" spans="1:18" ht="13.8">
      <c r="A1019" s="209">
        <v>43117</v>
      </c>
      <c r="B1019" s="193">
        <v>64.75</v>
      </c>
      <c r="C1019" s="193">
        <v>83.68</v>
      </c>
      <c r="D1019" s="193">
        <v>56.46</v>
      </c>
      <c r="E1019" s="193">
        <v>64.64</v>
      </c>
      <c r="F1019" s="193">
        <v>173.41</v>
      </c>
      <c r="G1019" s="193">
        <v>30.48</v>
      </c>
      <c r="H1019" s="193">
        <v>34.47</v>
      </c>
      <c r="I1019" s="224">
        <v>217.5</v>
      </c>
      <c r="J1019" s="193"/>
      <c r="K1019" s="196">
        <f t="shared" si="128"/>
        <v>-7.5107296137338275E-3</v>
      </c>
      <c r="L1019" s="196">
        <f t="shared" si="129"/>
        <v>2.0238966105827979E-2</v>
      </c>
      <c r="M1019" s="196">
        <f t="shared" si="130"/>
        <v>9.115281501340446E-3</v>
      </c>
      <c r="N1019" s="196">
        <f t="shared" si="131"/>
        <v>2.4892976058347872E-2</v>
      </c>
      <c r="O1019" s="196">
        <f t="shared" si="132"/>
        <v>3.9367799455798467E-3</v>
      </c>
      <c r="P1019" s="196">
        <f t="shared" si="133"/>
        <v>2.0080321285140611E-2</v>
      </c>
      <c r="Q1019" s="196">
        <f t="shared" si="134"/>
        <v>8.189529102076664E-3</v>
      </c>
      <c r="R1019" s="196">
        <f t="shared" si="135"/>
        <v>-1.8191667042838446E-2</v>
      </c>
    </row>
    <row r="1020" spans="1:18" ht="13.8">
      <c r="A1020" s="209">
        <v>43118</v>
      </c>
      <c r="B1020" s="193">
        <v>64.67</v>
      </c>
      <c r="C1020" s="193">
        <v>83.65</v>
      </c>
      <c r="D1020" s="193">
        <v>56.35</v>
      </c>
      <c r="E1020" s="193">
        <v>65.55</v>
      </c>
      <c r="F1020" s="193">
        <v>172.71</v>
      </c>
      <c r="G1020" s="193">
        <v>30.95</v>
      </c>
      <c r="H1020" s="193">
        <v>35.15</v>
      </c>
      <c r="I1020" s="224">
        <v>220.33</v>
      </c>
      <c r="J1020" s="193"/>
      <c r="K1020" s="196">
        <f t="shared" si="128"/>
        <v>-1.2355212355212091E-3</v>
      </c>
      <c r="L1020" s="196">
        <f t="shared" si="129"/>
        <v>-3.5850860420651452E-4</v>
      </c>
      <c r="M1020" s="196">
        <f t="shared" si="130"/>
        <v>-1.9482819695359446E-3</v>
      </c>
      <c r="N1020" s="196">
        <f t="shared" si="131"/>
        <v>1.407797029702965E-2</v>
      </c>
      <c r="O1020" s="196">
        <f t="shared" si="132"/>
        <v>-4.0366760855774673E-3</v>
      </c>
      <c r="P1020" s="196">
        <f t="shared" si="133"/>
        <v>1.5419947506561641E-2</v>
      </c>
      <c r="Q1020" s="196">
        <f t="shared" si="134"/>
        <v>1.9727299100667239E-2</v>
      </c>
      <c r="R1020" s="196">
        <f t="shared" si="135"/>
        <v>1.3011494252873622E-2</v>
      </c>
    </row>
    <row r="1021" spans="1:18" ht="13.8">
      <c r="A1021" s="209">
        <v>43119</v>
      </c>
      <c r="B1021" s="193">
        <v>64.73</v>
      </c>
      <c r="C1021" s="193">
        <v>83.55</v>
      </c>
      <c r="D1021" s="193">
        <v>56.74</v>
      </c>
      <c r="E1021" s="193">
        <v>65.709999999999994</v>
      </c>
      <c r="F1021" s="193">
        <v>173.41</v>
      </c>
      <c r="G1021" s="193">
        <v>31.04</v>
      </c>
      <c r="H1021" s="193">
        <v>34.869999999999997</v>
      </c>
      <c r="I1021" s="224">
        <v>220.46</v>
      </c>
      <c r="J1021" s="193"/>
      <c r="K1021" s="196">
        <f t="shared" si="128"/>
        <v>9.277872274625371E-4</v>
      </c>
      <c r="L1021" s="196">
        <f t="shared" si="129"/>
        <v>-1.1954572624029709E-3</v>
      </c>
      <c r="M1021" s="196">
        <f t="shared" si="130"/>
        <v>6.9210292812777385E-3</v>
      </c>
      <c r="N1021" s="196">
        <f t="shared" si="131"/>
        <v>2.4408848207474691E-3</v>
      </c>
      <c r="O1021" s="196">
        <f t="shared" si="132"/>
        <v>4.0530368826355656E-3</v>
      </c>
      <c r="P1021" s="196">
        <f t="shared" si="133"/>
        <v>2.9079159935379599E-3</v>
      </c>
      <c r="Q1021" s="196">
        <f t="shared" si="134"/>
        <v>-7.9658605974395769E-3</v>
      </c>
      <c r="R1021" s="196">
        <f t="shared" si="135"/>
        <v>5.9002405482683001E-4</v>
      </c>
    </row>
    <row r="1022" spans="1:18" ht="13.8">
      <c r="A1022" s="209">
        <v>43122</v>
      </c>
      <c r="B1022" s="193">
        <v>66.37</v>
      </c>
      <c r="C1022" s="193">
        <v>85.05</v>
      </c>
      <c r="D1022" s="193">
        <v>57.65</v>
      </c>
      <c r="E1022" s="193">
        <v>66.12</v>
      </c>
      <c r="F1022" s="193">
        <v>175.3</v>
      </c>
      <c r="G1022" s="193">
        <v>31.29</v>
      </c>
      <c r="H1022" s="193">
        <v>35.909999999999997</v>
      </c>
      <c r="I1022" s="224">
        <v>227.58</v>
      </c>
      <c r="J1022" s="193"/>
      <c r="K1022" s="196">
        <f t="shared" si="128"/>
        <v>2.5336011123126841E-2</v>
      </c>
      <c r="L1022" s="196">
        <f t="shared" si="129"/>
        <v>1.7953321364452424E-2</v>
      </c>
      <c r="M1022" s="196">
        <f t="shared" si="130"/>
        <v>1.60380683820937E-2</v>
      </c>
      <c r="N1022" s="196">
        <f t="shared" si="131"/>
        <v>6.2395373611324129E-3</v>
      </c>
      <c r="O1022" s="196">
        <f t="shared" si="132"/>
        <v>1.0899025431059424E-2</v>
      </c>
      <c r="P1022" s="196">
        <f t="shared" si="133"/>
        <v>8.0541237113402071E-3</v>
      </c>
      <c r="Q1022" s="196">
        <f t="shared" si="134"/>
        <v>2.982506452537996E-2</v>
      </c>
      <c r="R1022" s="196">
        <f t="shared" si="135"/>
        <v>3.2296108137530637E-2</v>
      </c>
    </row>
    <row r="1023" spans="1:18" ht="13.8">
      <c r="A1023" s="209">
        <v>43123</v>
      </c>
      <c r="B1023" s="193">
        <v>68.13</v>
      </c>
      <c r="C1023" s="193">
        <v>85.32</v>
      </c>
      <c r="D1023" s="193">
        <v>58.36</v>
      </c>
      <c r="E1023" s="193">
        <v>65.73</v>
      </c>
      <c r="F1023" s="193">
        <v>174.43</v>
      </c>
      <c r="G1023" s="193">
        <v>31.43</v>
      </c>
      <c r="H1023" s="193">
        <v>36.090000000000003</v>
      </c>
      <c r="I1023" s="224">
        <v>250.29</v>
      </c>
      <c r="J1023" s="193"/>
      <c r="K1023" s="196">
        <f t="shared" si="128"/>
        <v>2.6518005122796305E-2</v>
      </c>
      <c r="L1023" s="196">
        <f t="shared" si="129"/>
        <v>3.1746031746031278E-3</v>
      </c>
      <c r="M1023" s="196">
        <f t="shared" si="130"/>
        <v>1.231569817866437E-2</v>
      </c>
      <c r="N1023" s="196">
        <f t="shared" si="131"/>
        <v>-5.8983666061706071E-3</v>
      </c>
      <c r="O1023" s="196">
        <f t="shared" si="132"/>
        <v>-4.962920707358839E-3</v>
      </c>
      <c r="P1023" s="196">
        <f t="shared" si="133"/>
        <v>4.4742729306487877E-3</v>
      </c>
      <c r="Q1023" s="196">
        <f t="shared" si="134"/>
        <v>5.0125313283209925E-3</v>
      </c>
      <c r="R1023" s="196">
        <f t="shared" si="135"/>
        <v>9.9789085156867824E-2</v>
      </c>
    </row>
    <row r="1024" spans="1:18" ht="13.8">
      <c r="A1024" s="209">
        <v>43124</v>
      </c>
      <c r="B1024" s="193">
        <v>67.88</v>
      </c>
      <c r="C1024" s="193">
        <v>85.24</v>
      </c>
      <c r="D1024" s="193">
        <v>58.07</v>
      </c>
      <c r="E1024" s="193">
        <v>64.7</v>
      </c>
      <c r="F1024" s="193">
        <v>175.17</v>
      </c>
      <c r="G1024" s="193">
        <v>31.39</v>
      </c>
      <c r="H1024" s="193">
        <v>36.130000000000003</v>
      </c>
      <c r="I1024" s="224">
        <v>261.3</v>
      </c>
      <c r="J1024" s="193"/>
      <c r="K1024" s="196">
        <f t="shared" si="128"/>
        <v>-3.669455452810803E-3</v>
      </c>
      <c r="L1024" s="196">
        <f t="shared" si="129"/>
        <v>-9.3764650726674054E-4</v>
      </c>
      <c r="M1024" s="196">
        <f t="shared" si="130"/>
        <v>-4.9691569568197248E-3</v>
      </c>
      <c r="N1024" s="196">
        <f t="shared" si="131"/>
        <v>-1.5670165829910255E-2</v>
      </c>
      <c r="O1024" s="196">
        <f t="shared" si="132"/>
        <v>4.2423894972194037E-3</v>
      </c>
      <c r="P1024" s="196">
        <f t="shared" si="133"/>
        <v>-1.2726694241170585E-3</v>
      </c>
      <c r="Q1024" s="196">
        <f t="shared" si="134"/>
        <v>1.1083402604599374E-3</v>
      </c>
      <c r="R1024" s="196">
        <f t="shared" si="135"/>
        <v>4.3988972791561866E-2</v>
      </c>
    </row>
    <row r="1025" spans="1:18" ht="13.8">
      <c r="A1025" s="209">
        <v>43125</v>
      </c>
      <c r="B1025" s="193">
        <v>68.900000000000006</v>
      </c>
      <c r="C1025" s="193">
        <v>85.72</v>
      </c>
      <c r="D1025" s="193">
        <v>58.38</v>
      </c>
      <c r="E1025" s="193">
        <v>64.2</v>
      </c>
      <c r="F1025" s="193">
        <v>178.52</v>
      </c>
      <c r="G1025" s="193">
        <v>31.63</v>
      </c>
      <c r="H1025" s="193">
        <v>36.31</v>
      </c>
      <c r="I1025" s="224">
        <v>269.7</v>
      </c>
      <c r="J1025" s="193"/>
      <c r="K1025" s="196">
        <f t="shared" si="128"/>
        <v>1.5026517383618302E-2</v>
      </c>
      <c r="L1025" s="196">
        <f t="shared" si="129"/>
        <v>5.6311590802440642E-3</v>
      </c>
      <c r="M1025" s="196">
        <f t="shared" si="130"/>
        <v>5.3383847081109395E-3</v>
      </c>
      <c r="N1025" s="196">
        <f t="shared" si="131"/>
        <v>-7.7279752704791345E-3</v>
      </c>
      <c r="O1025" s="196">
        <f t="shared" si="132"/>
        <v>1.9124279271564897E-2</v>
      </c>
      <c r="P1025" s="196">
        <f t="shared" si="133"/>
        <v>7.6457470532016068E-3</v>
      </c>
      <c r="Q1025" s="196">
        <f t="shared" si="134"/>
        <v>4.9820094104622119E-3</v>
      </c>
      <c r="R1025" s="196">
        <f t="shared" si="135"/>
        <v>3.2146957520091758E-2</v>
      </c>
    </row>
    <row r="1026" spans="1:18" ht="13.8">
      <c r="A1026" s="209">
        <v>43126</v>
      </c>
      <c r="B1026" s="193">
        <v>70.099999999999994</v>
      </c>
      <c r="C1026" s="193">
        <v>87.32</v>
      </c>
      <c r="D1026" s="193">
        <v>58.65</v>
      </c>
      <c r="E1026" s="193">
        <v>64.75</v>
      </c>
      <c r="F1026" s="193">
        <v>179.38</v>
      </c>
      <c r="G1026" s="193">
        <v>32.159999999999997</v>
      </c>
      <c r="H1026" s="193">
        <v>37.1</v>
      </c>
      <c r="I1026" s="224">
        <v>274.60000000000002</v>
      </c>
      <c r="J1026" s="193"/>
      <c r="K1026" s="196">
        <f t="shared" si="128"/>
        <v>1.7416545718432343E-2</v>
      </c>
      <c r="L1026" s="196">
        <f t="shared" si="129"/>
        <v>1.8665422305179587E-2</v>
      </c>
      <c r="M1026" s="196">
        <f t="shared" si="130"/>
        <v>4.624871531346283E-3</v>
      </c>
      <c r="N1026" s="196">
        <f t="shared" si="131"/>
        <v>8.5669781931463733E-3</v>
      </c>
      <c r="O1026" s="196">
        <f t="shared" si="132"/>
        <v>4.8173874075732983E-3</v>
      </c>
      <c r="P1026" s="196">
        <f t="shared" si="133"/>
        <v>1.6756244072083388E-2</v>
      </c>
      <c r="Q1026" s="196">
        <f t="shared" si="134"/>
        <v>2.1757091710272628E-2</v>
      </c>
      <c r="R1026" s="196">
        <f t="shared" si="135"/>
        <v>1.8168335187245213E-2</v>
      </c>
    </row>
    <row r="1027" spans="1:18" ht="13.8">
      <c r="A1027" s="209">
        <v>43129</v>
      </c>
      <c r="B1027" s="193">
        <v>70.88</v>
      </c>
      <c r="C1027" s="193">
        <v>87.19</v>
      </c>
      <c r="D1027" s="193">
        <v>58.64</v>
      </c>
      <c r="E1027" s="193">
        <v>64.62</v>
      </c>
      <c r="F1027" s="193">
        <v>178.85</v>
      </c>
      <c r="G1027" s="193">
        <v>32.51</v>
      </c>
      <c r="H1027" s="193">
        <v>37.020000000000003</v>
      </c>
      <c r="I1027" s="224">
        <v>284.58999999999997</v>
      </c>
      <c r="J1027" s="193"/>
      <c r="K1027" s="196">
        <f t="shared" ref="K1027:K1090" si="136">(B1027-B1026)/B1026</f>
        <v>1.1126961483594882E-2</v>
      </c>
      <c r="L1027" s="196">
        <f t="shared" ref="L1027:L1090" si="137">(C1027-C1026)/C1026</f>
        <v>-1.4887769125056741E-3</v>
      </c>
      <c r="M1027" s="196">
        <f t="shared" ref="M1027:M1090" si="138">(D1027-D1026)/D1026</f>
        <v>-1.7050298380218262E-4</v>
      </c>
      <c r="N1027" s="196">
        <f t="shared" ref="N1027:N1090" si="139">(E1027-E1026)/E1026</f>
        <v>-2.0077220077219377E-3</v>
      </c>
      <c r="O1027" s="196">
        <f t="shared" ref="O1027:O1090" si="140">(F1027-F1026)/F1026</f>
        <v>-2.9546214739658888E-3</v>
      </c>
      <c r="P1027" s="196">
        <f t="shared" ref="P1027:P1090" si="141">(G1027-G1026)/G1026</f>
        <v>1.0883084577114474E-2</v>
      </c>
      <c r="Q1027" s="196">
        <f t="shared" ref="Q1027:Q1090" si="142">(H1027-H1026)/H1026</f>
        <v>-2.1563342318058837E-3</v>
      </c>
      <c r="R1027" s="196">
        <f t="shared" ref="R1027:R1090" si="143">(I1027-I1026)/I1026</f>
        <v>3.638018936635088E-2</v>
      </c>
    </row>
    <row r="1028" spans="1:18" ht="13.8">
      <c r="A1028" s="209">
        <v>43130</v>
      </c>
      <c r="B1028" s="193">
        <v>71.89</v>
      </c>
      <c r="C1028" s="193">
        <v>86.1</v>
      </c>
      <c r="D1028" s="193">
        <v>58.04</v>
      </c>
      <c r="E1028" s="193">
        <v>63.19</v>
      </c>
      <c r="F1028" s="193">
        <v>178.48</v>
      </c>
      <c r="G1028" s="193">
        <v>31.97</v>
      </c>
      <c r="H1028" s="193">
        <v>36.659999999999997</v>
      </c>
      <c r="I1028" s="224">
        <v>278.8</v>
      </c>
      <c r="J1028" s="193"/>
      <c r="K1028" s="196">
        <f t="shared" si="136"/>
        <v>1.4249435665914294E-2</v>
      </c>
      <c r="L1028" s="196">
        <f t="shared" si="137"/>
        <v>-1.250143365064805E-2</v>
      </c>
      <c r="M1028" s="196">
        <f t="shared" si="138"/>
        <v>-1.0231923601637131E-2</v>
      </c>
      <c r="N1028" s="196">
        <f t="shared" si="139"/>
        <v>-2.2129371711544516E-2</v>
      </c>
      <c r="O1028" s="196">
        <f t="shared" si="140"/>
        <v>-2.0687727145653036E-3</v>
      </c>
      <c r="P1028" s="196">
        <f t="shared" si="141"/>
        <v>-1.6610273761919384E-2</v>
      </c>
      <c r="Q1028" s="196">
        <f t="shared" si="142"/>
        <v>-9.7244732576987174E-3</v>
      </c>
      <c r="R1028" s="196">
        <f t="shared" si="143"/>
        <v>-2.0345057802452524E-2</v>
      </c>
    </row>
    <row r="1029" spans="1:18" ht="13.8">
      <c r="A1029" s="209">
        <v>43131</v>
      </c>
      <c r="B1029" s="193">
        <v>72.540000000000006</v>
      </c>
      <c r="C1029" s="193">
        <v>88.2</v>
      </c>
      <c r="D1029" s="193">
        <v>58.35</v>
      </c>
      <c r="E1029" s="193">
        <v>63.29</v>
      </c>
      <c r="F1029" s="193">
        <v>175.74</v>
      </c>
      <c r="G1029" s="193">
        <v>31.63</v>
      </c>
      <c r="H1029" s="193">
        <v>36.82</v>
      </c>
      <c r="I1029" s="224">
        <v>270.3</v>
      </c>
      <c r="J1029" s="193"/>
      <c r="K1029" s="196">
        <f t="shared" si="136"/>
        <v>9.0415913200724111E-3</v>
      </c>
      <c r="L1029" s="196">
        <f t="shared" si="137"/>
        <v>2.4390243902439126E-2</v>
      </c>
      <c r="M1029" s="196">
        <f t="shared" si="138"/>
        <v>5.3411440385941122E-3</v>
      </c>
      <c r="N1029" s="196">
        <f t="shared" si="139"/>
        <v>1.5825288811521035E-3</v>
      </c>
      <c r="O1029" s="196">
        <f t="shared" si="140"/>
        <v>-1.5351860152397921E-2</v>
      </c>
      <c r="P1029" s="196">
        <f t="shared" si="141"/>
        <v>-1.0634970284641847E-2</v>
      </c>
      <c r="Q1029" s="196">
        <f t="shared" si="142"/>
        <v>4.3644298963448911E-3</v>
      </c>
      <c r="R1029" s="196">
        <f t="shared" si="143"/>
        <v>-3.048780487804878E-2</v>
      </c>
    </row>
    <row r="1030" spans="1:18" ht="13.8">
      <c r="A1030" s="209">
        <v>43132</v>
      </c>
      <c r="B1030" s="193">
        <v>69.5</v>
      </c>
      <c r="C1030" s="193">
        <v>87.51</v>
      </c>
      <c r="D1030" s="193">
        <v>58.24</v>
      </c>
      <c r="E1030" s="193">
        <v>63.08</v>
      </c>
      <c r="F1030" s="193">
        <v>174.48</v>
      </c>
      <c r="G1030" s="193">
        <v>31.31</v>
      </c>
      <c r="H1030" s="193">
        <v>41.91</v>
      </c>
      <c r="I1030" s="224">
        <v>265.07</v>
      </c>
      <c r="J1030" s="193"/>
      <c r="K1030" s="196">
        <f t="shared" si="136"/>
        <v>-4.1907912875654894E-2</v>
      </c>
      <c r="L1030" s="196">
        <f t="shared" si="137"/>
        <v>-7.823129251700655E-3</v>
      </c>
      <c r="M1030" s="196">
        <f t="shared" si="138"/>
        <v>-1.8851756640959627E-3</v>
      </c>
      <c r="N1030" s="196">
        <f t="shared" si="139"/>
        <v>-3.318059725075065E-3</v>
      </c>
      <c r="O1030" s="196">
        <f t="shared" si="140"/>
        <v>-7.1696824854900381E-3</v>
      </c>
      <c r="P1030" s="196">
        <f t="shared" si="141"/>
        <v>-1.0116977552956064E-2</v>
      </c>
      <c r="Q1030" s="196">
        <f t="shared" si="142"/>
        <v>0.13824008690928832</v>
      </c>
      <c r="R1030" s="196">
        <f t="shared" si="143"/>
        <v>-1.9348871624121414E-2</v>
      </c>
    </row>
    <row r="1031" spans="1:18" ht="13.8">
      <c r="A1031" s="209">
        <v>43133</v>
      </c>
      <c r="B1031" s="193">
        <v>71.5</v>
      </c>
      <c r="C1031" s="193">
        <v>85.21</v>
      </c>
      <c r="D1031" s="193">
        <v>55.46</v>
      </c>
      <c r="E1031" s="193">
        <v>61.38</v>
      </c>
      <c r="F1031" s="193">
        <v>172.24</v>
      </c>
      <c r="G1031" s="193">
        <v>31</v>
      </c>
      <c r="H1031" s="193">
        <v>40.200000000000003</v>
      </c>
      <c r="I1031" s="224">
        <v>267.43</v>
      </c>
      <c r="J1031" s="193"/>
      <c r="K1031" s="196">
        <f t="shared" si="136"/>
        <v>2.8776978417266189E-2</v>
      </c>
      <c r="L1031" s="196">
        <f t="shared" si="137"/>
        <v>-2.6282710547366143E-2</v>
      </c>
      <c r="M1031" s="196">
        <f t="shared" si="138"/>
        <v>-4.7733516483516501E-2</v>
      </c>
      <c r="N1031" s="196">
        <f t="shared" si="139"/>
        <v>-2.6949904882688582E-2</v>
      </c>
      <c r="O1031" s="196">
        <f t="shared" si="140"/>
        <v>-1.2838147638697735E-2</v>
      </c>
      <c r="P1031" s="196">
        <f t="shared" si="141"/>
        <v>-9.9009900990098612E-3</v>
      </c>
      <c r="Q1031" s="196">
        <f t="shared" si="142"/>
        <v>-4.0801717967072153E-2</v>
      </c>
      <c r="R1031" s="196">
        <f t="shared" si="143"/>
        <v>8.9033085600030704E-3</v>
      </c>
    </row>
    <row r="1032" spans="1:18" ht="13.8">
      <c r="A1032" s="209">
        <v>43136</v>
      </c>
      <c r="B1032" s="193">
        <v>69.5</v>
      </c>
      <c r="C1032" s="193">
        <v>81.7</v>
      </c>
      <c r="D1032" s="193">
        <v>52.66</v>
      </c>
      <c r="E1032" s="193">
        <v>59.55</v>
      </c>
      <c r="F1032" s="193">
        <v>164.83</v>
      </c>
      <c r="G1032" s="193">
        <v>29.7</v>
      </c>
      <c r="H1032" s="193">
        <v>38.450000000000003</v>
      </c>
      <c r="I1032" s="224">
        <v>254.26</v>
      </c>
      <c r="J1032" s="193"/>
      <c r="K1032" s="196">
        <f t="shared" si="136"/>
        <v>-2.7972027972027972E-2</v>
      </c>
      <c r="L1032" s="196">
        <f t="shared" si="137"/>
        <v>-4.1192348315925255E-2</v>
      </c>
      <c r="M1032" s="196">
        <f t="shared" si="138"/>
        <v>-5.0486837360259725E-2</v>
      </c>
      <c r="N1032" s="196">
        <f t="shared" si="139"/>
        <v>-2.9814271749755709E-2</v>
      </c>
      <c r="O1032" s="196">
        <f t="shared" si="140"/>
        <v>-4.3021365536460729E-2</v>
      </c>
      <c r="P1032" s="196">
        <f t="shared" si="141"/>
        <v>-4.1935483870967766E-2</v>
      </c>
      <c r="Q1032" s="196">
        <f t="shared" si="142"/>
        <v>-4.3532338308457708E-2</v>
      </c>
      <c r="R1032" s="196">
        <f t="shared" si="143"/>
        <v>-4.9246531802714787E-2</v>
      </c>
    </row>
    <row r="1033" spans="1:18" ht="13.8">
      <c r="A1033" s="209">
        <v>43137</v>
      </c>
      <c r="B1033" s="193">
        <v>72.14</v>
      </c>
      <c r="C1033" s="193">
        <v>84.79</v>
      </c>
      <c r="D1033" s="193">
        <v>53.9</v>
      </c>
      <c r="E1033" s="193">
        <v>61.18</v>
      </c>
      <c r="F1033" s="193">
        <v>166.85</v>
      </c>
      <c r="G1033" s="193">
        <v>29.94</v>
      </c>
      <c r="H1033" s="193">
        <v>38.83</v>
      </c>
      <c r="I1033" s="224">
        <v>265.72000000000003</v>
      </c>
      <c r="J1033" s="193"/>
      <c r="K1033" s="196">
        <f t="shared" si="136"/>
        <v>3.7985611510791377E-2</v>
      </c>
      <c r="L1033" s="196">
        <f t="shared" si="137"/>
        <v>3.7821297429620607E-2</v>
      </c>
      <c r="M1033" s="196">
        <f t="shared" si="138"/>
        <v>2.354728446638819E-2</v>
      </c>
      <c r="N1033" s="196">
        <f t="shared" si="139"/>
        <v>2.7371956339210791E-2</v>
      </c>
      <c r="O1033" s="196">
        <f t="shared" si="140"/>
        <v>1.2255050658253847E-2</v>
      </c>
      <c r="P1033" s="196">
        <f t="shared" si="141"/>
        <v>8.0808080808081485E-3</v>
      </c>
      <c r="Q1033" s="196">
        <f t="shared" si="142"/>
        <v>9.8829648894667218E-3</v>
      </c>
      <c r="R1033" s="196">
        <f t="shared" si="143"/>
        <v>4.507197357036119E-2</v>
      </c>
    </row>
    <row r="1034" spans="1:18" ht="13.8">
      <c r="A1034" s="209">
        <v>43138</v>
      </c>
      <c r="B1034" s="193">
        <v>70.84</v>
      </c>
      <c r="C1034" s="193">
        <v>83.19</v>
      </c>
      <c r="D1034" s="193">
        <v>52.3</v>
      </c>
      <c r="E1034" s="193">
        <v>61.63</v>
      </c>
      <c r="F1034" s="193">
        <v>165.21</v>
      </c>
      <c r="G1034" s="193">
        <v>30.52</v>
      </c>
      <c r="H1034" s="193">
        <v>38.409999999999997</v>
      </c>
      <c r="I1034" s="224">
        <v>264.56</v>
      </c>
      <c r="J1034" s="193"/>
      <c r="K1034" s="196">
        <f t="shared" si="136"/>
        <v>-1.8020515663986655E-2</v>
      </c>
      <c r="L1034" s="196">
        <f t="shared" si="137"/>
        <v>-1.8870149781813991E-2</v>
      </c>
      <c r="M1034" s="196">
        <f t="shared" si="138"/>
        <v>-2.968460111317257E-2</v>
      </c>
      <c r="N1034" s="196">
        <f t="shared" si="139"/>
        <v>7.3553448839490491E-3</v>
      </c>
      <c r="O1034" s="196">
        <f t="shared" si="140"/>
        <v>-9.8291878933172688E-3</v>
      </c>
      <c r="P1034" s="196">
        <f t="shared" si="141"/>
        <v>1.9372077488309894E-2</v>
      </c>
      <c r="Q1034" s="196">
        <f t="shared" si="142"/>
        <v>-1.0816379088333807E-2</v>
      </c>
      <c r="R1034" s="196">
        <f t="shared" si="143"/>
        <v>-4.3654975161825415E-3</v>
      </c>
    </row>
    <row r="1035" spans="1:18" ht="13.8">
      <c r="A1035" s="209">
        <v>43139</v>
      </c>
      <c r="B1035" s="193">
        <v>67.53</v>
      </c>
      <c r="C1035" s="193">
        <v>78.92</v>
      </c>
      <c r="D1035" s="193">
        <v>49.95</v>
      </c>
      <c r="E1035" s="193">
        <v>59.83</v>
      </c>
      <c r="F1035" s="193">
        <v>161.08000000000001</v>
      </c>
      <c r="G1035" s="193">
        <v>29.68</v>
      </c>
      <c r="H1035" s="193">
        <v>37.22</v>
      </c>
      <c r="I1035" s="224">
        <v>250.1</v>
      </c>
      <c r="J1035" s="193"/>
      <c r="K1035" s="196">
        <f t="shared" si="136"/>
        <v>-4.6725014116318492E-2</v>
      </c>
      <c r="L1035" s="196">
        <f t="shared" si="137"/>
        <v>-5.132828464959726E-2</v>
      </c>
      <c r="M1035" s="196">
        <f t="shared" si="138"/>
        <v>-4.4933078393881346E-2</v>
      </c>
      <c r="N1035" s="196">
        <f t="shared" si="139"/>
        <v>-2.9206555249067082E-2</v>
      </c>
      <c r="O1035" s="196">
        <f t="shared" si="140"/>
        <v>-2.4998486774408302E-2</v>
      </c>
      <c r="P1035" s="196">
        <f t="shared" si="141"/>
        <v>-2.7522935779816508E-2</v>
      </c>
      <c r="Q1035" s="196">
        <f t="shared" si="142"/>
        <v>-3.098151523040869E-2</v>
      </c>
      <c r="R1035" s="196">
        <f t="shared" si="143"/>
        <v>-5.4656788630178442E-2</v>
      </c>
    </row>
    <row r="1036" spans="1:18" ht="13.8">
      <c r="A1036" s="209">
        <v>43140</v>
      </c>
      <c r="B1036" s="193">
        <v>66.98</v>
      </c>
      <c r="C1036" s="193">
        <v>81.86</v>
      </c>
      <c r="D1036" s="193">
        <v>51.76</v>
      </c>
      <c r="E1036" s="193">
        <v>60.96</v>
      </c>
      <c r="F1036" s="193">
        <v>162.97999999999999</v>
      </c>
      <c r="G1036" s="193">
        <v>29.49</v>
      </c>
      <c r="H1036" s="193">
        <v>37.799999999999997</v>
      </c>
      <c r="I1036" s="224">
        <v>249.47</v>
      </c>
      <c r="J1036" s="193"/>
      <c r="K1036" s="196">
        <f t="shared" si="136"/>
        <v>-8.1445283577668767E-3</v>
      </c>
      <c r="L1036" s="196">
        <f t="shared" si="137"/>
        <v>3.7252914343639101E-2</v>
      </c>
      <c r="M1036" s="196">
        <f t="shared" si="138"/>
        <v>3.623623623623614E-2</v>
      </c>
      <c r="N1036" s="196">
        <f t="shared" si="139"/>
        <v>1.888684606384761E-2</v>
      </c>
      <c r="O1036" s="196">
        <f t="shared" si="140"/>
        <v>1.1795381177054738E-2</v>
      </c>
      <c r="P1036" s="196">
        <f t="shared" si="141"/>
        <v>-6.4016172506738975E-3</v>
      </c>
      <c r="Q1036" s="196">
        <f t="shared" si="142"/>
        <v>1.5583019881783941E-2</v>
      </c>
      <c r="R1036" s="196">
        <f t="shared" si="143"/>
        <v>-2.5189924030387663E-3</v>
      </c>
    </row>
    <row r="1037" spans="1:18" ht="13.8">
      <c r="A1037" s="209">
        <v>43143</v>
      </c>
      <c r="B1037" s="193">
        <v>69.31</v>
      </c>
      <c r="C1037" s="193">
        <v>82.75</v>
      </c>
      <c r="D1037" s="193">
        <v>52.47</v>
      </c>
      <c r="E1037" s="193">
        <v>60.48</v>
      </c>
      <c r="F1037" s="193">
        <v>163.29</v>
      </c>
      <c r="G1037" s="193">
        <v>29.54</v>
      </c>
      <c r="H1037" s="193">
        <v>38.4</v>
      </c>
      <c r="I1037" s="224">
        <v>257.95</v>
      </c>
      <c r="J1037" s="193"/>
      <c r="K1037" s="196">
        <f t="shared" si="136"/>
        <v>3.4786503433860826E-2</v>
      </c>
      <c r="L1037" s="196">
        <f t="shared" si="137"/>
        <v>1.0872220864891285E-2</v>
      </c>
      <c r="M1037" s="196">
        <f t="shared" si="138"/>
        <v>1.371715610510048E-2</v>
      </c>
      <c r="N1037" s="196">
        <f t="shared" si="139"/>
        <v>-7.8740157480315619E-3</v>
      </c>
      <c r="O1037" s="196">
        <f t="shared" si="140"/>
        <v>1.902073874094995E-3</v>
      </c>
      <c r="P1037" s="196">
        <f t="shared" si="141"/>
        <v>1.6954899966090441E-3</v>
      </c>
      <c r="Q1037" s="196">
        <f t="shared" si="142"/>
        <v>1.587301587301591E-2</v>
      </c>
      <c r="R1037" s="196">
        <f t="shared" si="143"/>
        <v>3.3992063173928687E-2</v>
      </c>
    </row>
    <row r="1038" spans="1:18" ht="13.8">
      <c r="A1038" s="209">
        <v>43144</v>
      </c>
      <c r="B1038" s="193">
        <v>70.73</v>
      </c>
      <c r="C1038" s="193">
        <v>83.39</v>
      </c>
      <c r="D1038" s="193">
        <v>52.48</v>
      </c>
      <c r="E1038" s="193">
        <v>62.16</v>
      </c>
      <c r="F1038" s="193">
        <v>166.07</v>
      </c>
      <c r="G1038" s="193">
        <v>29.97</v>
      </c>
      <c r="H1038" s="193">
        <v>38.25</v>
      </c>
      <c r="I1038" s="224">
        <v>258.27</v>
      </c>
      <c r="J1038" s="193"/>
      <c r="K1038" s="196">
        <f t="shared" si="136"/>
        <v>2.0487664117731952E-2</v>
      </c>
      <c r="L1038" s="196">
        <f t="shared" si="137"/>
        <v>7.7341389728096746E-3</v>
      </c>
      <c r="M1038" s="196">
        <f t="shared" si="138"/>
        <v>1.905850962454357E-4</v>
      </c>
      <c r="N1038" s="196">
        <f t="shared" si="139"/>
        <v>2.7777777777777776E-2</v>
      </c>
      <c r="O1038" s="196">
        <f t="shared" si="140"/>
        <v>1.7024924980096768E-2</v>
      </c>
      <c r="P1038" s="196">
        <f t="shared" si="141"/>
        <v>1.4556533513879475E-2</v>
      </c>
      <c r="Q1038" s="196">
        <f t="shared" si="142"/>
        <v>-3.9062499999999631E-3</v>
      </c>
      <c r="R1038" s="196">
        <f t="shared" si="143"/>
        <v>1.2405504942818112E-3</v>
      </c>
    </row>
    <row r="1039" spans="1:18" ht="13.8">
      <c r="A1039" s="209">
        <v>43145</v>
      </c>
      <c r="B1039" s="193">
        <v>72.55</v>
      </c>
      <c r="C1039" s="193">
        <v>84.7</v>
      </c>
      <c r="D1039" s="193">
        <v>53.35</v>
      </c>
      <c r="E1039" s="193">
        <v>63.4</v>
      </c>
      <c r="F1039" s="193">
        <v>168.96</v>
      </c>
      <c r="G1039" s="193">
        <v>30.18</v>
      </c>
      <c r="H1039" s="193">
        <v>38.51</v>
      </c>
      <c r="I1039" s="224">
        <v>266</v>
      </c>
      <c r="J1039" s="193"/>
      <c r="K1039" s="196">
        <f t="shared" si="136"/>
        <v>2.5731655591686598E-2</v>
      </c>
      <c r="L1039" s="196">
        <f t="shared" si="137"/>
        <v>1.5709317663988514E-2</v>
      </c>
      <c r="M1039" s="196">
        <f t="shared" si="138"/>
        <v>1.6577743902439112E-2</v>
      </c>
      <c r="N1039" s="196">
        <f t="shared" si="139"/>
        <v>1.9948519948519983E-2</v>
      </c>
      <c r="O1039" s="196">
        <f t="shared" si="140"/>
        <v>1.7402300234840819E-2</v>
      </c>
      <c r="P1039" s="196">
        <f t="shared" si="141"/>
        <v>7.0070070070070356E-3</v>
      </c>
      <c r="Q1039" s="196">
        <f t="shared" si="142"/>
        <v>6.7973856209149804E-3</v>
      </c>
      <c r="R1039" s="196">
        <f t="shared" si="143"/>
        <v>2.9929918302551668E-2</v>
      </c>
    </row>
    <row r="1040" spans="1:18" ht="13.8">
      <c r="A1040" s="209">
        <v>43146</v>
      </c>
      <c r="B1040" s="193">
        <v>73.09</v>
      </c>
      <c r="C1040" s="193">
        <v>86.43</v>
      </c>
      <c r="D1040" s="193">
        <v>54.34</v>
      </c>
      <c r="E1040" s="193">
        <v>63.98</v>
      </c>
      <c r="F1040" s="193">
        <v>173.15</v>
      </c>
      <c r="G1040" s="193">
        <v>30.63</v>
      </c>
      <c r="H1040" s="193">
        <v>39.03</v>
      </c>
      <c r="I1040" s="224">
        <v>280.27</v>
      </c>
      <c r="J1040" s="193"/>
      <c r="K1040" s="196">
        <f t="shared" si="136"/>
        <v>7.4431426602344078E-3</v>
      </c>
      <c r="L1040" s="196">
        <f t="shared" si="137"/>
        <v>2.0425029515938654E-2</v>
      </c>
      <c r="M1040" s="196">
        <f t="shared" si="138"/>
        <v>1.8556701030927873E-2</v>
      </c>
      <c r="N1040" s="196">
        <f t="shared" si="139"/>
        <v>9.1482649842271023E-3</v>
      </c>
      <c r="O1040" s="196">
        <f t="shared" si="140"/>
        <v>2.4798768939393926E-2</v>
      </c>
      <c r="P1040" s="196">
        <f t="shared" si="141"/>
        <v>1.4910536779324033E-2</v>
      </c>
      <c r="Q1040" s="196">
        <f t="shared" si="142"/>
        <v>1.3502986237341032E-2</v>
      </c>
      <c r="R1040" s="196">
        <f t="shared" si="143"/>
        <v>5.3646616541353317E-2</v>
      </c>
    </row>
    <row r="1041" spans="1:18" ht="13.8">
      <c r="A1041" s="209">
        <v>43147</v>
      </c>
      <c r="B1041" s="193">
        <v>72.430000000000007</v>
      </c>
      <c r="C1041" s="193">
        <v>85.81</v>
      </c>
      <c r="D1041" s="193">
        <v>54.61</v>
      </c>
      <c r="E1041" s="193">
        <v>63.69</v>
      </c>
      <c r="F1041" s="193">
        <v>173.22</v>
      </c>
      <c r="G1041" s="193">
        <v>31.09</v>
      </c>
      <c r="H1041" s="193">
        <v>39.33</v>
      </c>
      <c r="I1041" s="224">
        <v>278.52</v>
      </c>
      <c r="J1041" s="193"/>
      <c r="K1041" s="196">
        <f t="shared" si="136"/>
        <v>-9.0299630592419831E-3</v>
      </c>
      <c r="L1041" s="196">
        <f t="shared" si="137"/>
        <v>-7.173435149832286E-3</v>
      </c>
      <c r="M1041" s="196">
        <f t="shared" si="138"/>
        <v>4.9687154950312108E-3</v>
      </c>
      <c r="N1041" s="196">
        <f t="shared" si="139"/>
        <v>-4.5326664582681954E-3</v>
      </c>
      <c r="O1041" s="196">
        <f t="shared" si="140"/>
        <v>4.0427375108283674E-4</v>
      </c>
      <c r="P1041" s="196">
        <f t="shared" si="141"/>
        <v>1.5017956252040511E-2</v>
      </c>
      <c r="Q1041" s="196">
        <f t="shared" si="142"/>
        <v>7.6863950807070751E-3</v>
      </c>
      <c r="R1041" s="196">
        <f t="shared" si="143"/>
        <v>-6.2439790202304928E-3</v>
      </c>
    </row>
    <row r="1042" spans="1:18" ht="13.8">
      <c r="A1042" s="209">
        <v>43151</v>
      </c>
      <c r="B1042" s="193">
        <v>73.42</v>
      </c>
      <c r="C1042" s="193">
        <v>86.48</v>
      </c>
      <c r="D1042" s="193">
        <v>54.99</v>
      </c>
      <c r="E1042" s="193">
        <v>61.81</v>
      </c>
      <c r="F1042" s="193">
        <v>170.11</v>
      </c>
      <c r="G1042" s="193">
        <v>27.93</v>
      </c>
      <c r="H1042" s="193">
        <v>39.369999999999997</v>
      </c>
      <c r="I1042" s="224">
        <v>278.55</v>
      </c>
      <c r="J1042" s="193"/>
      <c r="K1042" s="196">
        <f t="shared" si="136"/>
        <v>1.3668369460168367E-2</v>
      </c>
      <c r="L1042" s="196">
        <f t="shared" si="137"/>
        <v>7.8079477916326969E-3</v>
      </c>
      <c r="M1042" s="196">
        <f t="shared" si="138"/>
        <v>6.9584325215162526E-3</v>
      </c>
      <c r="N1042" s="196">
        <f t="shared" si="139"/>
        <v>-2.9517977704506131E-2</v>
      </c>
      <c r="O1042" s="196">
        <f t="shared" si="140"/>
        <v>-1.7954046876803978E-2</v>
      </c>
      <c r="P1042" s="196">
        <f t="shared" si="141"/>
        <v>-0.10164039884207141</v>
      </c>
      <c r="Q1042" s="196">
        <f t="shared" si="142"/>
        <v>1.0170353419781122E-3</v>
      </c>
      <c r="R1042" s="196">
        <f t="shared" si="143"/>
        <v>1.0771219302035602E-4</v>
      </c>
    </row>
    <row r="1043" spans="1:18" ht="13.8">
      <c r="A1043" s="209">
        <v>43152</v>
      </c>
      <c r="B1043" s="193">
        <v>74.150000000000006</v>
      </c>
      <c r="C1043" s="193">
        <v>85.34</v>
      </c>
      <c r="D1043" s="193">
        <v>55.43</v>
      </c>
      <c r="E1043" s="193">
        <v>61.9</v>
      </c>
      <c r="F1043" s="193">
        <v>167.96</v>
      </c>
      <c r="G1043" s="193">
        <v>27.16</v>
      </c>
      <c r="H1043" s="193">
        <v>39.130000000000003</v>
      </c>
      <c r="I1043" s="224">
        <v>281.04000000000002</v>
      </c>
      <c r="J1043" s="193"/>
      <c r="K1043" s="196">
        <f t="shared" si="136"/>
        <v>9.9427948787796788E-3</v>
      </c>
      <c r="L1043" s="196">
        <f t="shared" si="137"/>
        <v>-1.3182238667900099E-2</v>
      </c>
      <c r="M1043" s="196">
        <f t="shared" si="138"/>
        <v>8.0014548099654071E-3</v>
      </c>
      <c r="N1043" s="196">
        <f t="shared" si="139"/>
        <v>1.4560750687590406E-3</v>
      </c>
      <c r="O1043" s="196">
        <f t="shared" si="140"/>
        <v>-1.263888072423729E-2</v>
      </c>
      <c r="P1043" s="196">
        <f t="shared" si="141"/>
        <v>-2.7568922305764396E-2</v>
      </c>
      <c r="Q1043" s="196">
        <f t="shared" si="142"/>
        <v>-6.0960121920242546E-3</v>
      </c>
      <c r="R1043" s="196">
        <f t="shared" si="143"/>
        <v>8.9391491653204418E-3</v>
      </c>
    </row>
    <row r="1044" spans="1:18" ht="13.8">
      <c r="A1044" s="209">
        <v>43153</v>
      </c>
      <c r="B1044" s="193">
        <v>74.27</v>
      </c>
      <c r="C1044" s="193">
        <v>85.56</v>
      </c>
      <c r="D1044" s="193">
        <v>55.2</v>
      </c>
      <c r="E1044" s="193">
        <v>63.65</v>
      </c>
      <c r="F1044" s="193">
        <v>168.72</v>
      </c>
      <c r="G1044" s="193">
        <v>27.53</v>
      </c>
      <c r="H1044" s="193">
        <v>38.86</v>
      </c>
      <c r="I1044" s="224">
        <v>278.14</v>
      </c>
      <c r="J1044" s="193"/>
      <c r="K1044" s="196">
        <f t="shared" si="136"/>
        <v>1.6183412002695931E-3</v>
      </c>
      <c r="L1044" s="196">
        <f t="shared" si="137"/>
        <v>2.5779235997187584E-3</v>
      </c>
      <c r="M1044" s="196">
        <f t="shared" si="138"/>
        <v>-4.1493775933609395E-3</v>
      </c>
      <c r="N1044" s="196">
        <f t="shared" si="139"/>
        <v>2.827140549273021E-2</v>
      </c>
      <c r="O1044" s="196">
        <f t="shared" si="140"/>
        <v>4.5248868778280001E-3</v>
      </c>
      <c r="P1044" s="196">
        <f t="shared" si="141"/>
        <v>1.3622974963181185E-2</v>
      </c>
      <c r="Q1044" s="196">
        <f t="shared" si="142"/>
        <v>-6.900076667518607E-3</v>
      </c>
      <c r="R1044" s="196">
        <f t="shared" si="143"/>
        <v>-1.0318815826928672E-2</v>
      </c>
    </row>
    <row r="1045" spans="1:18" ht="13.8">
      <c r="A1045" s="209">
        <v>43154</v>
      </c>
      <c r="B1045" s="193">
        <v>75</v>
      </c>
      <c r="C1045" s="193">
        <v>87.73</v>
      </c>
      <c r="D1045" s="193">
        <v>56.2</v>
      </c>
      <c r="E1045" s="193">
        <v>63.97</v>
      </c>
      <c r="F1045" s="193">
        <v>171.64</v>
      </c>
      <c r="G1045" s="193">
        <v>27.56</v>
      </c>
      <c r="H1045" s="193">
        <v>39.630000000000003</v>
      </c>
      <c r="I1045" s="224">
        <v>285.93</v>
      </c>
      <c r="J1045" s="193"/>
      <c r="K1045" s="196">
        <f t="shared" si="136"/>
        <v>9.8290022889457925E-3</v>
      </c>
      <c r="L1045" s="196">
        <f t="shared" si="137"/>
        <v>2.5362318840579729E-2</v>
      </c>
      <c r="M1045" s="196">
        <f t="shared" si="138"/>
        <v>1.8115942028985508E-2</v>
      </c>
      <c r="N1045" s="196">
        <f t="shared" si="139"/>
        <v>5.0274941084053459E-3</v>
      </c>
      <c r="O1045" s="196">
        <f t="shared" si="140"/>
        <v>1.7306780464675129E-2</v>
      </c>
      <c r="P1045" s="196">
        <f t="shared" si="141"/>
        <v>1.0897203051215977E-3</v>
      </c>
      <c r="Q1045" s="196">
        <f t="shared" si="142"/>
        <v>1.9814719505918763E-2</v>
      </c>
      <c r="R1045" s="196">
        <f t="shared" si="143"/>
        <v>2.8007478248364207E-2</v>
      </c>
    </row>
    <row r="1046" spans="1:18" ht="13.8">
      <c r="A1046" s="209">
        <v>43157</v>
      </c>
      <c r="B1046" s="193">
        <v>76.099999999999994</v>
      </c>
      <c r="C1046" s="193">
        <v>89</v>
      </c>
      <c r="D1046" s="193">
        <v>57.05</v>
      </c>
      <c r="E1046" s="193">
        <v>65.239999999999995</v>
      </c>
      <c r="F1046" s="193">
        <v>174.35</v>
      </c>
      <c r="G1046" s="193">
        <v>27.63</v>
      </c>
      <c r="H1046" s="193">
        <v>39.770000000000003</v>
      </c>
      <c r="I1046" s="224">
        <v>294.16000000000003</v>
      </c>
      <c r="J1046" s="193"/>
      <c r="K1046" s="196">
        <f t="shared" si="136"/>
        <v>1.466666666666659E-2</v>
      </c>
      <c r="L1046" s="196">
        <f t="shared" si="137"/>
        <v>1.447623389946422E-2</v>
      </c>
      <c r="M1046" s="196">
        <f t="shared" si="138"/>
        <v>1.5124555160142246E-2</v>
      </c>
      <c r="N1046" s="196">
        <f t="shared" si="139"/>
        <v>1.9853056120056216E-2</v>
      </c>
      <c r="O1046" s="196">
        <f t="shared" si="140"/>
        <v>1.5788860405499931E-2</v>
      </c>
      <c r="P1046" s="196">
        <f t="shared" si="141"/>
        <v>2.5399129172714182E-3</v>
      </c>
      <c r="Q1046" s="196">
        <f t="shared" si="142"/>
        <v>3.5326772646984751E-3</v>
      </c>
      <c r="R1046" s="196">
        <f t="shared" si="143"/>
        <v>2.8783268632182765E-2</v>
      </c>
    </row>
    <row r="1047" spans="1:18" ht="13.8">
      <c r="A1047" s="209">
        <v>43158</v>
      </c>
      <c r="B1047" s="193">
        <v>75.599999999999994</v>
      </c>
      <c r="C1047" s="193">
        <v>87.86</v>
      </c>
      <c r="D1047" s="193">
        <v>55.78</v>
      </c>
      <c r="E1047" s="193">
        <v>64.11</v>
      </c>
      <c r="F1047" s="193">
        <v>171.9</v>
      </c>
      <c r="G1047" s="193">
        <v>27.16</v>
      </c>
      <c r="H1047" s="193">
        <v>39.15</v>
      </c>
      <c r="I1047" s="224">
        <v>290.61</v>
      </c>
      <c r="J1047" s="193"/>
      <c r="K1047" s="196">
        <f t="shared" si="136"/>
        <v>-6.5703022339027601E-3</v>
      </c>
      <c r="L1047" s="196">
        <f t="shared" si="137"/>
        <v>-1.2808988764044951E-2</v>
      </c>
      <c r="M1047" s="196">
        <f t="shared" si="138"/>
        <v>-2.2261174408413603E-2</v>
      </c>
      <c r="N1047" s="196">
        <f t="shared" si="139"/>
        <v>-1.7320662170447511E-2</v>
      </c>
      <c r="O1047" s="196">
        <f t="shared" si="140"/>
        <v>-1.405219386291935E-2</v>
      </c>
      <c r="P1047" s="196">
        <f t="shared" si="141"/>
        <v>-1.701049583785736E-2</v>
      </c>
      <c r="Q1047" s="196">
        <f t="shared" si="142"/>
        <v>-1.5589640432486913E-2</v>
      </c>
      <c r="R1047" s="196">
        <f t="shared" si="143"/>
        <v>-1.2068262170247522E-2</v>
      </c>
    </row>
    <row r="1048" spans="1:18" ht="13.8">
      <c r="A1048" s="209">
        <v>43159</v>
      </c>
      <c r="B1048" s="193">
        <v>75.62</v>
      </c>
      <c r="C1048" s="193">
        <v>87.46</v>
      </c>
      <c r="D1048" s="193">
        <v>55.1</v>
      </c>
      <c r="E1048" s="193">
        <v>63.97</v>
      </c>
      <c r="F1048" s="193">
        <v>172.62</v>
      </c>
      <c r="G1048" s="193">
        <v>26.71</v>
      </c>
      <c r="H1048" s="193">
        <v>38.89</v>
      </c>
      <c r="I1048" s="224">
        <v>291.38</v>
      </c>
      <c r="J1048" s="193"/>
      <c r="K1048" s="196">
        <f t="shared" si="136"/>
        <v>2.6455026455039993E-4</v>
      </c>
      <c r="L1048" s="196">
        <f t="shared" si="137"/>
        <v>-4.5526974732529668E-3</v>
      </c>
      <c r="M1048" s="196">
        <f t="shared" si="138"/>
        <v>-1.2190749372534953E-2</v>
      </c>
      <c r="N1048" s="196">
        <f t="shared" si="139"/>
        <v>-2.1837466853845042E-3</v>
      </c>
      <c r="O1048" s="196">
        <f t="shared" si="140"/>
        <v>4.1884816753926636E-3</v>
      </c>
      <c r="P1048" s="196">
        <f t="shared" si="141"/>
        <v>-1.6568483063328397E-2</v>
      </c>
      <c r="Q1048" s="196">
        <f t="shared" si="142"/>
        <v>-6.6411238825031423E-3</v>
      </c>
      <c r="R1048" s="196">
        <f t="shared" si="143"/>
        <v>2.649599119094256E-3</v>
      </c>
    </row>
    <row r="1049" spans="1:18" ht="13.8">
      <c r="A1049" s="209">
        <v>43160</v>
      </c>
      <c r="B1049" s="193">
        <v>74.67</v>
      </c>
      <c r="C1049" s="193">
        <v>86.6</v>
      </c>
      <c r="D1049" s="193">
        <v>53.34</v>
      </c>
      <c r="E1049" s="193">
        <v>62.89</v>
      </c>
      <c r="F1049" s="193">
        <v>170.93</v>
      </c>
      <c r="G1049" s="193">
        <v>26.43</v>
      </c>
      <c r="H1049" s="193">
        <v>38.35</v>
      </c>
      <c r="I1049" s="224">
        <v>290.39</v>
      </c>
      <c r="J1049" s="193"/>
      <c r="K1049" s="196">
        <f t="shared" si="136"/>
        <v>-1.2562814070351796E-2</v>
      </c>
      <c r="L1049" s="196">
        <f t="shared" si="137"/>
        <v>-9.8330665447061462E-3</v>
      </c>
      <c r="M1049" s="196">
        <f t="shared" si="138"/>
        <v>-3.1941923774954591E-2</v>
      </c>
      <c r="N1049" s="196">
        <f t="shared" si="139"/>
        <v>-1.6882913865874604E-2</v>
      </c>
      <c r="O1049" s="196">
        <f t="shared" si="140"/>
        <v>-9.7902908121886081E-3</v>
      </c>
      <c r="P1049" s="196">
        <f t="shared" si="141"/>
        <v>-1.0482965181579975E-2</v>
      </c>
      <c r="Q1049" s="196">
        <f t="shared" si="142"/>
        <v>-1.3885317562355339E-2</v>
      </c>
      <c r="R1049" s="196">
        <f t="shared" si="143"/>
        <v>-3.3976250943785059E-3</v>
      </c>
    </row>
    <row r="1050" spans="1:18" ht="13.8">
      <c r="A1050" s="209">
        <v>43161</v>
      </c>
      <c r="B1050" s="193">
        <v>75.010000000000005</v>
      </c>
      <c r="C1050" s="193">
        <v>86.79</v>
      </c>
      <c r="D1050" s="193">
        <v>53.81</v>
      </c>
      <c r="E1050" s="193">
        <v>63.75</v>
      </c>
      <c r="F1050" s="193">
        <v>171.2</v>
      </c>
      <c r="G1050" s="193">
        <v>26.34</v>
      </c>
      <c r="H1050" s="193">
        <v>38.97</v>
      </c>
      <c r="I1050" s="224">
        <v>301.05</v>
      </c>
      <c r="J1050" s="193"/>
      <c r="K1050" s="196">
        <f t="shared" si="136"/>
        <v>4.5533681532074913E-3</v>
      </c>
      <c r="L1050" s="196">
        <f t="shared" si="137"/>
        <v>2.1939953810624939E-3</v>
      </c>
      <c r="M1050" s="196">
        <f t="shared" si="138"/>
        <v>8.8113985751780803E-3</v>
      </c>
      <c r="N1050" s="196">
        <f t="shared" si="139"/>
        <v>1.3674670058832874E-2</v>
      </c>
      <c r="O1050" s="196">
        <f t="shared" si="140"/>
        <v>1.5795939858420512E-3</v>
      </c>
      <c r="P1050" s="196">
        <f t="shared" si="141"/>
        <v>-3.4052213393870549E-3</v>
      </c>
      <c r="Q1050" s="196">
        <f t="shared" si="142"/>
        <v>1.6166883963494066E-2</v>
      </c>
      <c r="R1050" s="196">
        <f t="shared" si="143"/>
        <v>3.6709253073453033E-2</v>
      </c>
    </row>
    <row r="1051" spans="1:18" ht="13.8">
      <c r="A1051" s="209">
        <v>43164</v>
      </c>
      <c r="B1051" s="193">
        <v>76.180000000000007</v>
      </c>
      <c r="C1051" s="193">
        <v>87.34</v>
      </c>
      <c r="D1051" s="193">
        <v>54.41</v>
      </c>
      <c r="E1051" s="193">
        <v>63.75</v>
      </c>
      <c r="F1051" s="193">
        <v>173.15</v>
      </c>
      <c r="G1051" s="193">
        <v>26.7</v>
      </c>
      <c r="H1051" s="193">
        <v>39.19</v>
      </c>
      <c r="I1051" s="224">
        <v>315</v>
      </c>
      <c r="J1051" s="193"/>
      <c r="K1051" s="196">
        <f t="shared" si="136"/>
        <v>1.5597920277296382E-2</v>
      </c>
      <c r="L1051" s="196">
        <f t="shared" si="137"/>
        <v>6.3371356147021215E-3</v>
      </c>
      <c r="M1051" s="196">
        <f t="shared" si="138"/>
        <v>1.1150343802267131E-2</v>
      </c>
      <c r="N1051" s="196">
        <f t="shared" si="139"/>
        <v>0</v>
      </c>
      <c r="O1051" s="196">
        <f t="shared" si="140"/>
        <v>1.1390186915887951E-2</v>
      </c>
      <c r="P1051" s="196">
        <f t="shared" si="141"/>
        <v>1.3667425968109317E-2</v>
      </c>
      <c r="Q1051" s="196">
        <f t="shared" si="142"/>
        <v>5.6453682319732839E-3</v>
      </c>
      <c r="R1051" s="196">
        <f t="shared" si="143"/>
        <v>4.6337817638266027E-2</v>
      </c>
    </row>
    <row r="1052" spans="1:18" ht="13.8">
      <c r="A1052" s="209">
        <v>43165</v>
      </c>
      <c r="B1052" s="193">
        <v>76.88</v>
      </c>
      <c r="C1052" s="193">
        <v>87.04</v>
      </c>
      <c r="D1052" s="193">
        <v>54.62</v>
      </c>
      <c r="E1052" s="193">
        <v>60.9</v>
      </c>
      <c r="F1052" s="193">
        <v>173.13</v>
      </c>
      <c r="G1052" s="193">
        <v>26.43</v>
      </c>
      <c r="H1052" s="193">
        <v>39.14</v>
      </c>
      <c r="I1052" s="224">
        <v>325.22000000000003</v>
      </c>
      <c r="J1052" s="193"/>
      <c r="K1052" s="196">
        <f t="shared" si="136"/>
        <v>9.1887634549749093E-3</v>
      </c>
      <c r="L1052" s="196">
        <f t="shared" si="137"/>
        <v>-3.4348523013510092E-3</v>
      </c>
      <c r="M1052" s="196">
        <f t="shared" si="138"/>
        <v>3.859584635177373E-3</v>
      </c>
      <c r="N1052" s="196">
        <f t="shared" si="139"/>
        <v>-4.4705882352941199E-2</v>
      </c>
      <c r="O1052" s="196">
        <f t="shared" si="140"/>
        <v>-1.1550678602373797E-4</v>
      </c>
      <c r="P1052" s="196">
        <f t="shared" si="141"/>
        <v>-1.0112359550561782E-2</v>
      </c>
      <c r="Q1052" s="196">
        <f t="shared" si="142"/>
        <v>-1.2758356723653269E-3</v>
      </c>
      <c r="R1052" s="196">
        <f t="shared" si="143"/>
        <v>3.2444444444444533E-2</v>
      </c>
    </row>
    <row r="1053" spans="1:18" ht="13.8">
      <c r="A1053" s="209">
        <v>43166</v>
      </c>
      <c r="B1053" s="193">
        <v>77.25</v>
      </c>
      <c r="C1053" s="193">
        <v>87.55</v>
      </c>
      <c r="D1053" s="193">
        <v>55.35</v>
      </c>
      <c r="E1053" s="193">
        <v>60.6</v>
      </c>
      <c r="F1053" s="193">
        <v>169.42</v>
      </c>
      <c r="G1053" s="193">
        <v>26.04</v>
      </c>
      <c r="H1053" s="193">
        <v>39.86</v>
      </c>
      <c r="I1053" s="224">
        <v>321.16000000000003</v>
      </c>
      <c r="J1053" s="193"/>
      <c r="K1053" s="196">
        <f t="shared" si="136"/>
        <v>4.8126951092612455E-3</v>
      </c>
      <c r="L1053" s="196">
        <f t="shared" si="137"/>
        <v>5.859374999999895E-3</v>
      </c>
      <c r="M1053" s="196">
        <f t="shared" si="138"/>
        <v>1.3365067740754376E-2</v>
      </c>
      <c r="N1053" s="196">
        <f t="shared" si="139"/>
        <v>-4.9261083743841897E-3</v>
      </c>
      <c r="O1053" s="196">
        <f t="shared" si="140"/>
        <v>-2.1428984000462128E-2</v>
      </c>
      <c r="P1053" s="196">
        <f t="shared" si="141"/>
        <v>-1.4755959137343949E-2</v>
      </c>
      <c r="Q1053" s="196">
        <f t="shared" si="142"/>
        <v>1.8395503321410291E-2</v>
      </c>
      <c r="R1053" s="196">
        <f t="shared" si="143"/>
        <v>-1.2483857081360315E-2</v>
      </c>
    </row>
    <row r="1054" spans="1:18" ht="13.8">
      <c r="A1054" s="209">
        <v>43167</v>
      </c>
      <c r="B1054" s="193">
        <v>77.59</v>
      </c>
      <c r="C1054" s="193">
        <v>88.08</v>
      </c>
      <c r="D1054" s="193">
        <v>56.16</v>
      </c>
      <c r="E1054" s="193">
        <v>59.17</v>
      </c>
      <c r="F1054" s="193">
        <v>167.91</v>
      </c>
      <c r="G1054" s="193">
        <v>26.25</v>
      </c>
      <c r="H1054" s="193">
        <v>39.630000000000003</v>
      </c>
      <c r="I1054" s="224">
        <v>317</v>
      </c>
      <c r="J1054" s="193"/>
      <c r="K1054" s="196">
        <f t="shared" si="136"/>
        <v>4.4012944983819208E-3</v>
      </c>
      <c r="L1054" s="196">
        <f t="shared" si="137"/>
        <v>6.0536836093660895E-3</v>
      </c>
      <c r="M1054" s="196">
        <f t="shared" si="138"/>
        <v>1.4634146341463327E-2</v>
      </c>
      <c r="N1054" s="196">
        <f t="shared" si="139"/>
        <v>-2.3597359735973593E-2</v>
      </c>
      <c r="O1054" s="196">
        <f t="shared" si="140"/>
        <v>-8.91276118522011E-3</v>
      </c>
      <c r="P1054" s="196">
        <f t="shared" si="141"/>
        <v>8.0645161290322908E-3</v>
      </c>
      <c r="Q1054" s="196">
        <f t="shared" si="142"/>
        <v>-5.7701956848970615E-3</v>
      </c>
      <c r="R1054" s="196">
        <f t="shared" si="143"/>
        <v>-1.2953045211109805E-2</v>
      </c>
    </row>
    <row r="1055" spans="1:18" ht="13.8">
      <c r="A1055" s="209">
        <v>43168</v>
      </c>
      <c r="B1055" s="193">
        <v>78.94</v>
      </c>
      <c r="C1055" s="193">
        <v>90.05</v>
      </c>
      <c r="D1055" s="193">
        <v>57.86</v>
      </c>
      <c r="E1055" s="193">
        <v>59.8</v>
      </c>
      <c r="F1055" s="193">
        <v>170.52</v>
      </c>
      <c r="G1055" s="193">
        <v>26.48</v>
      </c>
      <c r="H1055" s="193">
        <v>39.75</v>
      </c>
      <c r="I1055" s="224">
        <v>331.44</v>
      </c>
      <c r="J1055" s="193"/>
      <c r="K1055" s="196">
        <f t="shared" si="136"/>
        <v>1.7399149374919376E-2</v>
      </c>
      <c r="L1055" s="196">
        <f t="shared" si="137"/>
        <v>2.2366030881017244E-2</v>
      </c>
      <c r="M1055" s="196">
        <f t="shared" si="138"/>
        <v>3.0270655270655322E-2</v>
      </c>
      <c r="N1055" s="196">
        <f t="shared" si="139"/>
        <v>1.0647287476761795E-2</v>
      </c>
      <c r="O1055" s="196">
        <f t="shared" si="140"/>
        <v>1.5544041450777283E-2</v>
      </c>
      <c r="P1055" s="196">
        <f t="shared" si="141"/>
        <v>8.761904761904778E-3</v>
      </c>
      <c r="Q1055" s="196">
        <f t="shared" si="142"/>
        <v>3.0280090840271875E-3</v>
      </c>
      <c r="R1055" s="196">
        <f t="shared" si="143"/>
        <v>4.5552050473186112E-2</v>
      </c>
    </row>
    <row r="1056" spans="1:18" ht="13.8">
      <c r="A1056" s="209">
        <v>43171</v>
      </c>
      <c r="B1056" s="193">
        <v>79.92</v>
      </c>
      <c r="C1056" s="193">
        <v>90.26</v>
      </c>
      <c r="D1056" s="193">
        <v>58.08</v>
      </c>
      <c r="E1056" s="193">
        <v>59.95</v>
      </c>
      <c r="F1056" s="193">
        <v>171.24</v>
      </c>
      <c r="G1056" s="193">
        <v>26.29</v>
      </c>
      <c r="H1056" s="193">
        <v>39.83</v>
      </c>
      <c r="I1056" s="224">
        <v>321.3</v>
      </c>
      <c r="J1056" s="193"/>
      <c r="K1056" s="196">
        <f t="shared" si="136"/>
        <v>1.2414492019255182E-2</v>
      </c>
      <c r="L1056" s="196">
        <f t="shared" si="137"/>
        <v>2.3320377568018654E-3</v>
      </c>
      <c r="M1056" s="196">
        <f t="shared" si="138"/>
        <v>3.8022813688212732E-3</v>
      </c>
      <c r="N1056" s="196">
        <f t="shared" si="139"/>
        <v>2.508361204013473E-3</v>
      </c>
      <c r="O1056" s="196">
        <f t="shared" si="140"/>
        <v>4.222378606615053E-3</v>
      </c>
      <c r="P1056" s="196">
        <f t="shared" si="141"/>
        <v>-7.1752265861027668E-3</v>
      </c>
      <c r="Q1056" s="196">
        <f t="shared" si="142"/>
        <v>2.0125786163521582E-3</v>
      </c>
      <c r="R1056" s="196">
        <f t="shared" si="143"/>
        <v>-3.0593772628530011E-2</v>
      </c>
    </row>
    <row r="1057" spans="1:18" ht="13.8">
      <c r="A1057" s="209">
        <v>43172</v>
      </c>
      <c r="B1057" s="193">
        <v>79.41</v>
      </c>
      <c r="C1057" s="193">
        <v>88.06</v>
      </c>
      <c r="D1057" s="193">
        <v>56.77</v>
      </c>
      <c r="E1057" s="193">
        <v>60.38</v>
      </c>
      <c r="F1057" s="193">
        <v>169.51</v>
      </c>
      <c r="G1057" s="193">
        <v>26.36</v>
      </c>
      <c r="H1057" s="193">
        <v>38.85</v>
      </c>
      <c r="I1057" s="224">
        <v>315.88</v>
      </c>
      <c r="J1057" s="193"/>
      <c r="K1057" s="196">
        <f t="shared" si="136"/>
        <v>-6.3813813813814449E-3</v>
      </c>
      <c r="L1057" s="196">
        <f t="shared" si="137"/>
        <v>-2.4374030578329303E-2</v>
      </c>
      <c r="M1057" s="196">
        <f t="shared" si="138"/>
        <v>-2.2555096418732701E-2</v>
      </c>
      <c r="N1057" s="196">
        <f t="shared" si="139"/>
        <v>7.1726438698915713E-3</v>
      </c>
      <c r="O1057" s="196">
        <f t="shared" si="140"/>
        <v>-1.0102779724363572E-2</v>
      </c>
      <c r="P1057" s="196">
        <f t="shared" si="141"/>
        <v>2.6626093571700377E-3</v>
      </c>
      <c r="Q1057" s="196">
        <f t="shared" si="142"/>
        <v>-2.4604569420035072E-2</v>
      </c>
      <c r="R1057" s="196">
        <f t="shared" si="143"/>
        <v>-1.686896981014633E-2</v>
      </c>
    </row>
    <row r="1058" spans="1:18" ht="13.8">
      <c r="A1058" s="209">
        <v>43173</v>
      </c>
      <c r="B1058" s="193">
        <v>79.55</v>
      </c>
      <c r="C1058" s="193">
        <v>87.54</v>
      </c>
      <c r="D1058" s="193">
        <v>57.33</v>
      </c>
      <c r="E1058" s="193">
        <v>59.94</v>
      </c>
      <c r="F1058" s="193">
        <v>166.95</v>
      </c>
      <c r="G1058" s="193">
        <v>26.17</v>
      </c>
      <c r="H1058" s="193">
        <v>38.86</v>
      </c>
      <c r="I1058" s="224">
        <v>321.55</v>
      </c>
      <c r="J1058" s="193"/>
      <c r="K1058" s="196">
        <f t="shared" si="136"/>
        <v>1.7630021407883209E-3</v>
      </c>
      <c r="L1058" s="196">
        <f t="shared" si="137"/>
        <v>-5.9050647285940954E-3</v>
      </c>
      <c r="M1058" s="196">
        <f t="shared" si="138"/>
        <v>9.8643649815042308E-3</v>
      </c>
      <c r="N1058" s="196">
        <f t="shared" si="139"/>
        <v>-7.2871811858231999E-3</v>
      </c>
      <c r="O1058" s="196">
        <f t="shared" si="140"/>
        <v>-1.5102353843431081E-2</v>
      </c>
      <c r="P1058" s="196">
        <f t="shared" si="141"/>
        <v>-7.2078907435507485E-3</v>
      </c>
      <c r="Q1058" s="196">
        <f t="shared" si="142"/>
        <v>2.5740025740020621E-4</v>
      </c>
      <c r="R1058" s="196">
        <f t="shared" si="143"/>
        <v>1.7949854375079195E-2</v>
      </c>
    </row>
    <row r="1059" spans="1:18" ht="13.8">
      <c r="A1059" s="209">
        <v>43174</v>
      </c>
      <c r="B1059" s="193">
        <v>79.12</v>
      </c>
      <c r="C1059" s="193">
        <v>87.84</v>
      </c>
      <c r="D1059" s="193">
        <v>57.34</v>
      </c>
      <c r="E1059" s="193">
        <v>59.92</v>
      </c>
      <c r="F1059" s="193">
        <v>167.75</v>
      </c>
      <c r="G1059" s="193">
        <v>26.12</v>
      </c>
      <c r="H1059" s="193">
        <v>38.65</v>
      </c>
      <c r="I1059" s="224">
        <v>321.08999999999997</v>
      </c>
      <c r="J1059" s="193"/>
      <c r="K1059" s="196">
        <f t="shared" si="136"/>
        <v>-5.4054054054053129E-3</v>
      </c>
      <c r="L1059" s="196">
        <f t="shared" si="137"/>
        <v>3.4270047978066844E-3</v>
      </c>
      <c r="M1059" s="196">
        <f t="shared" si="138"/>
        <v>1.7442874585740653E-4</v>
      </c>
      <c r="N1059" s="196">
        <f t="shared" si="139"/>
        <v>-3.3366700033360061E-4</v>
      </c>
      <c r="O1059" s="196">
        <f t="shared" si="140"/>
        <v>4.7918538484576908E-3</v>
      </c>
      <c r="P1059" s="196">
        <f t="shared" si="141"/>
        <v>-1.9105846388995302E-3</v>
      </c>
      <c r="Q1059" s="196">
        <f t="shared" si="142"/>
        <v>-5.404014410705117E-3</v>
      </c>
      <c r="R1059" s="196">
        <f t="shared" si="143"/>
        <v>-1.4305706733013105E-3</v>
      </c>
    </row>
    <row r="1060" spans="1:18" ht="13.8">
      <c r="A1060" s="209">
        <v>43175</v>
      </c>
      <c r="B1060" s="193">
        <v>78.58</v>
      </c>
      <c r="C1060" s="193">
        <v>88.24</v>
      </c>
      <c r="D1060" s="193">
        <v>56.65</v>
      </c>
      <c r="E1060" s="193">
        <v>60.22</v>
      </c>
      <c r="F1060" s="193">
        <v>168.07</v>
      </c>
      <c r="G1060" s="193">
        <v>26.62</v>
      </c>
      <c r="H1060" s="193">
        <v>38.53</v>
      </c>
      <c r="I1060" s="224">
        <v>318.45</v>
      </c>
      <c r="J1060" s="193"/>
      <c r="K1060" s="196">
        <f t="shared" si="136"/>
        <v>-6.8250758341760137E-3</v>
      </c>
      <c r="L1060" s="196">
        <f t="shared" si="137"/>
        <v>4.5537340619306857E-3</v>
      </c>
      <c r="M1060" s="196">
        <f t="shared" si="138"/>
        <v>-1.203348447854909E-2</v>
      </c>
      <c r="N1060" s="196">
        <f t="shared" si="139"/>
        <v>5.0066755674231835E-3</v>
      </c>
      <c r="O1060" s="196">
        <f t="shared" si="140"/>
        <v>1.9076005961251455E-3</v>
      </c>
      <c r="P1060" s="196">
        <f t="shared" si="141"/>
        <v>1.9142419601837671E-2</v>
      </c>
      <c r="Q1060" s="196">
        <f t="shared" si="142"/>
        <v>-3.1047865459249016E-3</v>
      </c>
      <c r="R1060" s="196">
        <f t="shared" si="143"/>
        <v>-8.2219938335045834E-3</v>
      </c>
    </row>
    <row r="1061" spans="1:18" ht="13.8">
      <c r="A1061" s="209">
        <v>43178</v>
      </c>
      <c r="B1061" s="193">
        <v>77.25</v>
      </c>
      <c r="C1061" s="193">
        <v>86.64</v>
      </c>
      <c r="D1061" s="193">
        <v>54.86</v>
      </c>
      <c r="E1061" s="193">
        <v>59.67</v>
      </c>
      <c r="F1061" s="193">
        <v>166.52</v>
      </c>
      <c r="G1061" s="193">
        <v>26.1</v>
      </c>
      <c r="H1061" s="193">
        <v>38.19</v>
      </c>
      <c r="I1061" s="224">
        <v>313.48</v>
      </c>
      <c r="J1061" s="193"/>
      <c r="K1061" s="196">
        <f t="shared" si="136"/>
        <v>-1.6925426317129018E-2</v>
      </c>
      <c r="L1061" s="196">
        <f t="shared" si="137"/>
        <v>-1.8132366273798668E-2</v>
      </c>
      <c r="M1061" s="196">
        <f t="shared" si="138"/>
        <v>-3.1597528684907311E-2</v>
      </c>
      <c r="N1061" s="196">
        <f t="shared" si="139"/>
        <v>-9.1331783460643842E-3</v>
      </c>
      <c r="O1061" s="196">
        <f t="shared" si="140"/>
        <v>-9.2223478312606823E-3</v>
      </c>
      <c r="P1061" s="196">
        <f t="shared" si="141"/>
        <v>-1.9534184823441006E-2</v>
      </c>
      <c r="Q1061" s="196">
        <f t="shared" si="142"/>
        <v>-8.8242927588892649E-3</v>
      </c>
      <c r="R1061" s="196">
        <f t="shared" si="143"/>
        <v>-1.5606845658659038E-2</v>
      </c>
    </row>
    <row r="1062" spans="1:18" ht="13.8">
      <c r="A1062" s="209">
        <v>43179</v>
      </c>
      <c r="B1062" s="193">
        <v>79.33</v>
      </c>
      <c r="C1062" s="193">
        <v>86.86</v>
      </c>
      <c r="D1062" s="193">
        <v>54.75</v>
      </c>
      <c r="E1062" s="193">
        <v>60.71</v>
      </c>
      <c r="F1062" s="193">
        <v>169.41</v>
      </c>
      <c r="G1062" s="193">
        <v>26.25</v>
      </c>
      <c r="H1062" s="193">
        <v>38.07</v>
      </c>
      <c r="I1062" s="224">
        <v>317.5</v>
      </c>
      <c r="J1062" s="193"/>
      <c r="K1062" s="196">
        <f t="shared" si="136"/>
        <v>2.6925566343042048E-2</v>
      </c>
      <c r="L1062" s="196">
        <f t="shared" si="137"/>
        <v>2.5392428439519723E-3</v>
      </c>
      <c r="M1062" s="196">
        <f t="shared" si="138"/>
        <v>-2.0051039008384878E-3</v>
      </c>
      <c r="N1062" s="196">
        <f t="shared" si="139"/>
        <v>1.7429193899782119E-2</v>
      </c>
      <c r="O1062" s="196">
        <f t="shared" si="140"/>
        <v>1.735527263992305E-2</v>
      </c>
      <c r="P1062" s="196">
        <f t="shared" si="141"/>
        <v>5.7471264367815545E-3</v>
      </c>
      <c r="Q1062" s="196">
        <f t="shared" si="142"/>
        <v>-3.1421838177532716E-3</v>
      </c>
      <c r="R1062" s="196">
        <f t="shared" si="143"/>
        <v>1.2823784611458408E-2</v>
      </c>
    </row>
    <row r="1063" spans="1:18" ht="13.8">
      <c r="A1063" s="209">
        <v>43180</v>
      </c>
      <c r="B1063" s="193">
        <v>79.09</v>
      </c>
      <c r="C1063" s="193">
        <v>86.26</v>
      </c>
      <c r="D1063" s="193">
        <v>54.41</v>
      </c>
      <c r="E1063" s="193">
        <v>59.5</v>
      </c>
      <c r="F1063" s="193">
        <v>168.25</v>
      </c>
      <c r="G1063" s="193">
        <v>26.32</v>
      </c>
      <c r="H1063" s="193">
        <v>37.81</v>
      </c>
      <c r="I1063" s="224">
        <v>316.48</v>
      </c>
      <c r="J1063" s="193"/>
      <c r="K1063" s="196">
        <f t="shared" si="136"/>
        <v>-3.0253371990419122E-3</v>
      </c>
      <c r="L1063" s="196">
        <f t="shared" si="137"/>
        <v>-6.9076675109370749E-3</v>
      </c>
      <c r="M1063" s="196">
        <f t="shared" si="138"/>
        <v>-6.2100456621005185E-3</v>
      </c>
      <c r="N1063" s="196">
        <f t="shared" si="139"/>
        <v>-1.9930818646022086E-2</v>
      </c>
      <c r="O1063" s="196">
        <f t="shared" si="140"/>
        <v>-6.8472935481966625E-3</v>
      </c>
      <c r="P1063" s="196">
        <f t="shared" si="141"/>
        <v>2.6666666666666774E-3</v>
      </c>
      <c r="Q1063" s="196">
        <f t="shared" si="142"/>
        <v>-6.8295245600209619E-3</v>
      </c>
      <c r="R1063" s="196">
        <f t="shared" si="143"/>
        <v>-3.2125984251967932E-3</v>
      </c>
    </row>
    <row r="1064" spans="1:18" ht="13.8">
      <c r="A1064" s="209">
        <v>43181</v>
      </c>
      <c r="B1064" s="193">
        <v>77.25</v>
      </c>
      <c r="C1064" s="193">
        <v>83.75</v>
      </c>
      <c r="D1064" s="193">
        <v>52.33</v>
      </c>
      <c r="E1064" s="193">
        <v>58.44</v>
      </c>
      <c r="F1064" s="193">
        <v>165.15</v>
      </c>
      <c r="G1064" s="193">
        <v>26.01</v>
      </c>
      <c r="H1064" s="193">
        <v>36.82</v>
      </c>
      <c r="I1064" s="224">
        <v>306.7</v>
      </c>
      <c r="J1064" s="193"/>
      <c r="K1064" s="196">
        <f t="shared" si="136"/>
        <v>-2.326463522569229E-2</v>
      </c>
      <c r="L1064" s="196">
        <f t="shared" si="137"/>
        <v>-2.9098075585439427E-2</v>
      </c>
      <c r="M1064" s="196">
        <f t="shared" si="138"/>
        <v>-3.8228266862709033E-2</v>
      </c>
      <c r="N1064" s="196">
        <f t="shared" si="139"/>
        <v>-1.7815126050420207E-2</v>
      </c>
      <c r="O1064" s="196">
        <f t="shared" si="140"/>
        <v>-1.842496285289744E-2</v>
      </c>
      <c r="P1064" s="196">
        <f t="shared" si="141"/>
        <v>-1.1778115501519708E-2</v>
      </c>
      <c r="Q1064" s="196">
        <f t="shared" si="142"/>
        <v>-2.6183549325575296E-2</v>
      </c>
      <c r="R1064" s="196">
        <f t="shared" si="143"/>
        <v>-3.0902426693630022E-2</v>
      </c>
    </row>
    <row r="1065" spans="1:18" ht="13.8">
      <c r="A1065" s="209">
        <v>43182</v>
      </c>
      <c r="B1065" s="193">
        <v>74.78</v>
      </c>
      <c r="C1065" s="193">
        <v>81.31</v>
      </c>
      <c r="D1065" s="193">
        <v>50.95</v>
      </c>
      <c r="E1065" s="193">
        <v>57.59</v>
      </c>
      <c r="F1065" s="193">
        <v>163.52000000000001</v>
      </c>
      <c r="G1065" s="193">
        <v>25.5</v>
      </c>
      <c r="H1065" s="193">
        <v>36.03</v>
      </c>
      <c r="I1065" s="224">
        <v>300.94</v>
      </c>
      <c r="J1065" s="193"/>
      <c r="K1065" s="196">
        <f t="shared" si="136"/>
        <v>-3.1974110032362446E-2</v>
      </c>
      <c r="L1065" s="196">
        <f t="shared" si="137"/>
        <v>-2.9134328358208929E-2</v>
      </c>
      <c r="M1065" s="196">
        <f t="shared" si="138"/>
        <v>-2.6371106439900545E-2</v>
      </c>
      <c r="N1065" s="196">
        <f t="shared" si="139"/>
        <v>-1.4544832306639192E-2</v>
      </c>
      <c r="O1065" s="196">
        <f t="shared" si="140"/>
        <v>-9.8698153194065729E-3</v>
      </c>
      <c r="P1065" s="196">
        <f t="shared" si="141"/>
        <v>-1.9607843137254961E-2</v>
      </c>
      <c r="Q1065" s="196">
        <f t="shared" si="142"/>
        <v>-2.1455730581205843E-2</v>
      </c>
      <c r="R1065" s="196">
        <f t="shared" si="143"/>
        <v>-1.8780567329638054E-2</v>
      </c>
    </row>
    <row r="1066" spans="1:18" ht="13.8">
      <c r="A1066" s="209">
        <v>43185</v>
      </c>
      <c r="B1066" s="193">
        <v>77.790000000000006</v>
      </c>
      <c r="C1066" s="193">
        <v>87.47</v>
      </c>
      <c r="D1066" s="193">
        <v>52.53</v>
      </c>
      <c r="E1066" s="193">
        <v>59.62</v>
      </c>
      <c r="F1066" s="193">
        <v>169.29</v>
      </c>
      <c r="G1066" s="193">
        <v>26.12</v>
      </c>
      <c r="H1066" s="193">
        <v>37.21</v>
      </c>
      <c r="I1066" s="224">
        <v>320.35000000000002</v>
      </c>
      <c r="J1066" s="193"/>
      <c r="K1066" s="196">
        <f t="shared" si="136"/>
        <v>4.0251404118748398E-2</v>
      </c>
      <c r="L1066" s="196">
        <f t="shared" si="137"/>
        <v>7.5759439183372232E-2</v>
      </c>
      <c r="M1066" s="196">
        <f t="shared" si="138"/>
        <v>3.1010794896957766E-2</v>
      </c>
      <c r="N1066" s="196">
        <f t="shared" si="139"/>
        <v>3.5249175204028371E-2</v>
      </c>
      <c r="O1066" s="196">
        <f t="shared" si="140"/>
        <v>3.5286203522504778E-2</v>
      </c>
      <c r="P1066" s="196">
        <f t="shared" si="141"/>
        <v>2.4313725490196118E-2</v>
      </c>
      <c r="Q1066" s="196">
        <f t="shared" si="142"/>
        <v>3.2750485706355803E-2</v>
      </c>
      <c r="R1066" s="196">
        <f t="shared" si="143"/>
        <v>6.4497906559447149E-2</v>
      </c>
    </row>
    <row r="1067" spans="1:18" ht="13.8">
      <c r="A1067" s="209">
        <v>43186</v>
      </c>
      <c r="B1067" s="193">
        <v>74.849999999999994</v>
      </c>
      <c r="C1067" s="193">
        <v>83.45</v>
      </c>
      <c r="D1067" s="193">
        <v>50.13</v>
      </c>
      <c r="E1067" s="193">
        <v>58.12</v>
      </c>
      <c r="F1067" s="193">
        <v>165.61</v>
      </c>
      <c r="G1067" s="193">
        <v>25.69</v>
      </c>
      <c r="H1067" s="193">
        <v>36.49</v>
      </c>
      <c r="I1067" s="224">
        <v>300.69</v>
      </c>
      <c r="J1067" s="193"/>
      <c r="K1067" s="196">
        <f t="shared" si="136"/>
        <v>-3.779406093328206E-2</v>
      </c>
      <c r="L1067" s="196">
        <f t="shared" si="137"/>
        <v>-4.5958614382073812E-2</v>
      </c>
      <c r="M1067" s="196">
        <f t="shared" si="138"/>
        <v>-4.5688178183894888E-2</v>
      </c>
      <c r="N1067" s="196">
        <f t="shared" si="139"/>
        <v>-2.5159342502515936E-2</v>
      </c>
      <c r="O1067" s="196">
        <f t="shared" si="140"/>
        <v>-2.1737846299249682E-2</v>
      </c>
      <c r="P1067" s="196">
        <f t="shared" si="141"/>
        <v>-1.6462480857580387E-2</v>
      </c>
      <c r="Q1067" s="196">
        <f t="shared" si="142"/>
        <v>-1.9349637194302577E-2</v>
      </c>
      <c r="R1067" s="196">
        <f t="shared" si="143"/>
        <v>-6.1370376151084823E-2</v>
      </c>
    </row>
    <row r="1068" spans="1:18" ht="13.8">
      <c r="A1068" s="209">
        <v>43187</v>
      </c>
      <c r="B1068" s="193">
        <v>71.569999999999993</v>
      </c>
      <c r="C1068" s="193">
        <v>83.38</v>
      </c>
      <c r="D1068" s="193">
        <v>50.1</v>
      </c>
      <c r="E1068" s="193">
        <v>58.69</v>
      </c>
      <c r="F1068" s="193">
        <v>166.03</v>
      </c>
      <c r="G1068" s="193">
        <v>26.2</v>
      </c>
      <c r="H1068" s="193">
        <v>36.39</v>
      </c>
      <c r="I1068" s="224">
        <v>285.77</v>
      </c>
      <c r="J1068" s="193"/>
      <c r="K1068" s="196">
        <f t="shared" si="136"/>
        <v>-4.3820975283901151E-2</v>
      </c>
      <c r="L1068" s="196">
        <f t="shared" si="137"/>
        <v>-8.3882564409835101E-4</v>
      </c>
      <c r="M1068" s="196">
        <f t="shared" si="138"/>
        <v>-5.984440454817701E-4</v>
      </c>
      <c r="N1068" s="196">
        <f t="shared" si="139"/>
        <v>9.8072952512044103E-3</v>
      </c>
      <c r="O1068" s="196">
        <f t="shared" si="140"/>
        <v>2.536078739206494E-3</v>
      </c>
      <c r="P1068" s="196">
        <f t="shared" si="141"/>
        <v>1.9852082522382172E-2</v>
      </c>
      <c r="Q1068" s="196">
        <f t="shared" si="142"/>
        <v>-2.7404768429707157E-3</v>
      </c>
      <c r="R1068" s="196">
        <f t="shared" si="143"/>
        <v>-4.9619209152283135E-2</v>
      </c>
    </row>
    <row r="1069" spans="1:18" ht="13.8">
      <c r="A1069" s="209">
        <v>43188</v>
      </c>
      <c r="B1069" s="193">
        <v>72.37</v>
      </c>
      <c r="C1069" s="193">
        <v>85.13</v>
      </c>
      <c r="D1069" s="193">
        <v>51.46</v>
      </c>
      <c r="E1069" s="193">
        <v>58.9</v>
      </c>
      <c r="F1069" s="193">
        <v>170.39</v>
      </c>
      <c r="G1069" s="193">
        <v>26.56</v>
      </c>
      <c r="H1069" s="193">
        <v>36.51</v>
      </c>
      <c r="I1069" s="224">
        <v>295.35000000000002</v>
      </c>
      <c r="J1069" s="193"/>
      <c r="K1069" s="196">
        <f t="shared" si="136"/>
        <v>1.1177867821713167E-2</v>
      </c>
      <c r="L1069" s="196">
        <f t="shared" si="137"/>
        <v>2.098824658191413E-2</v>
      </c>
      <c r="M1069" s="196">
        <f t="shared" si="138"/>
        <v>2.714570858283432E-2</v>
      </c>
      <c r="N1069" s="196">
        <f t="shared" si="139"/>
        <v>3.5781223377066088E-3</v>
      </c>
      <c r="O1069" s="196">
        <f t="shared" si="140"/>
        <v>2.6260314401011776E-2</v>
      </c>
      <c r="P1069" s="196">
        <f t="shared" si="141"/>
        <v>1.3740458015267154E-2</v>
      </c>
      <c r="Q1069" s="196">
        <f t="shared" si="142"/>
        <v>3.2976092333057831E-3</v>
      </c>
      <c r="R1069" s="196">
        <f t="shared" si="143"/>
        <v>3.3523462924729824E-2</v>
      </c>
    </row>
    <row r="1070" spans="1:18" ht="13.8">
      <c r="A1070" s="209">
        <v>43192</v>
      </c>
      <c r="B1070" s="193">
        <v>68.599999999999994</v>
      </c>
      <c r="C1070" s="193">
        <v>82.56</v>
      </c>
      <c r="D1070" s="193">
        <v>50.2</v>
      </c>
      <c r="E1070" s="193">
        <v>58.52</v>
      </c>
      <c r="F1070" s="193">
        <v>165.25</v>
      </c>
      <c r="G1070" s="193">
        <v>25.54</v>
      </c>
      <c r="H1070" s="193">
        <v>35.71</v>
      </c>
      <c r="I1070" s="224">
        <v>280.29000000000002</v>
      </c>
      <c r="J1070" s="193"/>
      <c r="K1070" s="196">
        <f t="shared" si="136"/>
        <v>-5.2093408871079314E-2</v>
      </c>
      <c r="L1070" s="196">
        <f t="shared" si="137"/>
        <v>-3.0189122518501036E-2</v>
      </c>
      <c r="M1070" s="196">
        <f t="shared" si="138"/>
        <v>-2.4485036921881035E-2</v>
      </c>
      <c r="N1070" s="196">
        <f t="shared" si="139"/>
        <v>-6.4516129032257293E-3</v>
      </c>
      <c r="O1070" s="196">
        <f t="shared" si="140"/>
        <v>-3.0166089559246358E-2</v>
      </c>
      <c r="P1070" s="196">
        <f t="shared" si="141"/>
        <v>-3.840361445783131E-2</v>
      </c>
      <c r="Q1070" s="196">
        <f t="shared" si="142"/>
        <v>-2.1911804984935557E-2</v>
      </c>
      <c r="R1070" s="196">
        <f t="shared" si="143"/>
        <v>-5.0990350431691214E-2</v>
      </c>
    </row>
    <row r="1071" spans="1:18" ht="13.8">
      <c r="A1071" s="209">
        <v>43193</v>
      </c>
      <c r="B1071" s="193">
        <v>69.599999999999994</v>
      </c>
      <c r="C1071" s="193">
        <v>83.67</v>
      </c>
      <c r="D1071" s="193">
        <v>50.55</v>
      </c>
      <c r="E1071" s="193">
        <v>58.99</v>
      </c>
      <c r="F1071" s="193">
        <v>165.13</v>
      </c>
      <c r="G1071" s="193">
        <v>25.91</v>
      </c>
      <c r="H1071" s="193">
        <v>35.94</v>
      </c>
      <c r="I1071" s="224">
        <v>283.67</v>
      </c>
      <c r="J1071" s="193"/>
      <c r="K1071" s="196">
        <f t="shared" si="136"/>
        <v>1.457725947521866E-2</v>
      </c>
      <c r="L1071" s="196">
        <f t="shared" si="137"/>
        <v>1.3444767441860458E-2</v>
      </c>
      <c r="M1071" s="196">
        <f t="shared" si="138"/>
        <v>6.9721115537847468E-3</v>
      </c>
      <c r="N1071" s="196">
        <f t="shared" si="139"/>
        <v>8.0314422419685387E-3</v>
      </c>
      <c r="O1071" s="196">
        <f t="shared" si="140"/>
        <v>-7.2617246596069318E-4</v>
      </c>
      <c r="P1071" s="196">
        <f t="shared" si="141"/>
        <v>1.4487079091621027E-2</v>
      </c>
      <c r="Q1071" s="196">
        <f t="shared" si="142"/>
        <v>6.4407728927470421E-3</v>
      </c>
      <c r="R1071" s="196">
        <f t="shared" si="143"/>
        <v>1.2058938956081185E-2</v>
      </c>
    </row>
    <row r="1072" spans="1:18" ht="13.8">
      <c r="A1072" s="209">
        <v>43194</v>
      </c>
      <c r="B1072" s="193">
        <v>70.53</v>
      </c>
      <c r="C1072" s="193">
        <v>86.12</v>
      </c>
      <c r="D1072" s="193">
        <v>51.13</v>
      </c>
      <c r="E1072" s="193">
        <v>60.96</v>
      </c>
      <c r="F1072" s="193">
        <v>167.76</v>
      </c>
      <c r="G1072" s="193">
        <v>26.04</v>
      </c>
      <c r="H1072" s="193">
        <v>36.1</v>
      </c>
      <c r="I1072" s="224">
        <v>288.94</v>
      </c>
      <c r="J1072" s="193"/>
      <c r="K1072" s="196">
        <f t="shared" si="136"/>
        <v>1.3362068965517341E-2</v>
      </c>
      <c r="L1072" s="196">
        <f t="shared" si="137"/>
        <v>2.9281701924226161E-2</v>
      </c>
      <c r="M1072" s="196">
        <f t="shared" si="138"/>
        <v>1.1473788328387842E-2</v>
      </c>
      <c r="N1072" s="196">
        <f t="shared" si="139"/>
        <v>3.3395490761145938E-2</v>
      </c>
      <c r="O1072" s="196">
        <f t="shared" si="140"/>
        <v>1.5926845515654306E-2</v>
      </c>
      <c r="P1072" s="196">
        <f t="shared" si="141"/>
        <v>5.0173678116556932E-3</v>
      </c>
      <c r="Q1072" s="196">
        <f t="shared" si="142"/>
        <v>4.45186421814145E-3</v>
      </c>
      <c r="R1072" s="196">
        <f t="shared" si="143"/>
        <v>1.8577925053759586E-2</v>
      </c>
    </row>
    <row r="1073" spans="1:18" ht="13.8">
      <c r="A1073" s="209">
        <v>43195</v>
      </c>
      <c r="B1073" s="193">
        <v>72.59</v>
      </c>
      <c r="C1073" s="193">
        <v>86.17</v>
      </c>
      <c r="D1073" s="193">
        <v>51.26</v>
      </c>
      <c r="E1073" s="193">
        <v>61.45</v>
      </c>
      <c r="F1073" s="193">
        <v>168.42</v>
      </c>
      <c r="G1073" s="193">
        <v>26.21</v>
      </c>
      <c r="H1073" s="193">
        <v>36.32</v>
      </c>
      <c r="I1073" s="224">
        <v>293.97000000000003</v>
      </c>
      <c r="J1073" s="193"/>
      <c r="K1073" s="196">
        <f t="shared" si="136"/>
        <v>2.9207429462640044E-2</v>
      </c>
      <c r="L1073" s="196">
        <f t="shared" si="137"/>
        <v>5.8058522991171803E-4</v>
      </c>
      <c r="M1073" s="196">
        <f t="shared" si="138"/>
        <v>2.5425386270290524E-3</v>
      </c>
      <c r="N1073" s="196">
        <f t="shared" si="139"/>
        <v>8.0380577427821842E-3</v>
      </c>
      <c r="O1073" s="196">
        <f t="shared" si="140"/>
        <v>3.9341917024320258E-3</v>
      </c>
      <c r="P1073" s="196">
        <f t="shared" si="141"/>
        <v>6.5284178187404651E-3</v>
      </c>
      <c r="Q1073" s="196">
        <f t="shared" si="142"/>
        <v>6.0941828254847327E-3</v>
      </c>
      <c r="R1073" s="196">
        <f t="shared" si="143"/>
        <v>1.7408458503495639E-2</v>
      </c>
    </row>
    <row r="1074" spans="1:18" ht="13.8">
      <c r="A1074" s="209">
        <v>43196</v>
      </c>
      <c r="B1074" s="193">
        <v>70.260000000000005</v>
      </c>
      <c r="C1074" s="193">
        <v>84.16</v>
      </c>
      <c r="D1074" s="193">
        <v>50.23</v>
      </c>
      <c r="E1074" s="193">
        <v>61.33</v>
      </c>
      <c r="F1074" s="193">
        <v>166.35</v>
      </c>
      <c r="G1074" s="193">
        <v>25.88</v>
      </c>
      <c r="H1074" s="193">
        <v>35.47</v>
      </c>
      <c r="I1074" s="224">
        <v>288.85000000000002</v>
      </c>
      <c r="J1074" s="193"/>
      <c r="K1074" s="196">
        <f t="shared" si="136"/>
        <v>-3.2098085135693594E-2</v>
      </c>
      <c r="L1074" s="196">
        <f t="shared" si="137"/>
        <v>-2.3325983520947023E-2</v>
      </c>
      <c r="M1074" s="196">
        <f t="shared" si="138"/>
        <v>-2.0093640265314107E-2</v>
      </c>
      <c r="N1074" s="196">
        <f t="shared" si="139"/>
        <v>-1.952807160292995E-3</v>
      </c>
      <c r="O1074" s="196">
        <f t="shared" si="140"/>
        <v>-1.2290701816886317E-2</v>
      </c>
      <c r="P1074" s="196">
        <f t="shared" si="141"/>
        <v>-1.2590614269362909E-2</v>
      </c>
      <c r="Q1074" s="196">
        <f t="shared" si="142"/>
        <v>-2.3403083700440568E-2</v>
      </c>
      <c r="R1074" s="196">
        <f t="shared" si="143"/>
        <v>-1.7416743205088969E-2</v>
      </c>
    </row>
    <row r="1075" spans="1:18" ht="13.8">
      <c r="A1075" s="209">
        <v>43199</v>
      </c>
      <c r="B1075" s="193">
        <v>70.3</v>
      </c>
      <c r="C1075" s="193">
        <v>84.66</v>
      </c>
      <c r="D1075" s="193">
        <v>50.65</v>
      </c>
      <c r="E1075" s="193">
        <v>60.64</v>
      </c>
      <c r="F1075" s="193">
        <v>166.75</v>
      </c>
      <c r="G1075" s="193">
        <v>25.76</v>
      </c>
      <c r="H1075" s="193">
        <v>35.28</v>
      </c>
      <c r="I1075" s="224">
        <v>289.93</v>
      </c>
      <c r="J1075" s="193"/>
      <c r="K1075" s="196">
        <f t="shared" si="136"/>
        <v>5.6931397665801369E-4</v>
      </c>
      <c r="L1075" s="196">
        <f t="shared" si="137"/>
        <v>5.9410646387832704E-3</v>
      </c>
      <c r="M1075" s="196">
        <f t="shared" si="138"/>
        <v>8.3615369301214756E-3</v>
      </c>
      <c r="N1075" s="196">
        <f t="shared" si="139"/>
        <v>-1.1250611446274218E-2</v>
      </c>
      <c r="O1075" s="196">
        <f t="shared" si="140"/>
        <v>2.4045686804929707E-3</v>
      </c>
      <c r="P1075" s="196">
        <f t="shared" si="141"/>
        <v>-4.6367851622873824E-3</v>
      </c>
      <c r="Q1075" s="196">
        <f t="shared" si="142"/>
        <v>-5.3566394135888843E-3</v>
      </c>
      <c r="R1075" s="196">
        <f t="shared" si="143"/>
        <v>3.7389648606542636E-3</v>
      </c>
    </row>
    <row r="1076" spans="1:18" ht="13.8">
      <c r="A1076" s="209">
        <v>43200</v>
      </c>
      <c r="B1076" s="193">
        <v>71.81</v>
      </c>
      <c r="C1076" s="193">
        <v>86.63</v>
      </c>
      <c r="D1076" s="193">
        <v>51.46</v>
      </c>
      <c r="E1076" s="193">
        <v>61.75</v>
      </c>
      <c r="F1076" s="193">
        <v>165.98</v>
      </c>
      <c r="G1076" s="193">
        <v>25.81</v>
      </c>
      <c r="H1076" s="193">
        <v>35.92</v>
      </c>
      <c r="I1076" s="224">
        <v>298.07</v>
      </c>
      <c r="J1076" s="193"/>
      <c r="K1076" s="196">
        <f t="shared" si="136"/>
        <v>2.1479374110953131E-2</v>
      </c>
      <c r="L1076" s="196">
        <f t="shared" si="137"/>
        <v>2.3269548783368756E-2</v>
      </c>
      <c r="M1076" s="196">
        <f t="shared" si="138"/>
        <v>1.5992102665350491E-2</v>
      </c>
      <c r="N1076" s="196">
        <f t="shared" si="139"/>
        <v>1.8304749340369384E-2</v>
      </c>
      <c r="O1076" s="196">
        <f t="shared" si="140"/>
        <v>-4.6176911544228497E-3</v>
      </c>
      <c r="P1076" s="196">
        <f t="shared" si="141"/>
        <v>1.9409937888197654E-3</v>
      </c>
      <c r="Q1076" s="196">
        <f t="shared" si="142"/>
        <v>1.8140589569161012E-2</v>
      </c>
      <c r="R1076" s="196">
        <f t="shared" si="143"/>
        <v>2.8075742420584231E-2</v>
      </c>
    </row>
    <row r="1077" spans="1:18" ht="13.8">
      <c r="A1077" s="209">
        <v>43201</v>
      </c>
      <c r="B1077" s="193">
        <v>71.349999999999994</v>
      </c>
      <c r="C1077" s="193">
        <v>85.68</v>
      </c>
      <c r="D1077" s="193">
        <v>50.87</v>
      </c>
      <c r="E1077" s="193">
        <v>61.78</v>
      </c>
      <c r="F1077" s="193">
        <v>166.97</v>
      </c>
      <c r="G1077" s="193">
        <v>25.65</v>
      </c>
      <c r="H1077" s="193">
        <v>36.14</v>
      </c>
      <c r="I1077" s="224">
        <v>303.67</v>
      </c>
      <c r="J1077" s="193"/>
      <c r="K1077" s="196">
        <f t="shared" si="136"/>
        <v>-6.4057930650328358E-3</v>
      </c>
      <c r="L1077" s="196">
        <f t="shared" si="137"/>
        <v>-1.0966177998383802E-2</v>
      </c>
      <c r="M1077" s="196">
        <f t="shared" si="138"/>
        <v>-1.1465215701515806E-2</v>
      </c>
      <c r="N1077" s="196">
        <f t="shared" si="139"/>
        <v>4.8582995951418844E-4</v>
      </c>
      <c r="O1077" s="196">
        <f t="shared" si="140"/>
        <v>5.9645740450657257E-3</v>
      </c>
      <c r="P1077" s="196">
        <f t="shared" si="141"/>
        <v>-6.19914761720264E-3</v>
      </c>
      <c r="Q1077" s="196">
        <f t="shared" si="142"/>
        <v>6.1247216035634428E-3</v>
      </c>
      <c r="R1077" s="196">
        <f t="shared" si="143"/>
        <v>1.87875331298018E-2</v>
      </c>
    </row>
    <row r="1078" spans="1:18" ht="13.8">
      <c r="A1078" s="209">
        <v>43202</v>
      </c>
      <c r="B1078" s="193">
        <v>72.430000000000007</v>
      </c>
      <c r="C1078" s="193">
        <v>87.28</v>
      </c>
      <c r="D1078" s="193">
        <v>51.5</v>
      </c>
      <c r="E1078" s="193">
        <v>61.45</v>
      </c>
      <c r="F1078" s="193">
        <v>170.74</v>
      </c>
      <c r="G1078" s="193">
        <v>25.5</v>
      </c>
      <c r="H1078" s="193">
        <v>36.78</v>
      </c>
      <c r="I1078" s="224">
        <v>309.25</v>
      </c>
      <c r="J1078" s="193"/>
      <c r="K1078" s="196">
        <f t="shared" si="136"/>
        <v>1.5136650315347057E-2</v>
      </c>
      <c r="L1078" s="196">
        <f t="shared" si="137"/>
        <v>1.8674136321195078E-2</v>
      </c>
      <c r="M1078" s="196">
        <f t="shared" si="138"/>
        <v>1.2384509534106598E-2</v>
      </c>
      <c r="N1078" s="196">
        <f t="shared" si="139"/>
        <v>-5.3415344771770524E-3</v>
      </c>
      <c r="O1078" s="196">
        <f t="shared" si="140"/>
        <v>2.257890639036959E-2</v>
      </c>
      <c r="P1078" s="196">
        <f t="shared" si="141"/>
        <v>-5.847953216374214E-3</v>
      </c>
      <c r="Q1078" s="196">
        <f t="shared" si="142"/>
        <v>1.7708909795240747E-2</v>
      </c>
      <c r="R1078" s="196">
        <f t="shared" si="143"/>
        <v>1.8375209931833846E-2</v>
      </c>
    </row>
    <row r="1079" spans="1:18" ht="13.8">
      <c r="A1079" s="209">
        <v>43203</v>
      </c>
      <c r="B1079" s="193">
        <v>71.540000000000006</v>
      </c>
      <c r="C1079" s="193">
        <v>86.82</v>
      </c>
      <c r="D1079" s="193">
        <v>51.34</v>
      </c>
      <c r="E1079" s="193">
        <v>60.67</v>
      </c>
      <c r="F1079" s="193">
        <v>170.82</v>
      </c>
      <c r="G1079" s="193">
        <v>25.68</v>
      </c>
      <c r="H1079" s="193">
        <v>36.200000000000003</v>
      </c>
      <c r="I1079" s="224">
        <v>311.64999999999998</v>
      </c>
      <c r="J1079" s="193"/>
      <c r="K1079" s="196">
        <f t="shared" si="136"/>
        <v>-1.2287726080353452E-2</v>
      </c>
      <c r="L1079" s="196">
        <f t="shared" si="137"/>
        <v>-5.270394133822273E-3</v>
      </c>
      <c r="M1079" s="196">
        <f t="shared" si="138"/>
        <v>-3.1067961165047882E-3</v>
      </c>
      <c r="N1079" s="196">
        <f t="shared" si="139"/>
        <v>-1.2693246541904004E-2</v>
      </c>
      <c r="O1079" s="196">
        <f t="shared" si="140"/>
        <v>4.6854867049305425E-4</v>
      </c>
      <c r="P1079" s="196">
        <f t="shared" si="141"/>
        <v>7.0588235294117537E-3</v>
      </c>
      <c r="Q1079" s="196">
        <f t="shared" si="142"/>
        <v>-1.5769439912996147E-2</v>
      </c>
      <c r="R1079" s="196">
        <f t="shared" si="143"/>
        <v>7.7607113985447935E-3</v>
      </c>
    </row>
    <row r="1080" spans="1:18" ht="13.8">
      <c r="A1080" s="209">
        <v>43206</v>
      </c>
      <c r="B1080" s="193">
        <v>72.069999999999993</v>
      </c>
      <c r="C1080" s="193">
        <v>87.83</v>
      </c>
      <c r="D1080" s="193">
        <v>51.77</v>
      </c>
      <c r="E1080" s="193">
        <v>61.08</v>
      </c>
      <c r="F1080" s="193">
        <v>175.95</v>
      </c>
      <c r="G1080" s="193">
        <v>25.92</v>
      </c>
      <c r="H1080" s="193">
        <v>36.47</v>
      </c>
      <c r="I1080" s="224">
        <v>307.77999999999997</v>
      </c>
      <c r="J1080" s="193"/>
      <c r="K1080" s="196">
        <f t="shared" si="136"/>
        <v>7.4084428291862859E-3</v>
      </c>
      <c r="L1080" s="196">
        <f t="shared" si="137"/>
        <v>1.1633264224833047E-2</v>
      </c>
      <c r="M1080" s="196">
        <f t="shared" si="138"/>
        <v>8.3755356447214584E-3</v>
      </c>
      <c r="N1080" s="196">
        <f t="shared" si="139"/>
        <v>6.7578704466786975E-3</v>
      </c>
      <c r="O1080" s="196">
        <f t="shared" si="140"/>
        <v>3.0031612223393019E-2</v>
      </c>
      <c r="P1080" s="196">
        <f t="shared" si="141"/>
        <v>9.3457943925234419E-3</v>
      </c>
      <c r="Q1080" s="196">
        <f t="shared" si="142"/>
        <v>7.4585635359114919E-3</v>
      </c>
      <c r="R1080" s="196">
        <f t="shared" si="143"/>
        <v>-1.2417776351676575E-2</v>
      </c>
    </row>
    <row r="1081" spans="1:18" ht="13.8">
      <c r="A1081" s="209">
        <v>43207</v>
      </c>
      <c r="B1081" s="193">
        <v>75.19</v>
      </c>
      <c r="C1081" s="193">
        <v>89.61</v>
      </c>
      <c r="D1081" s="193">
        <v>53.58</v>
      </c>
      <c r="E1081" s="193">
        <v>61.46</v>
      </c>
      <c r="F1081" s="193">
        <v>177.23</v>
      </c>
      <c r="G1081" s="193">
        <v>26.24</v>
      </c>
      <c r="H1081" s="193">
        <v>36.85</v>
      </c>
      <c r="I1081" s="224">
        <v>336.06</v>
      </c>
      <c r="J1081" s="195"/>
      <c r="K1081" s="196">
        <f t="shared" si="136"/>
        <v>4.3291244623282987E-2</v>
      </c>
      <c r="L1081" s="196">
        <f t="shared" si="137"/>
        <v>2.0266423773198237E-2</v>
      </c>
      <c r="M1081" s="196">
        <f t="shared" si="138"/>
        <v>3.4962333397720591E-2</v>
      </c>
      <c r="N1081" s="196">
        <f t="shared" si="139"/>
        <v>6.2213490504257132E-3</v>
      </c>
      <c r="O1081" s="196">
        <f t="shared" si="140"/>
        <v>7.2747939755612463E-3</v>
      </c>
      <c r="P1081" s="196">
        <f t="shared" si="141"/>
        <v>1.2345679012345552E-2</v>
      </c>
      <c r="Q1081" s="196">
        <f t="shared" si="142"/>
        <v>1.0419522895530643E-2</v>
      </c>
      <c r="R1081" s="196">
        <f t="shared" si="143"/>
        <v>9.1883813113262824E-2</v>
      </c>
    </row>
    <row r="1082" spans="1:18" ht="13.8">
      <c r="A1082" s="209">
        <v>43208</v>
      </c>
      <c r="B1082" s="193">
        <v>76.39</v>
      </c>
      <c r="C1082" s="193">
        <v>89.95</v>
      </c>
      <c r="D1082" s="193">
        <v>53.47</v>
      </c>
      <c r="E1082" s="193">
        <v>61.53</v>
      </c>
      <c r="F1082" s="193">
        <v>177.69</v>
      </c>
      <c r="G1082" s="193">
        <v>26.14</v>
      </c>
      <c r="H1082" s="193">
        <v>37.880000000000003</v>
      </c>
      <c r="I1082" s="224">
        <v>334.52</v>
      </c>
      <c r="J1082" s="193"/>
      <c r="K1082" s="196">
        <f t="shared" si="136"/>
        <v>1.5959569091634564E-2</v>
      </c>
      <c r="L1082" s="196">
        <f t="shared" si="137"/>
        <v>3.7942193951568284E-3</v>
      </c>
      <c r="M1082" s="196">
        <f t="shared" si="138"/>
        <v>-2.0530048525569137E-3</v>
      </c>
      <c r="N1082" s="196">
        <f t="shared" si="139"/>
        <v>1.1389521640091163E-3</v>
      </c>
      <c r="O1082" s="196">
        <f t="shared" si="140"/>
        <v>2.5954973762907407E-3</v>
      </c>
      <c r="P1082" s="196">
        <f t="shared" si="141"/>
        <v>-3.8109756097560164E-3</v>
      </c>
      <c r="Q1082" s="196">
        <f t="shared" si="142"/>
        <v>2.7951153324287683E-2</v>
      </c>
      <c r="R1082" s="196">
        <f t="shared" si="143"/>
        <v>-4.5825150270785587E-3</v>
      </c>
    </row>
    <row r="1083" spans="1:18" ht="13.8">
      <c r="A1083" s="209">
        <v>43209</v>
      </c>
      <c r="B1083" s="193">
        <v>77.849999999999994</v>
      </c>
      <c r="C1083" s="193">
        <v>89.64</v>
      </c>
      <c r="D1083" s="193">
        <v>54.25</v>
      </c>
      <c r="E1083" s="193">
        <v>60.22</v>
      </c>
      <c r="F1083" s="193">
        <v>176.39</v>
      </c>
      <c r="G1083" s="193">
        <v>26.24</v>
      </c>
      <c r="H1083" s="193">
        <v>38.21</v>
      </c>
      <c r="I1083" s="224">
        <v>332.7</v>
      </c>
      <c r="J1083" s="193"/>
      <c r="K1083" s="196">
        <f t="shared" si="136"/>
        <v>1.9112449273465032E-2</v>
      </c>
      <c r="L1083" s="196">
        <f t="shared" si="137"/>
        <v>-3.4463590883824597E-3</v>
      </c>
      <c r="M1083" s="196">
        <f t="shared" si="138"/>
        <v>1.4587619225734079E-2</v>
      </c>
      <c r="N1083" s="196">
        <f t="shared" si="139"/>
        <v>-2.1290427433772179E-2</v>
      </c>
      <c r="O1083" s="196">
        <f t="shared" si="140"/>
        <v>-7.3161123304632302E-3</v>
      </c>
      <c r="P1083" s="196">
        <f t="shared" si="141"/>
        <v>3.8255547054322062E-3</v>
      </c>
      <c r="Q1083" s="196">
        <f t="shared" si="142"/>
        <v>8.7117212249207578E-3</v>
      </c>
      <c r="R1083" s="196">
        <f t="shared" si="143"/>
        <v>-5.4406313523854876E-3</v>
      </c>
    </row>
    <row r="1084" spans="1:18" ht="13.8">
      <c r="A1084" s="209">
        <v>43210</v>
      </c>
      <c r="B1084" s="193">
        <v>76.37</v>
      </c>
      <c r="C1084" s="193">
        <v>88.61</v>
      </c>
      <c r="D1084" s="193">
        <v>53.52</v>
      </c>
      <c r="E1084" s="193">
        <v>59.66</v>
      </c>
      <c r="F1084" s="193">
        <v>175.03</v>
      </c>
      <c r="G1084" s="193">
        <v>25.96</v>
      </c>
      <c r="H1084" s="193">
        <v>38.29</v>
      </c>
      <c r="I1084" s="224">
        <v>327.77</v>
      </c>
      <c r="J1084" s="193"/>
      <c r="K1084" s="196">
        <f t="shared" si="136"/>
        <v>-1.9010918432883619E-2</v>
      </c>
      <c r="L1084" s="196">
        <f t="shared" si="137"/>
        <v>-1.1490406068719334E-2</v>
      </c>
      <c r="M1084" s="196">
        <f t="shared" si="138"/>
        <v>-1.3456221198156624E-2</v>
      </c>
      <c r="N1084" s="196">
        <f t="shared" si="139"/>
        <v>-9.299236134174731E-3</v>
      </c>
      <c r="O1084" s="196">
        <f t="shared" si="140"/>
        <v>-7.7101876523611619E-3</v>
      </c>
      <c r="P1084" s="196">
        <f t="shared" si="141"/>
        <v>-1.0670731707316982E-2</v>
      </c>
      <c r="Q1084" s="196">
        <f t="shared" si="142"/>
        <v>2.0936927505888062E-3</v>
      </c>
      <c r="R1084" s="196">
        <f t="shared" si="143"/>
        <v>-1.4818154493537742E-2</v>
      </c>
    </row>
    <row r="1085" spans="1:18" ht="13.8">
      <c r="A1085" s="209">
        <v>43213</v>
      </c>
      <c r="B1085" s="193">
        <v>75.89</v>
      </c>
      <c r="C1085" s="193">
        <v>88.94</v>
      </c>
      <c r="D1085" s="193">
        <v>53.24</v>
      </c>
      <c r="E1085" s="193">
        <v>60.19</v>
      </c>
      <c r="F1085" s="193">
        <v>174.84</v>
      </c>
      <c r="G1085" s="193">
        <v>25.7</v>
      </c>
      <c r="H1085" s="193">
        <v>37.75</v>
      </c>
      <c r="I1085" s="224">
        <v>318.69</v>
      </c>
      <c r="J1085" s="193"/>
      <c r="K1085" s="196">
        <f t="shared" si="136"/>
        <v>-6.2851905198376846E-3</v>
      </c>
      <c r="L1085" s="196">
        <f t="shared" si="137"/>
        <v>3.724184629274329E-3</v>
      </c>
      <c r="M1085" s="196">
        <f t="shared" si="138"/>
        <v>-5.2316890881913512E-3</v>
      </c>
      <c r="N1085" s="196">
        <f t="shared" si="139"/>
        <v>8.8836741535367279E-3</v>
      </c>
      <c r="O1085" s="196">
        <f t="shared" si="140"/>
        <v>-1.08552819516653E-3</v>
      </c>
      <c r="P1085" s="196">
        <f t="shared" si="141"/>
        <v>-1.0015408320493127E-2</v>
      </c>
      <c r="Q1085" s="196">
        <f t="shared" si="142"/>
        <v>-1.4102898929224318E-2</v>
      </c>
      <c r="R1085" s="196">
        <f t="shared" si="143"/>
        <v>-2.7702352259206104E-2</v>
      </c>
    </row>
    <row r="1086" spans="1:18" ht="13.8">
      <c r="A1086" s="209">
        <v>43214</v>
      </c>
      <c r="B1086" s="193">
        <v>73</v>
      </c>
      <c r="C1086" s="193">
        <v>86.86</v>
      </c>
      <c r="D1086" s="193">
        <v>50.87</v>
      </c>
      <c r="E1086" s="193">
        <v>59.83</v>
      </c>
      <c r="F1086" s="193">
        <v>174.08</v>
      </c>
      <c r="G1086" s="193">
        <v>25.83</v>
      </c>
      <c r="H1086" s="193">
        <v>37.369999999999997</v>
      </c>
      <c r="I1086" s="224">
        <v>307.02</v>
      </c>
      <c r="J1086" s="193"/>
      <c r="K1086" s="196">
        <f t="shared" si="136"/>
        <v>-3.808143365397286E-2</v>
      </c>
      <c r="L1086" s="196">
        <f t="shared" si="137"/>
        <v>-2.3386552732178979E-2</v>
      </c>
      <c r="M1086" s="196">
        <f t="shared" si="138"/>
        <v>-4.4515401953418569E-2</v>
      </c>
      <c r="N1086" s="196">
        <f t="shared" si="139"/>
        <v>-5.9810599767403131E-3</v>
      </c>
      <c r="O1086" s="196">
        <f t="shared" si="140"/>
        <v>-4.3468313886981863E-3</v>
      </c>
      <c r="P1086" s="196">
        <f t="shared" si="141"/>
        <v>5.058365758754825E-3</v>
      </c>
      <c r="Q1086" s="196">
        <f t="shared" si="142"/>
        <v>-1.0066225165562982E-2</v>
      </c>
      <c r="R1086" s="196">
        <f t="shared" si="143"/>
        <v>-3.6618657629671515E-2</v>
      </c>
    </row>
    <row r="1087" spans="1:18" ht="13.8">
      <c r="A1087" s="209">
        <v>43215</v>
      </c>
      <c r="B1087" s="193">
        <v>73.010000000000005</v>
      </c>
      <c r="C1087" s="193">
        <v>86.1</v>
      </c>
      <c r="D1087" s="193">
        <v>50.93</v>
      </c>
      <c r="E1087" s="193">
        <v>60.35</v>
      </c>
      <c r="F1087" s="193">
        <v>175.4</v>
      </c>
      <c r="G1087" s="193">
        <v>26.02</v>
      </c>
      <c r="H1087" s="193">
        <v>37.18</v>
      </c>
      <c r="I1087" s="224">
        <v>305.76</v>
      </c>
      <c r="J1087" s="193"/>
      <c r="K1087" s="196">
        <f t="shared" si="136"/>
        <v>1.369863013699331E-4</v>
      </c>
      <c r="L1087" s="196">
        <f t="shared" si="137"/>
        <v>-8.7497121805204369E-3</v>
      </c>
      <c r="M1087" s="196">
        <f t="shared" si="138"/>
        <v>1.1794770984863824E-3</v>
      </c>
      <c r="N1087" s="196">
        <f t="shared" si="139"/>
        <v>8.6912919939830038E-3</v>
      </c>
      <c r="O1087" s="196">
        <f t="shared" si="140"/>
        <v>7.5827205882352542E-3</v>
      </c>
      <c r="P1087" s="196">
        <f t="shared" si="141"/>
        <v>7.3557878435927719E-3</v>
      </c>
      <c r="Q1087" s="196">
        <f t="shared" si="142"/>
        <v>-5.084292213005024E-3</v>
      </c>
      <c r="R1087" s="196">
        <f t="shared" si="143"/>
        <v>-4.1039671682626244E-3</v>
      </c>
    </row>
    <row r="1088" spans="1:18" ht="13.8">
      <c r="A1088" s="209">
        <v>43216</v>
      </c>
      <c r="B1088" s="193">
        <v>75.900000000000006</v>
      </c>
      <c r="C1088" s="193">
        <v>87.92</v>
      </c>
      <c r="D1088" s="193">
        <v>51.87</v>
      </c>
      <c r="E1088" s="193">
        <v>60.98</v>
      </c>
      <c r="F1088" s="193">
        <v>176.56</v>
      </c>
      <c r="G1088" s="193">
        <v>26.25</v>
      </c>
      <c r="H1088" s="193">
        <v>35.1</v>
      </c>
      <c r="I1088" s="224">
        <v>313.98</v>
      </c>
      <c r="J1088" s="193"/>
      <c r="K1088" s="196">
        <f t="shared" si="136"/>
        <v>3.9583618682372285E-2</v>
      </c>
      <c r="L1088" s="196">
        <f t="shared" si="137"/>
        <v>2.1138211382113907E-2</v>
      </c>
      <c r="M1088" s="196">
        <f t="shared" si="138"/>
        <v>1.8456705281759234E-2</v>
      </c>
      <c r="N1088" s="196">
        <f t="shared" si="139"/>
        <v>1.0439105219552535E-2</v>
      </c>
      <c r="O1088" s="196">
        <f t="shared" si="140"/>
        <v>6.6134549600912005E-3</v>
      </c>
      <c r="P1088" s="196">
        <f t="shared" si="141"/>
        <v>8.8393543428132368E-3</v>
      </c>
      <c r="Q1088" s="196">
        <f t="shared" si="142"/>
        <v>-5.5944055944055895E-2</v>
      </c>
      <c r="R1088" s="196">
        <f t="shared" si="143"/>
        <v>2.6883830455259116E-2</v>
      </c>
    </row>
    <row r="1089" spans="1:18" ht="13.8">
      <c r="A1089" s="209">
        <v>43217</v>
      </c>
      <c r="B1089" s="193">
        <v>78.63</v>
      </c>
      <c r="C1089" s="193">
        <v>89.37</v>
      </c>
      <c r="D1089" s="193">
        <v>51.38</v>
      </c>
      <c r="E1089" s="193">
        <v>61.8</v>
      </c>
      <c r="F1089" s="193">
        <v>177.76</v>
      </c>
      <c r="G1089" s="193">
        <v>26.06</v>
      </c>
      <c r="H1089" s="193">
        <v>34.69</v>
      </c>
      <c r="I1089" s="224">
        <v>311.76</v>
      </c>
      <c r="J1089" s="193"/>
      <c r="K1089" s="196">
        <f t="shared" si="136"/>
        <v>3.5968379446640178E-2</v>
      </c>
      <c r="L1089" s="196">
        <f t="shared" si="137"/>
        <v>1.6492265696087385E-2</v>
      </c>
      <c r="M1089" s="196">
        <f t="shared" si="138"/>
        <v>-9.4466936572198748E-3</v>
      </c>
      <c r="N1089" s="196">
        <f t="shared" si="139"/>
        <v>1.3447031813709417E-2</v>
      </c>
      <c r="O1089" s="196">
        <f t="shared" si="140"/>
        <v>6.79655641141815E-3</v>
      </c>
      <c r="P1089" s="196">
        <f t="shared" si="141"/>
        <v>-7.2380952380952865E-3</v>
      </c>
      <c r="Q1089" s="196">
        <f t="shared" si="142"/>
        <v>-1.1680911680911786E-2</v>
      </c>
      <c r="R1089" s="196">
        <f t="shared" si="143"/>
        <v>-7.0705140454806904E-3</v>
      </c>
    </row>
    <row r="1090" spans="1:18" ht="13.8">
      <c r="A1090" s="209">
        <v>43220</v>
      </c>
      <c r="B1090" s="193">
        <v>78.31</v>
      </c>
      <c r="C1090" s="193">
        <v>87.23</v>
      </c>
      <c r="D1090" s="193">
        <v>50.74</v>
      </c>
      <c r="E1090" s="193">
        <v>61.59</v>
      </c>
      <c r="F1090" s="193">
        <v>178.28</v>
      </c>
      <c r="G1090" s="193">
        <v>26.41</v>
      </c>
      <c r="H1090" s="193">
        <v>34.369999999999997</v>
      </c>
      <c r="I1090" s="224">
        <v>312.45999999999998</v>
      </c>
      <c r="J1090" s="193"/>
      <c r="K1090" s="196">
        <f t="shared" si="136"/>
        <v>-4.0696935012081038E-3</v>
      </c>
      <c r="L1090" s="196">
        <f t="shared" si="137"/>
        <v>-2.394539554660401E-2</v>
      </c>
      <c r="M1090" s="196">
        <f t="shared" si="138"/>
        <v>-1.2456208641494755E-2</v>
      </c>
      <c r="N1090" s="196">
        <f t="shared" si="139"/>
        <v>-3.3980582524270834E-3</v>
      </c>
      <c r="O1090" s="196">
        <f t="shared" si="140"/>
        <v>2.9252925292529829E-3</v>
      </c>
      <c r="P1090" s="196">
        <f t="shared" si="141"/>
        <v>1.3430544896392995E-2</v>
      </c>
      <c r="Q1090" s="196">
        <f t="shared" si="142"/>
        <v>-9.2245603920438259E-3</v>
      </c>
      <c r="R1090" s="196">
        <f t="shared" si="143"/>
        <v>2.245316910443895E-3</v>
      </c>
    </row>
    <row r="1091" spans="1:18" ht="13.8">
      <c r="A1091" s="209">
        <v>43221</v>
      </c>
      <c r="B1091" s="193">
        <v>79.11</v>
      </c>
      <c r="C1091" s="193">
        <v>88.61</v>
      </c>
      <c r="D1091" s="193">
        <v>51.74</v>
      </c>
      <c r="E1091" s="193">
        <v>60.29</v>
      </c>
      <c r="F1091" s="193">
        <v>177.73</v>
      </c>
      <c r="G1091" s="193">
        <v>26.09</v>
      </c>
      <c r="H1091" s="193">
        <v>34.33</v>
      </c>
      <c r="I1091" s="224">
        <v>313.3</v>
      </c>
      <c r="J1091" s="193"/>
      <c r="K1091" s="196">
        <f t="shared" ref="K1091:K1154" si="144">(B1091-B1090)/B1090</f>
        <v>1.021580896437233E-2</v>
      </c>
      <c r="L1091" s="196">
        <f t="shared" ref="L1091:L1154" si="145">(C1091-C1090)/C1090</f>
        <v>1.5820245328441996E-2</v>
      </c>
      <c r="M1091" s="196">
        <f t="shared" ref="M1091:M1154" si="146">(D1091-D1090)/D1090</f>
        <v>1.9708316909735908E-2</v>
      </c>
      <c r="N1091" s="196">
        <f t="shared" ref="N1091:N1154" si="147">(E1091-E1090)/E1090</f>
        <v>-2.1107322617308074E-2</v>
      </c>
      <c r="O1091" s="196">
        <f t="shared" ref="O1091:O1154" si="148">(F1091-F1090)/F1090</f>
        <v>-3.0850347767557291E-3</v>
      </c>
      <c r="P1091" s="196">
        <f t="shared" ref="P1091:P1154" si="149">(G1091-G1090)/G1090</f>
        <v>-1.2116622491480511E-2</v>
      </c>
      <c r="Q1091" s="196">
        <f t="shared" ref="Q1091:Q1154" si="150">(H1091-H1090)/H1090</f>
        <v>-1.1638056444573509E-3</v>
      </c>
      <c r="R1091" s="196">
        <f t="shared" ref="R1091:R1154" si="151">(I1091-I1090)/I1090</f>
        <v>2.6883441080459321E-3</v>
      </c>
    </row>
    <row r="1092" spans="1:18" ht="13.8">
      <c r="A1092" s="209">
        <v>43222</v>
      </c>
      <c r="B1092" s="193">
        <v>78.48</v>
      </c>
      <c r="C1092" s="193">
        <v>87.22</v>
      </c>
      <c r="D1092" s="193">
        <v>51.09</v>
      </c>
      <c r="E1092" s="193">
        <v>60.62</v>
      </c>
      <c r="F1092" s="193">
        <v>175.42</v>
      </c>
      <c r="G1092" s="193">
        <v>25.77</v>
      </c>
      <c r="H1092" s="193">
        <v>33.74</v>
      </c>
      <c r="I1092" s="224">
        <v>313.36</v>
      </c>
      <c r="J1092" s="193"/>
      <c r="K1092" s="196">
        <f t="shared" si="144"/>
        <v>-7.96359499431166E-3</v>
      </c>
      <c r="L1092" s="196">
        <f t="shared" si="145"/>
        <v>-1.5686717074822262E-2</v>
      </c>
      <c r="M1092" s="196">
        <f t="shared" si="146"/>
        <v>-1.2562814070351732E-2</v>
      </c>
      <c r="N1092" s="196">
        <f t="shared" si="147"/>
        <v>5.4735445347486866E-3</v>
      </c>
      <c r="O1092" s="196">
        <f t="shared" si="148"/>
        <v>-1.2997243009058699E-2</v>
      </c>
      <c r="P1092" s="196">
        <f t="shared" si="149"/>
        <v>-1.2265235722499053E-2</v>
      </c>
      <c r="Q1092" s="196">
        <f t="shared" si="150"/>
        <v>-1.7186134576172338E-2</v>
      </c>
      <c r="R1092" s="196">
        <f t="shared" si="151"/>
        <v>1.9150973507820707E-4</v>
      </c>
    </row>
    <row r="1093" spans="1:18" ht="13.8">
      <c r="A1093" s="209">
        <v>43223</v>
      </c>
      <c r="B1093" s="193">
        <v>78.599999999999994</v>
      </c>
      <c r="C1093" s="193">
        <v>87.74</v>
      </c>
      <c r="D1093" s="193">
        <v>51.06</v>
      </c>
      <c r="E1093" s="193">
        <v>60.36</v>
      </c>
      <c r="F1093" s="193">
        <v>174.53</v>
      </c>
      <c r="G1093" s="193">
        <v>25.74</v>
      </c>
      <c r="H1093" s="193">
        <v>34.15</v>
      </c>
      <c r="I1093" s="224">
        <v>311.69</v>
      </c>
      <c r="J1093" s="193"/>
      <c r="K1093" s="196">
        <f t="shared" si="144"/>
        <v>1.5290519877674609E-3</v>
      </c>
      <c r="L1093" s="196">
        <f t="shared" si="145"/>
        <v>5.9619353359320797E-3</v>
      </c>
      <c r="M1093" s="196">
        <f t="shared" si="146"/>
        <v>-5.8719906048152544E-4</v>
      </c>
      <c r="N1093" s="196">
        <f t="shared" si="147"/>
        <v>-4.289013526888783E-3</v>
      </c>
      <c r="O1093" s="196">
        <f t="shared" si="148"/>
        <v>-5.0735377950061932E-3</v>
      </c>
      <c r="P1093" s="196">
        <f t="shared" si="149"/>
        <v>-1.1641443538999278E-3</v>
      </c>
      <c r="Q1093" s="196">
        <f t="shared" si="150"/>
        <v>1.2151748666271386E-2</v>
      </c>
      <c r="R1093" s="196">
        <f t="shared" si="151"/>
        <v>-5.3293336737299463E-3</v>
      </c>
    </row>
    <row r="1094" spans="1:18" ht="13.8">
      <c r="A1094" s="209">
        <v>43224</v>
      </c>
      <c r="B1094" s="193">
        <v>79.05</v>
      </c>
      <c r="C1094" s="193">
        <v>88.76</v>
      </c>
      <c r="D1094" s="193">
        <v>52.28</v>
      </c>
      <c r="E1094" s="193">
        <v>60.28</v>
      </c>
      <c r="F1094" s="193">
        <v>176.5</v>
      </c>
      <c r="G1094" s="193">
        <v>26.13</v>
      </c>
      <c r="H1094" s="193">
        <v>34.479999999999997</v>
      </c>
      <c r="I1094" s="224">
        <v>320.08999999999997</v>
      </c>
      <c r="J1094" s="193"/>
      <c r="K1094" s="196">
        <f t="shared" si="144"/>
        <v>5.7251908396946929E-3</v>
      </c>
      <c r="L1094" s="196">
        <f t="shared" si="145"/>
        <v>1.16252564394804E-2</v>
      </c>
      <c r="M1094" s="196">
        <f t="shared" si="146"/>
        <v>2.3893458676067347E-2</v>
      </c>
      <c r="N1094" s="196">
        <f t="shared" si="147"/>
        <v>-1.325381047050999E-3</v>
      </c>
      <c r="O1094" s="196">
        <f t="shared" si="148"/>
        <v>1.128745774365438E-2</v>
      </c>
      <c r="P1094" s="196">
        <f t="shared" si="149"/>
        <v>1.5151515151515174E-2</v>
      </c>
      <c r="Q1094" s="196">
        <f t="shared" si="150"/>
        <v>9.6632503660321611E-3</v>
      </c>
      <c r="R1094" s="196">
        <f t="shared" si="151"/>
        <v>2.6949854021623976E-2</v>
      </c>
    </row>
    <row r="1095" spans="1:18" ht="13.8">
      <c r="A1095" s="209">
        <v>43227</v>
      </c>
      <c r="B1095" s="193">
        <v>80.010000000000005</v>
      </c>
      <c r="C1095" s="193">
        <v>89.75</v>
      </c>
      <c r="D1095" s="193">
        <v>52.61</v>
      </c>
      <c r="E1095" s="193">
        <v>58.82</v>
      </c>
      <c r="F1095" s="193">
        <v>174.57</v>
      </c>
      <c r="G1095" s="193">
        <v>25.51</v>
      </c>
      <c r="H1095" s="193">
        <v>34.299999999999997</v>
      </c>
      <c r="I1095" s="224">
        <v>326.26</v>
      </c>
      <c r="J1095" s="193"/>
      <c r="K1095" s="196">
        <f t="shared" si="144"/>
        <v>1.2144212523719266E-2</v>
      </c>
      <c r="L1095" s="196">
        <f t="shared" si="145"/>
        <v>1.1153672825597058E-2</v>
      </c>
      <c r="M1095" s="196">
        <f t="shared" si="146"/>
        <v>6.3121652639632417E-3</v>
      </c>
      <c r="N1095" s="196">
        <f t="shared" si="147"/>
        <v>-2.4220305242203068E-2</v>
      </c>
      <c r="O1095" s="196">
        <f t="shared" si="148"/>
        <v>-1.09348441926346E-2</v>
      </c>
      <c r="P1095" s="196">
        <f t="shared" si="149"/>
        <v>-2.37275162648296E-2</v>
      </c>
      <c r="Q1095" s="196">
        <f t="shared" si="150"/>
        <v>-5.2204176334106648E-3</v>
      </c>
      <c r="R1095" s="196">
        <f t="shared" si="151"/>
        <v>1.9275828673185717E-2</v>
      </c>
    </row>
    <row r="1096" spans="1:18" ht="13.8">
      <c r="A1096" s="209">
        <v>43228</v>
      </c>
      <c r="B1096" s="193">
        <v>79.62</v>
      </c>
      <c r="C1096" s="193">
        <v>89.36</v>
      </c>
      <c r="D1096" s="193">
        <v>52.57</v>
      </c>
      <c r="E1096" s="193">
        <v>58.89</v>
      </c>
      <c r="F1096" s="193">
        <v>175.86</v>
      </c>
      <c r="G1096" s="193">
        <v>25.59</v>
      </c>
      <c r="H1096" s="193">
        <v>34.57</v>
      </c>
      <c r="I1096" s="224">
        <v>326.89</v>
      </c>
      <c r="J1096" s="193"/>
      <c r="K1096" s="196">
        <f t="shared" si="144"/>
        <v>-4.8743907011623618E-3</v>
      </c>
      <c r="L1096" s="196">
        <f t="shared" si="145"/>
        <v>-4.3454038997214547E-3</v>
      </c>
      <c r="M1096" s="196">
        <f t="shared" si="146"/>
        <v>-7.6031172780838523E-4</v>
      </c>
      <c r="N1096" s="196">
        <f t="shared" si="147"/>
        <v>1.1900714042842619E-3</v>
      </c>
      <c r="O1096" s="196">
        <f t="shared" si="148"/>
        <v>7.3895858394914388E-3</v>
      </c>
      <c r="P1096" s="196">
        <f t="shared" si="149"/>
        <v>3.1360250882006384E-3</v>
      </c>
      <c r="Q1096" s="196">
        <f t="shared" si="150"/>
        <v>7.871720116618167E-3</v>
      </c>
      <c r="R1096" s="196">
        <f t="shared" si="151"/>
        <v>1.9309752957763608E-3</v>
      </c>
    </row>
    <row r="1097" spans="1:18" ht="13.8">
      <c r="A1097" s="209">
        <v>43229</v>
      </c>
      <c r="B1097" s="193">
        <v>80.400000000000006</v>
      </c>
      <c r="C1097" s="193">
        <v>90.42</v>
      </c>
      <c r="D1097" s="193">
        <v>54.01</v>
      </c>
      <c r="E1097" s="193">
        <v>59.33</v>
      </c>
      <c r="F1097" s="193">
        <v>177.27</v>
      </c>
      <c r="G1097" s="193">
        <v>24.79</v>
      </c>
      <c r="H1097" s="193">
        <v>34.69</v>
      </c>
      <c r="I1097" s="224">
        <v>330.3</v>
      </c>
      <c r="J1097" s="193"/>
      <c r="K1097" s="196">
        <f t="shared" si="144"/>
        <v>9.7965335342878809E-3</v>
      </c>
      <c r="L1097" s="196">
        <f t="shared" si="145"/>
        <v>1.1862130707251593E-2</v>
      </c>
      <c r="M1097" s="196">
        <f t="shared" si="146"/>
        <v>2.7392048696975417E-2</v>
      </c>
      <c r="N1097" s="196">
        <f t="shared" si="147"/>
        <v>7.4715571404312736E-3</v>
      </c>
      <c r="O1097" s="196">
        <f t="shared" si="148"/>
        <v>8.0177413851927476E-3</v>
      </c>
      <c r="P1097" s="196">
        <f t="shared" si="149"/>
        <v>-3.1262211801484981E-2</v>
      </c>
      <c r="Q1097" s="196">
        <f t="shared" si="150"/>
        <v>3.4712178189180631E-3</v>
      </c>
      <c r="R1097" s="196">
        <f t="shared" si="151"/>
        <v>1.0431643672183381E-2</v>
      </c>
    </row>
    <row r="1098" spans="1:18" ht="13.8">
      <c r="A1098" s="209">
        <v>43230</v>
      </c>
      <c r="B1098" s="193">
        <v>80.45</v>
      </c>
      <c r="C1098" s="193">
        <v>91.32</v>
      </c>
      <c r="D1098" s="193">
        <v>54.74</v>
      </c>
      <c r="E1098" s="193">
        <v>59.59</v>
      </c>
      <c r="F1098" s="193">
        <v>177.25</v>
      </c>
      <c r="G1098" s="193">
        <v>24.84</v>
      </c>
      <c r="H1098" s="193">
        <v>34.93</v>
      </c>
      <c r="I1098" s="224">
        <v>329.6</v>
      </c>
      <c r="J1098" s="193"/>
      <c r="K1098" s="196">
        <f t="shared" si="144"/>
        <v>6.2189054726364624E-4</v>
      </c>
      <c r="L1098" s="196">
        <f t="shared" si="145"/>
        <v>9.9535500995354062E-3</v>
      </c>
      <c r="M1098" s="196">
        <f t="shared" si="146"/>
        <v>1.3516015552675505E-2</v>
      </c>
      <c r="N1098" s="196">
        <f t="shared" si="147"/>
        <v>4.3822686667791188E-3</v>
      </c>
      <c r="O1098" s="196">
        <f t="shared" si="148"/>
        <v>-1.1282224854747126E-4</v>
      </c>
      <c r="P1098" s="196">
        <f t="shared" si="149"/>
        <v>2.0169423154498068E-3</v>
      </c>
      <c r="Q1098" s="196">
        <f t="shared" si="150"/>
        <v>6.9184202940329202E-3</v>
      </c>
      <c r="R1098" s="196">
        <f t="shared" si="151"/>
        <v>-2.1192854980320577E-3</v>
      </c>
    </row>
    <row r="1099" spans="1:18" ht="13.8">
      <c r="A1099" s="209">
        <v>43231</v>
      </c>
      <c r="B1099" s="193">
        <v>80.150000000000006</v>
      </c>
      <c r="C1099" s="193">
        <v>91.13</v>
      </c>
      <c r="D1099" s="193">
        <v>54.78</v>
      </c>
      <c r="E1099" s="193">
        <v>59.6</v>
      </c>
      <c r="F1099" s="193">
        <v>177.53</v>
      </c>
      <c r="G1099" s="193">
        <v>25.05</v>
      </c>
      <c r="H1099" s="193">
        <v>34.72</v>
      </c>
      <c r="I1099" s="224">
        <v>326.45999999999998</v>
      </c>
      <c r="J1099" s="193"/>
      <c r="K1099" s="196">
        <f t="shared" si="144"/>
        <v>-3.7290242386575157E-3</v>
      </c>
      <c r="L1099" s="196">
        <f t="shared" si="145"/>
        <v>-2.0805957074025157E-3</v>
      </c>
      <c r="M1099" s="196">
        <f t="shared" si="146"/>
        <v>7.3072707343805525E-4</v>
      </c>
      <c r="N1099" s="196">
        <f t="shared" si="147"/>
        <v>1.6781339150860898E-4</v>
      </c>
      <c r="O1099" s="196">
        <f t="shared" si="148"/>
        <v>1.5796897038081869E-3</v>
      </c>
      <c r="P1099" s="196">
        <f t="shared" si="149"/>
        <v>8.4541062801932708E-3</v>
      </c>
      <c r="Q1099" s="196">
        <f t="shared" si="150"/>
        <v>-6.0120240480962166E-3</v>
      </c>
      <c r="R1099" s="196">
        <f t="shared" si="151"/>
        <v>-9.5266990291263433E-3</v>
      </c>
    </row>
    <row r="1100" spans="1:18" ht="13.8">
      <c r="A1100" s="209">
        <v>43234</v>
      </c>
      <c r="B1100" s="193">
        <v>80.08</v>
      </c>
      <c r="C1100" s="193">
        <v>91.44</v>
      </c>
      <c r="D1100" s="193">
        <v>54.88</v>
      </c>
      <c r="E1100" s="193">
        <v>61.85</v>
      </c>
      <c r="F1100" s="193">
        <v>177.64</v>
      </c>
      <c r="G1100" s="193">
        <v>25.35</v>
      </c>
      <c r="H1100" s="193">
        <v>34.83</v>
      </c>
      <c r="I1100" s="224">
        <v>328.53</v>
      </c>
      <c r="J1100" s="193"/>
      <c r="K1100" s="196">
        <f t="shared" si="144"/>
        <v>-8.7336244541493934E-4</v>
      </c>
      <c r="L1100" s="196">
        <f t="shared" si="145"/>
        <v>3.4017337868978634E-3</v>
      </c>
      <c r="M1100" s="196">
        <f t="shared" si="146"/>
        <v>1.8254837531946225E-3</v>
      </c>
      <c r="N1100" s="196">
        <f t="shared" si="147"/>
        <v>3.7751677852348994E-2</v>
      </c>
      <c r="O1100" s="196">
        <f t="shared" si="148"/>
        <v>6.1961358643601203E-4</v>
      </c>
      <c r="P1100" s="196">
        <f t="shared" si="149"/>
        <v>1.1976047904191645E-2</v>
      </c>
      <c r="Q1100" s="196">
        <f t="shared" si="150"/>
        <v>3.1682027649769422E-3</v>
      </c>
      <c r="R1100" s="196">
        <f t="shared" si="151"/>
        <v>6.3407461863627806E-3</v>
      </c>
    </row>
    <row r="1101" spans="1:18" ht="13.8">
      <c r="A1101" s="209">
        <v>43235</v>
      </c>
      <c r="B1101" s="193">
        <v>78.81</v>
      </c>
      <c r="C1101" s="193">
        <v>90.77</v>
      </c>
      <c r="D1101" s="193">
        <v>53.83</v>
      </c>
      <c r="E1101" s="193">
        <v>62.53</v>
      </c>
      <c r="F1101" s="193">
        <v>177.28</v>
      </c>
      <c r="G1101" s="193">
        <v>25.39</v>
      </c>
      <c r="H1101" s="193">
        <v>34.549999999999997</v>
      </c>
      <c r="I1101" s="224">
        <v>326.13</v>
      </c>
      <c r="J1101" s="193"/>
      <c r="K1101" s="196">
        <f t="shared" si="144"/>
        <v>-1.5859140859140811E-2</v>
      </c>
      <c r="L1101" s="196">
        <f t="shared" si="145"/>
        <v>-7.3272090988626606E-3</v>
      </c>
      <c r="M1101" s="196">
        <f t="shared" si="146"/>
        <v>-1.9132653061224567E-2</v>
      </c>
      <c r="N1101" s="196">
        <f t="shared" si="147"/>
        <v>1.0994341147938557E-2</v>
      </c>
      <c r="O1101" s="196">
        <f t="shared" si="148"/>
        <v>-2.0265705922088788E-3</v>
      </c>
      <c r="P1101" s="196">
        <f t="shared" si="149"/>
        <v>1.5779092702169289E-3</v>
      </c>
      <c r="Q1101" s="196">
        <f t="shared" si="150"/>
        <v>-8.0390467987367549E-3</v>
      </c>
      <c r="R1101" s="196">
        <f t="shared" si="151"/>
        <v>-7.3052689252122412E-3</v>
      </c>
    </row>
    <row r="1102" spans="1:18" ht="13.8">
      <c r="A1102" s="209">
        <v>43236</v>
      </c>
      <c r="B1102" s="193">
        <v>79.36</v>
      </c>
      <c r="C1102" s="193">
        <v>91.01</v>
      </c>
      <c r="D1102" s="193">
        <v>53.96</v>
      </c>
      <c r="E1102" s="193">
        <v>64.37</v>
      </c>
      <c r="F1102" s="193">
        <v>180.21</v>
      </c>
      <c r="G1102" s="193">
        <v>25.87</v>
      </c>
      <c r="H1102" s="193">
        <v>34.799999999999997</v>
      </c>
      <c r="I1102" s="224">
        <v>328.19</v>
      </c>
      <c r="J1102" s="193"/>
      <c r="K1102" s="196">
        <f t="shared" si="144"/>
        <v>6.9788097957111678E-3</v>
      </c>
      <c r="L1102" s="196">
        <f t="shared" si="145"/>
        <v>2.6440453894459523E-3</v>
      </c>
      <c r="M1102" s="196">
        <f t="shared" si="146"/>
        <v>2.4150102173509671E-3</v>
      </c>
      <c r="N1102" s="196">
        <f t="shared" si="147"/>
        <v>2.9425875579721789E-2</v>
      </c>
      <c r="O1102" s="196">
        <f t="shared" si="148"/>
        <v>1.6527527075812311E-2</v>
      </c>
      <c r="P1102" s="196">
        <f t="shared" si="149"/>
        <v>1.8905080740449012E-2</v>
      </c>
      <c r="Q1102" s="196">
        <f t="shared" si="150"/>
        <v>7.2358900144717806E-3</v>
      </c>
      <c r="R1102" s="196">
        <f t="shared" si="151"/>
        <v>6.316499555392029E-3</v>
      </c>
    </row>
    <row r="1103" spans="1:18" ht="13.8">
      <c r="A1103" s="209">
        <v>43237</v>
      </c>
      <c r="B1103" s="193">
        <v>79.09</v>
      </c>
      <c r="C1103" s="193">
        <v>90.1</v>
      </c>
      <c r="D1103" s="193">
        <v>53.8</v>
      </c>
      <c r="E1103" s="193">
        <v>64.88</v>
      </c>
      <c r="F1103" s="193">
        <v>181.01</v>
      </c>
      <c r="G1103" s="193">
        <v>25.38</v>
      </c>
      <c r="H1103" s="193">
        <v>34.840000000000003</v>
      </c>
      <c r="I1103" s="224">
        <v>325.22000000000003</v>
      </c>
      <c r="J1103" s="193"/>
      <c r="K1103" s="196">
        <f t="shared" si="144"/>
        <v>-3.4022177419354336E-3</v>
      </c>
      <c r="L1103" s="196">
        <f t="shared" si="145"/>
        <v>-9.9989012196463108E-3</v>
      </c>
      <c r="M1103" s="196">
        <f t="shared" si="146"/>
        <v>-2.9651593773165992E-3</v>
      </c>
      <c r="N1103" s="196">
        <f t="shared" si="147"/>
        <v>7.9229454714927899E-3</v>
      </c>
      <c r="O1103" s="196">
        <f t="shared" si="148"/>
        <v>4.4392653015924918E-3</v>
      </c>
      <c r="P1103" s="196">
        <f t="shared" si="149"/>
        <v>-1.8940858136838112E-2</v>
      </c>
      <c r="Q1103" s="196">
        <f t="shared" si="150"/>
        <v>1.1494252873565016E-3</v>
      </c>
      <c r="R1103" s="196">
        <f t="shared" si="151"/>
        <v>-9.0496358816538301E-3</v>
      </c>
    </row>
    <row r="1104" spans="1:18" ht="13.8">
      <c r="A1104" s="209">
        <v>43238</v>
      </c>
      <c r="B1104" s="193">
        <v>78.72</v>
      </c>
      <c r="C1104" s="193">
        <v>90.27</v>
      </c>
      <c r="D1104" s="193">
        <v>53.19</v>
      </c>
      <c r="E1104" s="193">
        <v>64.98</v>
      </c>
      <c r="F1104" s="193">
        <v>180.43</v>
      </c>
      <c r="G1104" s="193">
        <v>25.12</v>
      </c>
      <c r="H1104" s="193">
        <v>34.770000000000003</v>
      </c>
      <c r="I1104" s="224">
        <v>324.18</v>
      </c>
      <c r="J1104" s="193"/>
      <c r="K1104" s="196">
        <f t="shared" si="144"/>
        <v>-4.6782146921229553E-3</v>
      </c>
      <c r="L1104" s="196">
        <f t="shared" si="145"/>
        <v>1.8867924528302078E-3</v>
      </c>
      <c r="M1104" s="196">
        <f t="shared" si="146"/>
        <v>-1.1338289962825269E-2</v>
      </c>
      <c r="N1104" s="196">
        <f t="shared" si="147"/>
        <v>1.5413070283601807E-3</v>
      </c>
      <c r="O1104" s="196">
        <f t="shared" si="148"/>
        <v>-3.2042428595104367E-3</v>
      </c>
      <c r="P1104" s="196">
        <f t="shared" si="149"/>
        <v>-1.0244286840031444E-2</v>
      </c>
      <c r="Q1104" s="196">
        <f t="shared" si="150"/>
        <v>-2.0091848450057483E-3</v>
      </c>
      <c r="R1104" s="196">
        <f t="shared" si="151"/>
        <v>-3.1978353114815216E-3</v>
      </c>
    </row>
    <row r="1105" spans="1:18" ht="13.8">
      <c r="A1105" s="209">
        <v>43241</v>
      </c>
      <c r="B1105" s="193">
        <v>79.27</v>
      </c>
      <c r="C1105" s="193">
        <v>91.43</v>
      </c>
      <c r="D1105" s="193">
        <v>53.85</v>
      </c>
      <c r="E1105" s="193">
        <v>65.77</v>
      </c>
      <c r="F1105" s="193">
        <v>181.03</v>
      </c>
      <c r="G1105" s="193">
        <v>25.39</v>
      </c>
      <c r="H1105" s="193">
        <v>34.74</v>
      </c>
      <c r="I1105" s="224">
        <v>331.82</v>
      </c>
      <c r="J1105" s="193"/>
      <c r="K1105" s="196">
        <f t="shared" si="144"/>
        <v>6.9867886178861431E-3</v>
      </c>
      <c r="L1105" s="196">
        <f t="shared" si="145"/>
        <v>1.2850337875263219E-2</v>
      </c>
      <c r="M1105" s="196">
        <f t="shared" si="146"/>
        <v>1.2408347433728215E-2</v>
      </c>
      <c r="N1105" s="196">
        <f t="shared" si="147"/>
        <v>1.2157586949830594E-2</v>
      </c>
      <c r="O1105" s="196">
        <f t="shared" si="148"/>
        <v>3.3253893476694247E-3</v>
      </c>
      <c r="P1105" s="196">
        <f t="shared" si="149"/>
        <v>1.0748407643312084E-2</v>
      </c>
      <c r="Q1105" s="196">
        <f t="shared" si="150"/>
        <v>-8.6281276962902307E-4</v>
      </c>
      <c r="R1105" s="196">
        <f t="shared" si="151"/>
        <v>2.3567154050218971E-2</v>
      </c>
    </row>
    <row r="1106" spans="1:18" ht="13.8">
      <c r="A1106" s="209">
        <v>43242</v>
      </c>
      <c r="B1106" s="193">
        <v>79.069999999999993</v>
      </c>
      <c r="C1106" s="193">
        <v>91.33</v>
      </c>
      <c r="D1106" s="193">
        <v>53.36</v>
      </c>
      <c r="E1106" s="193">
        <v>64.569999999999993</v>
      </c>
      <c r="F1106" s="193">
        <v>180.44</v>
      </c>
      <c r="G1106" s="193">
        <v>25.04</v>
      </c>
      <c r="H1106" s="193">
        <v>34.270000000000003</v>
      </c>
      <c r="I1106" s="224">
        <v>331.62</v>
      </c>
      <c r="J1106" s="193"/>
      <c r="K1106" s="196">
        <f t="shared" si="144"/>
        <v>-2.5230225810521363E-3</v>
      </c>
      <c r="L1106" s="196">
        <f t="shared" si="145"/>
        <v>-1.0937329104233678E-3</v>
      </c>
      <c r="M1106" s="196">
        <f t="shared" si="146"/>
        <v>-9.0993500464252915E-3</v>
      </c>
      <c r="N1106" s="196">
        <f t="shared" si="147"/>
        <v>-1.8245400638589065E-2</v>
      </c>
      <c r="O1106" s="196">
        <f t="shared" si="148"/>
        <v>-3.2591283212727359E-3</v>
      </c>
      <c r="P1106" s="196">
        <f t="shared" si="149"/>
        <v>-1.3784954706577448E-2</v>
      </c>
      <c r="Q1106" s="196">
        <f t="shared" si="150"/>
        <v>-1.3529073114565309E-2</v>
      </c>
      <c r="R1106" s="196">
        <f t="shared" si="151"/>
        <v>-6.0273642336202955E-4</v>
      </c>
    </row>
    <row r="1107" spans="1:18" ht="13.8">
      <c r="A1107" s="209">
        <v>43243</v>
      </c>
      <c r="B1107" s="193">
        <v>80.09</v>
      </c>
      <c r="C1107" s="193">
        <v>92.42</v>
      </c>
      <c r="D1107" s="193">
        <v>53.85</v>
      </c>
      <c r="E1107" s="193">
        <v>60.9</v>
      </c>
      <c r="F1107" s="193">
        <v>179.69</v>
      </c>
      <c r="G1107" s="193">
        <v>24.94</v>
      </c>
      <c r="H1107" s="193">
        <v>34.520000000000003</v>
      </c>
      <c r="I1107" s="224">
        <v>344.72</v>
      </c>
      <c r="J1107" s="193"/>
      <c r="K1107" s="196">
        <f t="shared" si="144"/>
        <v>1.2899962058935252E-2</v>
      </c>
      <c r="L1107" s="196">
        <f t="shared" si="145"/>
        <v>1.1934742143873902E-2</v>
      </c>
      <c r="M1107" s="196">
        <f t="shared" si="146"/>
        <v>9.1829085457271736E-3</v>
      </c>
      <c r="N1107" s="196">
        <f t="shared" si="147"/>
        <v>-5.6837540653554203E-2</v>
      </c>
      <c r="O1107" s="196">
        <f t="shared" si="148"/>
        <v>-4.1565063178896034E-3</v>
      </c>
      <c r="P1107" s="196">
        <f t="shared" si="149"/>
        <v>-3.9936102236420874E-3</v>
      </c>
      <c r="Q1107" s="196">
        <f t="shared" si="150"/>
        <v>7.2950102130142974E-3</v>
      </c>
      <c r="R1107" s="196">
        <f t="shared" si="151"/>
        <v>3.9503045654665045E-2</v>
      </c>
    </row>
    <row r="1108" spans="1:18" ht="13.8">
      <c r="A1108" s="209">
        <v>43244</v>
      </c>
      <c r="B1108" s="193">
        <v>80.150000000000006</v>
      </c>
      <c r="C1108" s="193">
        <v>92.09</v>
      </c>
      <c r="D1108" s="193">
        <v>53.83</v>
      </c>
      <c r="E1108" s="193">
        <v>60.7</v>
      </c>
      <c r="F1108" s="193">
        <v>180.37</v>
      </c>
      <c r="G1108" s="193">
        <v>24.89</v>
      </c>
      <c r="H1108" s="193">
        <v>34.29</v>
      </c>
      <c r="I1108" s="224">
        <v>349.29</v>
      </c>
      <c r="J1108" s="193"/>
      <c r="K1108" s="196">
        <f t="shared" si="144"/>
        <v>7.4915719815210732E-4</v>
      </c>
      <c r="L1108" s="196">
        <f t="shared" si="145"/>
        <v>-3.5706557022289363E-3</v>
      </c>
      <c r="M1108" s="196">
        <f t="shared" si="146"/>
        <v>-3.7140204271129295E-4</v>
      </c>
      <c r="N1108" s="196">
        <f t="shared" si="147"/>
        <v>-3.284072249589421E-3</v>
      </c>
      <c r="O1108" s="196">
        <f t="shared" si="148"/>
        <v>3.78429517502369E-3</v>
      </c>
      <c r="P1108" s="196">
        <f t="shared" si="149"/>
        <v>-2.0048115477145434E-3</v>
      </c>
      <c r="Q1108" s="196">
        <f t="shared" si="150"/>
        <v>-6.6628041714949003E-3</v>
      </c>
      <c r="R1108" s="196">
        <f t="shared" si="151"/>
        <v>1.3257136226502647E-2</v>
      </c>
    </row>
    <row r="1109" spans="1:18" ht="13.8">
      <c r="A1109" s="209">
        <v>43245</v>
      </c>
      <c r="B1109" s="193">
        <v>80.510000000000005</v>
      </c>
      <c r="C1109" s="193">
        <v>92.14</v>
      </c>
      <c r="D1109" s="193">
        <v>53.65</v>
      </c>
      <c r="E1109" s="193">
        <v>60.93</v>
      </c>
      <c r="F1109" s="193">
        <v>179.89</v>
      </c>
      <c r="G1109" s="193">
        <v>24.77</v>
      </c>
      <c r="H1109" s="193">
        <v>34.43</v>
      </c>
      <c r="I1109" s="224">
        <v>351.29</v>
      </c>
      <c r="J1109" s="193"/>
      <c r="K1109" s="196">
        <f t="shared" si="144"/>
        <v>4.4915782907049206E-3</v>
      </c>
      <c r="L1109" s="196">
        <f t="shared" si="145"/>
        <v>5.4294711695077806E-4</v>
      </c>
      <c r="M1109" s="196">
        <f t="shared" si="146"/>
        <v>-3.3438603009474221E-3</v>
      </c>
      <c r="N1109" s="196">
        <f t="shared" si="147"/>
        <v>3.7891268533772134E-3</v>
      </c>
      <c r="O1109" s="196">
        <f t="shared" si="148"/>
        <v>-2.661196429561558E-3</v>
      </c>
      <c r="P1109" s="196">
        <f t="shared" si="149"/>
        <v>-4.8212133386902768E-3</v>
      </c>
      <c r="Q1109" s="196">
        <f t="shared" si="150"/>
        <v>4.0828229804607923E-3</v>
      </c>
      <c r="R1109" s="196">
        <f t="shared" si="151"/>
        <v>5.7259011136877661E-3</v>
      </c>
    </row>
    <row r="1110" spans="1:18" ht="13.8">
      <c r="A1110" s="209">
        <v>43249</v>
      </c>
      <c r="B1110" s="193">
        <v>80.64</v>
      </c>
      <c r="C1110" s="193">
        <v>91.81</v>
      </c>
      <c r="D1110" s="193">
        <v>52.89</v>
      </c>
      <c r="E1110" s="193">
        <v>61.35</v>
      </c>
      <c r="F1110" s="193">
        <v>178.42</v>
      </c>
      <c r="G1110" s="193">
        <v>24.75</v>
      </c>
      <c r="H1110" s="193">
        <v>34.049999999999997</v>
      </c>
      <c r="I1110" s="224">
        <v>349.73</v>
      </c>
      <c r="J1110" s="193"/>
      <c r="K1110" s="196">
        <f t="shared" si="144"/>
        <v>1.6147062476710402E-3</v>
      </c>
      <c r="L1110" s="196">
        <f t="shared" si="145"/>
        <v>-3.5815064032993084E-3</v>
      </c>
      <c r="M1110" s="196">
        <f t="shared" si="146"/>
        <v>-1.4165890027958957E-2</v>
      </c>
      <c r="N1110" s="196">
        <f t="shared" si="147"/>
        <v>6.893156080748428E-3</v>
      </c>
      <c r="O1110" s="196">
        <f t="shared" si="148"/>
        <v>-8.1716604591694861E-3</v>
      </c>
      <c r="P1110" s="196">
        <f t="shared" si="149"/>
        <v>-8.0742834073474262E-4</v>
      </c>
      <c r="Q1110" s="196">
        <f t="shared" si="150"/>
        <v>-1.1036886436247534E-2</v>
      </c>
      <c r="R1110" s="196">
        <f t="shared" si="151"/>
        <v>-4.4407754277093064E-3</v>
      </c>
    </row>
    <row r="1111" spans="1:18" ht="13.8">
      <c r="A1111" s="209">
        <v>43250</v>
      </c>
      <c r="B1111" s="193">
        <v>81.239999999999995</v>
      </c>
      <c r="C1111" s="193">
        <v>92.69</v>
      </c>
      <c r="D1111" s="193">
        <v>53.26</v>
      </c>
      <c r="E1111" s="193">
        <v>62.86</v>
      </c>
      <c r="F1111" s="193">
        <v>181.05</v>
      </c>
      <c r="G1111" s="193">
        <v>25.27</v>
      </c>
      <c r="H1111" s="193">
        <v>34.340000000000003</v>
      </c>
      <c r="I1111" s="224">
        <v>353.54</v>
      </c>
      <c r="J1111" s="193"/>
      <c r="K1111" s="196">
        <f t="shared" si="144"/>
        <v>7.4404761904761198E-3</v>
      </c>
      <c r="L1111" s="196">
        <f t="shared" si="145"/>
        <v>9.5850125258685921E-3</v>
      </c>
      <c r="M1111" s="196">
        <f t="shared" si="146"/>
        <v>6.9956513518623078E-3</v>
      </c>
      <c r="N1111" s="196">
        <f t="shared" si="147"/>
        <v>2.4612876935615289E-2</v>
      </c>
      <c r="O1111" s="196">
        <f t="shared" si="148"/>
        <v>1.4740499943952606E-2</v>
      </c>
      <c r="P1111" s="196">
        <f t="shared" si="149"/>
        <v>2.1010101010100993E-2</v>
      </c>
      <c r="Q1111" s="196">
        <f t="shared" si="150"/>
        <v>8.5168869309840325E-3</v>
      </c>
      <c r="R1111" s="196">
        <f t="shared" si="151"/>
        <v>1.0894118319846744E-2</v>
      </c>
    </row>
    <row r="1112" spans="1:18" ht="13.8">
      <c r="A1112" s="209">
        <v>43251</v>
      </c>
      <c r="B1112" s="193">
        <v>81.48</v>
      </c>
      <c r="C1112" s="193">
        <v>92.59</v>
      </c>
      <c r="D1112" s="193">
        <v>54.12</v>
      </c>
      <c r="E1112" s="193">
        <v>62.37</v>
      </c>
      <c r="F1112" s="193">
        <v>179.78</v>
      </c>
      <c r="G1112" s="193">
        <v>24.79</v>
      </c>
      <c r="H1112" s="193">
        <v>34.229999999999997</v>
      </c>
      <c r="I1112" s="224">
        <v>351.6</v>
      </c>
      <c r="J1112" s="193"/>
      <c r="K1112" s="196">
        <f t="shared" si="144"/>
        <v>2.9542097488922834E-3</v>
      </c>
      <c r="L1112" s="196">
        <f t="shared" si="145"/>
        <v>-1.0788650339841872E-3</v>
      </c>
      <c r="M1112" s="196">
        <f t="shared" si="146"/>
        <v>1.6147202403304535E-2</v>
      </c>
      <c r="N1112" s="196">
        <f t="shared" si="147"/>
        <v>-7.7951002227171808E-3</v>
      </c>
      <c r="O1112" s="196">
        <f t="shared" si="148"/>
        <v>-7.0146368406518098E-3</v>
      </c>
      <c r="P1112" s="196">
        <f t="shared" si="149"/>
        <v>-1.899485555995253E-2</v>
      </c>
      <c r="Q1112" s="196">
        <f t="shared" si="150"/>
        <v>-3.2032615026210405E-3</v>
      </c>
      <c r="R1112" s="196">
        <f t="shared" si="151"/>
        <v>-5.4873564518866259E-3</v>
      </c>
    </row>
    <row r="1113" spans="1:18" ht="13.8">
      <c r="A1113" s="209">
        <v>43252</v>
      </c>
      <c r="B1113" s="193">
        <v>82.08</v>
      </c>
      <c r="C1113" s="193">
        <v>94.42</v>
      </c>
      <c r="D1113" s="193">
        <v>55.84</v>
      </c>
      <c r="E1113" s="193">
        <v>62.29</v>
      </c>
      <c r="F1113" s="193">
        <v>178.77</v>
      </c>
      <c r="G1113" s="193">
        <v>24.93</v>
      </c>
      <c r="H1113" s="193">
        <v>34.79</v>
      </c>
      <c r="I1113" s="224">
        <v>359.93</v>
      </c>
      <c r="J1113" s="193"/>
      <c r="K1113" s="196">
        <f t="shared" si="144"/>
        <v>7.3637702503681181E-3</v>
      </c>
      <c r="L1113" s="196">
        <f t="shared" si="145"/>
        <v>1.9764553407495392E-2</v>
      </c>
      <c r="M1113" s="196">
        <f t="shared" si="146"/>
        <v>3.1781226903178236E-2</v>
      </c>
      <c r="N1113" s="196">
        <f t="shared" si="147"/>
        <v>-1.2826679493345887E-3</v>
      </c>
      <c r="O1113" s="196">
        <f t="shared" si="148"/>
        <v>-5.6179775280898372E-3</v>
      </c>
      <c r="P1113" s="196">
        <f t="shared" si="149"/>
        <v>5.6474384832594015E-3</v>
      </c>
      <c r="Q1113" s="196">
        <f t="shared" si="150"/>
        <v>1.6359918200409065E-2</v>
      </c>
      <c r="R1113" s="196">
        <f t="shared" si="151"/>
        <v>2.3691695108077313E-2</v>
      </c>
    </row>
    <row r="1114" spans="1:18" ht="13.8">
      <c r="A1114" s="209">
        <v>43255</v>
      </c>
      <c r="B1114" s="193">
        <v>83.26</v>
      </c>
      <c r="C1114" s="193">
        <v>95.24</v>
      </c>
      <c r="D1114" s="193">
        <v>56.82</v>
      </c>
      <c r="E1114" s="193">
        <v>65.33</v>
      </c>
      <c r="F1114" s="193">
        <v>180.13</v>
      </c>
      <c r="G1114" s="193">
        <v>25.66</v>
      </c>
      <c r="H1114" s="193">
        <v>35.450000000000003</v>
      </c>
      <c r="I1114" s="224">
        <v>361.81</v>
      </c>
      <c r="J1114" s="193"/>
      <c r="K1114" s="196">
        <f t="shared" si="144"/>
        <v>1.4376218323586829E-2</v>
      </c>
      <c r="L1114" s="196">
        <f t="shared" si="145"/>
        <v>8.6846007201863296E-3</v>
      </c>
      <c r="M1114" s="196">
        <f t="shared" si="146"/>
        <v>1.7550143266475589E-2</v>
      </c>
      <c r="N1114" s="196">
        <f t="shared" si="147"/>
        <v>4.8803981377428148E-2</v>
      </c>
      <c r="O1114" s="196">
        <f t="shared" si="148"/>
        <v>7.6075404150583717E-3</v>
      </c>
      <c r="P1114" s="196">
        <f t="shared" si="149"/>
        <v>2.9281989570798254E-2</v>
      </c>
      <c r="Q1114" s="196">
        <f t="shared" si="150"/>
        <v>1.8970968669157911E-2</v>
      </c>
      <c r="R1114" s="196">
        <f t="shared" si="151"/>
        <v>5.2232378518045049E-3</v>
      </c>
    </row>
    <row r="1115" spans="1:18" ht="13.8">
      <c r="A1115" s="209">
        <v>43256</v>
      </c>
      <c r="B1115" s="193">
        <v>84.82</v>
      </c>
      <c r="C1115" s="193">
        <v>95.73</v>
      </c>
      <c r="D1115" s="193">
        <v>56.84</v>
      </c>
      <c r="E1115" s="193">
        <v>67.17</v>
      </c>
      <c r="F1115" s="193">
        <v>179.42</v>
      </c>
      <c r="G1115" s="193">
        <v>25.42</v>
      </c>
      <c r="H1115" s="193">
        <v>36.33</v>
      </c>
      <c r="I1115" s="224">
        <v>365.8</v>
      </c>
      <c r="J1115" s="193"/>
      <c r="K1115" s="196">
        <f t="shared" si="144"/>
        <v>1.8736488109536247E-2</v>
      </c>
      <c r="L1115" s="196">
        <f t="shared" si="145"/>
        <v>5.1448971020580546E-3</v>
      </c>
      <c r="M1115" s="196">
        <f t="shared" si="146"/>
        <v>3.5198873636049148E-4</v>
      </c>
      <c r="N1115" s="196">
        <f t="shared" si="147"/>
        <v>2.8164702280728662E-2</v>
      </c>
      <c r="O1115" s="196">
        <f t="shared" si="148"/>
        <v>-3.9415977349692329E-3</v>
      </c>
      <c r="P1115" s="196">
        <f t="shared" si="149"/>
        <v>-9.3530787217458479E-3</v>
      </c>
      <c r="Q1115" s="196">
        <f t="shared" si="150"/>
        <v>2.4823695345556993E-2</v>
      </c>
      <c r="R1115" s="196">
        <f t="shared" si="151"/>
        <v>1.1027887565296728E-2</v>
      </c>
    </row>
    <row r="1116" spans="1:18" ht="13.8">
      <c r="A1116" s="209">
        <v>43257</v>
      </c>
      <c r="B1116" s="193">
        <v>84.79</v>
      </c>
      <c r="C1116" s="193">
        <v>96.01</v>
      </c>
      <c r="D1116" s="193">
        <v>56.7</v>
      </c>
      <c r="E1116" s="193">
        <v>66.650000000000006</v>
      </c>
      <c r="F1116" s="193">
        <v>179.26</v>
      </c>
      <c r="G1116" s="193">
        <v>25.4</v>
      </c>
      <c r="H1116" s="193">
        <v>36.25</v>
      </c>
      <c r="I1116" s="224">
        <v>367.45</v>
      </c>
      <c r="J1116" s="193"/>
      <c r="K1116" s="196">
        <f t="shared" si="144"/>
        <v>-3.536901674131918E-4</v>
      </c>
      <c r="L1116" s="196">
        <f t="shared" si="145"/>
        <v>2.9248929280267537E-3</v>
      </c>
      <c r="M1116" s="196">
        <f t="shared" si="146"/>
        <v>-2.4630541871921282E-3</v>
      </c>
      <c r="N1116" s="196">
        <f t="shared" si="147"/>
        <v>-7.7415512877772224E-3</v>
      </c>
      <c r="O1116" s="196">
        <f t="shared" si="148"/>
        <v>-8.9176234533494927E-4</v>
      </c>
      <c r="P1116" s="196">
        <f t="shared" si="149"/>
        <v>-7.8678206136912373E-4</v>
      </c>
      <c r="Q1116" s="196">
        <f t="shared" si="150"/>
        <v>-2.2020368841177622E-3</v>
      </c>
      <c r="R1116" s="196">
        <f t="shared" si="151"/>
        <v>4.5106615636959467E-3</v>
      </c>
    </row>
    <row r="1117" spans="1:18" ht="13.8">
      <c r="A1117" s="209">
        <v>43258</v>
      </c>
      <c r="B1117" s="193">
        <v>84.46</v>
      </c>
      <c r="C1117" s="193">
        <v>94.5</v>
      </c>
      <c r="D1117" s="193">
        <v>56.06</v>
      </c>
      <c r="E1117" s="193">
        <v>67.040000000000006</v>
      </c>
      <c r="F1117" s="193">
        <v>183.71</v>
      </c>
      <c r="G1117" s="193">
        <v>25.52</v>
      </c>
      <c r="H1117" s="193">
        <v>36.700000000000003</v>
      </c>
      <c r="I1117" s="224">
        <v>361.4</v>
      </c>
      <c r="J1117" s="193"/>
      <c r="K1117" s="196">
        <f t="shared" si="144"/>
        <v>-3.8919683924992627E-3</v>
      </c>
      <c r="L1117" s="196">
        <f t="shared" si="145"/>
        <v>-1.5727528382460214E-2</v>
      </c>
      <c r="M1117" s="196">
        <f t="shared" si="146"/>
        <v>-1.128747795414463E-2</v>
      </c>
      <c r="N1117" s="196">
        <f t="shared" si="147"/>
        <v>5.8514628657164369E-3</v>
      </c>
      <c r="O1117" s="196">
        <f t="shared" si="148"/>
        <v>2.4824277585629908E-2</v>
      </c>
      <c r="P1117" s="196">
        <f t="shared" si="149"/>
        <v>4.7244094488189375E-3</v>
      </c>
      <c r="Q1117" s="196">
        <f t="shared" si="150"/>
        <v>1.2413793103448353E-2</v>
      </c>
      <c r="R1117" s="196">
        <f t="shared" si="151"/>
        <v>-1.6464825146278436E-2</v>
      </c>
    </row>
    <row r="1118" spans="1:18" ht="13.8">
      <c r="A1118" s="209">
        <v>43259</v>
      </c>
      <c r="B1118" s="193">
        <v>84.2</v>
      </c>
      <c r="C1118" s="193">
        <v>95.2</v>
      </c>
      <c r="D1118" s="193">
        <v>55.91</v>
      </c>
      <c r="E1118" s="193">
        <v>66.760000000000005</v>
      </c>
      <c r="F1118" s="193">
        <v>184.79</v>
      </c>
      <c r="G1118" s="193">
        <v>25.34</v>
      </c>
      <c r="H1118" s="193">
        <v>36.56</v>
      </c>
      <c r="I1118" s="224">
        <v>360.57</v>
      </c>
      <c r="J1118" s="193"/>
      <c r="K1118" s="196">
        <f t="shared" si="144"/>
        <v>-3.0783802983659829E-3</v>
      </c>
      <c r="L1118" s="196">
        <f t="shared" si="145"/>
        <v>7.4074074074074372E-3</v>
      </c>
      <c r="M1118" s="196">
        <f t="shared" si="146"/>
        <v>-2.6757046022120169E-3</v>
      </c>
      <c r="N1118" s="196">
        <f t="shared" si="147"/>
        <v>-4.1766109785203029E-3</v>
      </c>
      <c r="O1118" s="196">
        <f t="shared" si="148"/>
        <v>5.878830765880921E-3</v>
      </c>
      <c r="P1118" s="196">
        <f t="shared" si="149"/>
        <v>-7.0532915360501458E-3</v>
      </c>
      <c r="Q1118" s="196">
        <f t="shared" si="150"/>
        <v>-3.8147138964577808E-3</v>
      </c>
      <c r="R1118" s="196">
        <f t="shared" si="151"/>
        <v>-2.2966242390702381E-3</v>
      </c>
    </row>
    <row r="1119" spans="1:18" ht="13.8">
      <c r="A1119" s="209">
        <v>43262</v>
      </c>
      <c r="B1119" s="193">
        <v>84.46</v>
      </c>
      <c r="C1119" s="193">
        <v>94.66</v>
      </c>
      <c r="D1119" s="193">
        <v>56.36</v>
      </c>
      <c r="E1119" s="193">
        <v>67.650000000000006</v>
      </c>
      <c r="F1119" s="193">
        <v>185.46</v>
      </c>
      <c r="G1119" s="193">
        <v>25.32</v>
      </c>
      <c r="H1119" s="193">
        <v>36.74</v>
      </c>
      <c r="I1119" s="224">
        <v>361.45</v>
      </c>
      <c r="J1119" s="193"/>
      <c r="K1119" s="196">
        <f t="shared" si="144"/>
        <v>3.0878859857481106E-3</v>
      </c>
      <c r="L1119" s="196">
        <f t="shared" si="145"/>
        <v>-5.6722689075630909E-3</v>
      </c>
      <c r="M1119" s="196">
        <f t="shared" si="146"/>
        <v>8.0486496154534588E-3</v>
      </c>
      <c r="N1119" s="196">
        <f t="shared" si="147"/>
        <v>1.333133612941882E-2</v>
      </c>
      <c r="O1119" s="196">
        <f t="shared" si="148"/>
        <v>3.625737323448325E-3</v>
      </c>
      <c r="P1119" s="196">
        <f t="shared" si="149"/>
        <v>-7.8926598263613157E-4</v>
      </c>
      <c r="Q1119" s="196">
        <f t="shared" si="150"/>
        <v>4.9234135667395977E-3</v>
      </c>
      <c r="R1119" s="196">
        <f t="shared" si="151"/>
        <v>2.4405801924730162E-3</v>
      </c>
    </row>
    <row r="1120" spans="1:18" ht="13.8">
      <c r="A1120" s="209">
        <v>43263</v>
      </c>
      <c r="B1120" s="193">
        <v>84.94</v>
      </c>
      <c r="C1120" s="193">
        <v>94.9</v>
      </c>
      <c r="D1120" s="193">
        <v>56.83</v>
      </c>
      <c r="E1120" s="193">
        <v>67.650000000000006</v>
      </c>
      <c r="F1120" s="193">
        <v>185.8</v>
      </c>
      <c r="G1120" s="193">
        <v>25.26</v>
      </c>
      <c r="H1120" s="193">
        <v>36.700000000000003</v>
      </c>
      <c r="I1120" s="224">
        <v>363.83</v>
      </c>
      <c r="J1120" s="193"/>
      <c r="K1120" s="196">
        <f t="shared" si="144"/>
        <v>5.6831636277528295E-3</v>
      </c>
      <c r="L1120" s="196">
        <f t="shared" si="145"/>
        <v>2.5353898161843344E-3</v>
      </c>
      <c r="M1120" s="196">
        <f t="shared" si="146"/>
        <v>8.3392476933995541E-3</v>
      </c>
      <c r="N1120" s="196">
        <f t="shared" si="147"/>
        <v>0</v>
      </c>
      <c r="O1120" s="196">
        <f t="shared" si="148"/>
        <v>1.8332794133506061E-3</v>
      </c>
      <c r="P1120" s="196">
        <f t="shared" si="149"/>
        <v>-2.3696682464454471E-3</v>
      </c>
      <c r="Q1120" s="196">
        <f t="shared" si="150"/>
        <v>-1.08873162765376E-3</v>
      </c>
      <c r="R1120" s="196">
        <f t="shared" si="151"/>
        <v>6.5845898464517794E-3</v>
      </c>
    </row>
    <row r="1121" spans="1:18" ht="13.8">
      <c r="A1121" s="209">
        <v>43264</v>
      </c>
      <c r="B1121" s="193">
        <v>85.24</v>
      </c>
      <c r="C1121" s="193">
        <v>94.47</v>
      </c>
      <c r="D1121" s="193">
        <v>56.6</v>
      </c>
      <c r="E1121" s="193">
        <v>66.760000000000005</v>
      </c>
      <c r="F1121" s="193">
        <v>185.11</v>
      </c>
      <c r="G1121" s="193">
        <v>25.26</v>
      </c>
      <c r="H1121" s="193">
        <v>35.69</v>
      </c>
      <c r="I1121" s="224">
        <v>379.93</v>
      </c>
      <c r="J1121" s="193"/>
      <c r="K1121" s="196">
        <f t="shared" si="144"/>
        <v>3.5319048740286929E-3</v>
      </c>
      <c r="L1121" s="196">
        <f t="shared" si="145"/>
        <v>-4.5310853530032332E-3</v>
      </c>
      <c r="M1121" s="196">
        <f t="shared" si="146"/>
        <v>-4.0471581910961974E-3</v>
      </c>
      <c r="N1121" s="196">
        <f t="shared" si="147"/>
        <v>-1.3155949741315603E-2</v>
      </c>
      <c r="O1121" s="196">
        <f t="shared" si="148"/>
        <v>-3.7136706135629583E-3</v>
      </c>
      <c r="P1121" s="196">
        <f t="shared" si="149"/>
        <v>0</v>
      </c>
      <c r="Q1121" s="196">
        <f t="shared" si="150"/>
        <v>-2.7520435967302588E-2</v>
      </c>
      <c r="R1121" s="196">
        <f t="shared" si="151"/>
        <v>4.4251436110271346E-2</v>
      </c>
    </row>
    <row r="1122" spans="1:18" ht="13.8">
      <c r="A1122" s="209">
        <v>43265</v>
      </c>
      <c r="B1122" s="193">
        <v>86.19</v>
      </c>
      <c r="C1122" s="193">
        <v>95.01</v>
      </c>
      <c r="D1122" s="193">
        <v>57.46</v>
      </c>
      <c r="E1122" s="193">
        <v>66.069999999999993</v>
      </c>
      <c r="F1122" s="193">
        <v>186.02</v>
      </c>
      <c r="G1122" s="193">
        <v>25.17</v>
      </c>
      <c r="H1122" s="193">
        <v>35.39</v>
      </c>
      <c r="I1122" s="224">
        <v>392.87</v>
      </c>
      <c r="J1122" s="193"/>
      <c r="K1122" s="196">
        <f t="shared" si="144"/>
        <v>1.1145002346316317E-2</v>
      </c>
      <c r="L1122" s="196">
        <f t="shared" si="145"/>
        <v>5.7161003493173095E-3</v>
      </c>
      <c r="M1122" s="196">
        <f t="shared" si="146"/>
        <v>1.5194346289752639E-2</v>
      </c>
      <c r="N1122" s="196">
        <f t="shared" si="147"/>
        <v>-1.0335530257639483E-2</v>
      </c>
      <c r="O1122" s="196">
        <f t="shared" si="148"/>
        <v>4.9159958943330801E-3</v>
      </c>
      <c r="P1122" s="196">
        <f t="shared" si="149"/>
        <v>-3.5629453681710155E-3</v>
      </c>
      <c r="Q1122" s="196">
        <f t="shared" si="150"/>
        <v>-8.4057158868029464E-3</v>
      </c>
      <c r="R1122" s="196">
        <f t="shared" si="151"/>
        <v>3.4058905587871446E-2</v>
      </c>
    </row>
    <row r="1123" spans="1:18" ht="13.8">
      <c r="A1123" s="209">
        <v>43266</v>
      </c>
      <c r="B1123" s="193">
        <v>85.8</v>
      </c>
      <c r="C1123" s="193">
        <v>93.8</v>
      </c>
      <c r="D1123" s="193">
        <v>57.47</v>
      </c>
      <c r="E1123" s="193">
        <v>66.099999999999994</v>
      </c>
      <c r="F1123" s="193">
        <v>188.02</v>
      </c>
      <c r="G1123" s="193">
        <v>25.14</v>
      </c>
      <c r="H1123" s="193">
        <v>35.29</v>
      </c>
      <c r="I1123" s="224">
        <v>391.98</v>
      </c>
      <c r="J1123" s="193"/>
      <c r="K1123" s="196">
        <f t="shared" si="144"/>
        <v>-4.5248868778280608E-3</v>
      </c>
      <c r="L1123" s="196">
        <f t="shared" si="145"/>
        <v>-1.2735501526155225E-2</v>
      </c>
      <c r="M1123" s="196">
        <f t="shared" si="146"/>
        <v>1.7403411068565977E-4</v>
      </c>
      <c r="N1123" s="196">
        <f t="shared" si="147"/>
        <v>4.5406387165129622E-4</v>
      </c>
      <c r="O1123" s="196">
        <f t="shared" si="148"/>
        <v>1.0751532093323298E-2</v>
      </c>
      <c r="P1123" s="196">
        <f t="shared" si="149"/>
        <v>-1.1918951132300808E-3</v>
      </c>
      <c r="Q1123" s="196">
        <f t="shared" si="150"/>
        <v>-2.8256569652444596E-3</v>
      </c>
      <c r="R1123" s="196">
        <f t="shared" si="151"/>
        <v>-2.2653804057321415E-3</v>
      </c>
    </row>
    <row r="1124" spans="1:18" ht="13.8">
      <c r="A1124" s="209">
        <v>43269</v>
      </c>
      <c r="B1124" s="193">
        <v>86.19</v>
      </c>
      <c r="C1124" s="193">
        <v>94.48</v>
      </c>
      <c r="D1124" s="193">
        <v>58.53</v>
      </c>
      <c r="E1124" s="193">
        <v>65.989999999999995</v>
      </c>
      <c r="F1124" s="193">
        <v>187.01</v>
      </c>
      <c r="G1124" s="193">
        <v>24.93</v>
      </c>
      <c r="H1124" s="193">
        <v>35.26</v>
      </c>
      <c r="I1124" s="224">
        <v>390.4</v>
      </c>
      <c r="J1124" s="193"/>
      <c r="K1124" s="196">
        <f t="shared" si="144"/>
        <v>4.5454545454545522E-3</v>
      </c>
      <c r="L1124" s="196">
        <f t="shared" si="145"/>
        <v>7.2494669509595615E-3</v>
      </c>
      <c r="M1124" s="196">
        <f t="shared" si="146"/>
        <v>1.8444405776927131E-2</v>
      </c>
      <c r="N1124" s="196">
        <f t="shared" si="147"/>
        <v>-1.6641452344931837E-3</v>
      </c>
      <c r="O1124" s="196">
        <f t="shared" si="148"/>
        <v>-5.3717689607489594E-3</v>
      </c>
      <c r="P1124" s="196">
        <f t="shared" si="149"/>
        <v>-8.3532219570406057E-3</v>
      </c>
      <c r="Q1124" s="196">
        <f t="shared" si="150"/>
        <v>-8.5009917823749323E-4</v>
      </c>
      <c r="R1124" s="196">
        <f t="shared" si="151"/>
        <v>-4.0308178988724954E-3</v>
      </c>
    </row>
    <row r="1125" spans="1:18" ht="13.8">
      <c r="A1125" s="209">
        <v>43270</v>
      </c>
      <c r="B1125" s="193">
        <v>86.74</v>
      </c>
      <c r="C1125" s="193">
        <v>94.48</v>
      </c>
      <c r="D1125" s="193">
        <v>58.26</v>
      </c>
      <c r="E1125" s="193">
        <v>65.52</v>
      </c>
      <c r="F1125" s="193">
        <v>188.21</v>
      </c>
      <c r="G1125" s="193">
        <v>25.12</v>
      </c>
      <c r="H1125" s="193">
        <v>35.549999999999997</v>
      </c>
      <c r="I1125" s="224">
        <v>404.98</v>
      </c>
      <c r="J1125" s="193"/>
      <c r="K1125" s="196">
        <f t="shared" si="144"/>
        <v>6.3812507251420954E-3</v>
      </c>
      <c r="L1125" s="196">
        <f t="shared" si="145"/>
        <v>0</v>
      </c>
      <c r="M1125" s="196">
        <f t="shared" si="146"/>
        <v>-4.6130189646335744E-3</v>
      </c>
      <c r="N1125" s="196">
        <f t="shared" si="147"/>
        <v>-7.1222912562509304E-3</v>
      </c>
      <c r="O1125" s="196">
        <f t="shared" si="148"/>
        <v>6.416769156729678E-3</v>
      </c>
      <c r="P1125" s="196">
        <f t="shared" si="149"/>
        <v>7.621339751303702E-3</v>
      </c>
      <c r="Q1125" s="196">
        <f t="shared" si="150"/>
        <v>8.2246171298922047E-3</v>
      </c>
      <c r="R1125" s="196">
        <f t="shared" si="151"/>
        <v>3.7346311475409941E-2</v>
      </c>
    </row>
    <row r="1126" spans="1:18" ht="13.8">
      <c r="A1126" s="209">
        <v>43271</v>
      </c>
      <c r="B1126" s="193">
        <v>87.5</v>
      </c>
      <c r="C1126" s="193">
        <v>95.43</v>
      </c>
      <c r="D1126" s="193">
        <v>58.35</v>
      </c>
      <c r="E1126" s="193">
        <v>64.510000000000005</v>
      </c>
      <c r="F1126" s="193">
        <v>188.61</v>
      </c>
      <c r="G1126" s="193">
        <v>25.12</v>
      </c>
      <c r="H1126" s="193">
        <v>35.619999999999997</v>
      </c>
      <c r="I1126" s="224">
        <v>416.76</v>
      </c>
      <c r="J1126" s="193"/>
      <c r="K1126" s="196">
        <f t="shared" si="144"/>
        <v>8.7618169241411702E-3</v>
      </c>
      <c r="L1126" s="196">
        <f t="shared" si="145"/>
        <v>1.0055038103302315E-2</v>
      </c>
      <c r="M1126" s="196">
        <f t="shared" si="146"/>
        <v>1.5447991761071646E-3</v>
      </c>
      <c r="N1126" s="196">
        <f t="shared" si="147"/>
        <v>-1.5415140415140277E-2</v>
      </c>
      <c r="O1126" s="196">
        <f t="shared" si="148"/>
        <v>2.1252855852505483E-3</v>
      </c>
      <c r="P1126" s="196">
        <f t="shared" si="149"/>
        <v>0</v>
      </c>
      <c r="Q1126" s="196">
        <f t="shared" si="150"/>
        <v>1.9690576652602052E-3</v>
      </c>
      <c r="R1126" s="196">
        <f t="shared" si="151"/>
        <v>2.9087856190429088E-2</v>
      </c>
    </row>
    <row r="1127" spans="1:18" ht="13.8">
      <c r="A1127" s="209">
        <v>43272</v>
      </c>
      <c r="B1127" s="193">
        <v>86.51</v>
      </c>
      <c r="C1127" s="193">
        <v>94.74</v>
      </c>
      <c r="D1127" s="193">
        <v>57.74</v>
      </c>
      <c r="E1127" s="193">
        <v>65.150000000000006</v>
      </c>
      <c r="F1127" s="193">
        <v>190.41</v>
      </c>
      <c r="G1127" s="193">
        <v>25.3</v>
      </c>
      <c r="H1127" s="193">
        <v>34.49</v>
      </c>
      <c r="I1127" s="224">
        <v>415.44</v>
      </c>
      <c r="J1127" s="193"/>
      <c r="K1127" s="196">
        <f t="shared" si="144"/>
        <v>-1.1314285714285655E-2</v>
      </c>
      <c r="L1127" s="196">
        <f t="shared" si="145"/>
        <v>-7.2304306821755412E-3</v>
      </c>
      <c r="M1127" s="196">
        <f t="shared" si="146"/>
        <v>-1.0454155955441292E-2</v>
      </c>
      <c r="N1127" s="196">
        <f t="shared" si="147"/>
        <v>9.9209424895365141E-3</v>
      </c>
      <c r="O1127" s="196">
        <f t="shared" si="148"/>
        <v>9.5435024654047119E-3</v>
      </c>
      <c r="P1127" s="196">
        <f t="shared" si="149"/>
        <v>7.1656050955413893E-3</v>
      </c>
      <c r="Q1127" s="196">
        <f t="shared" si="150"/>
        <v>-3.1723750701852765E-2</v>
      </c>
      <c r="R1127" s="196">
        <f t="shared" si="151"/>
        <v>-3.1672905269219532E-3</v>
      </c>
    </row>
    <row r="1128" spans="1:18" ht="13.8">
      <c r="A1128" s="209">
        <v>43273</v>
      </c>
      <c r="B1128" s="193">
        <v>85.78</v>
      </c>
      <c r="C1128" s="193">
        <v>94.06</v>
      </c>
      <c r="D1128" s="193">
        <v>57.63</v>
      </c>
      <c r="E1128" s="193">
        <v>65.06</v>
      </c>
      <c r="F1128" s="193">
        <v>191.44</v>
      </c>
      <c r="G1128" s="193">
        <v>25.48</v>
      </c>
      <c r="H1128" s="193">
        <v>34.56</v>
      </c>
      <c r="I1128" s="224">
        <v>411.09</v>
      </c>
      <c r="J1128" s="193"/>
      <c r="K1128" s="196">
        <f t="shared" si="144"/>
        <v>-8.4383308288059639E-3</v>
      </c>
      <c r="L1128" s="196">
        <f t="shared" si="145"/>
        <v>-7.177538526493484E-3</v>
      </c>
      <c r="M1128" s="196">
        <f t="shared" si="146"/>
        <v>-1.9050917907862735E-3</v>
      </c>
      <c r="N1128" s="196">
        <f t="shared" si="147"/>
        <v>-1.3814274750576117E-3</v>
      </c>
      <c r="O1128" s="196">
        <f t="shared" si="148"/>
        <v>5.4093797594664209E-3</v>
      </c>
      <c r="P1128" s="196">
        <f t="shared" si="149"/>
        <v>7.1146245059288422E-3</v>
      </c>
      <c r="Q1128" s="196">
        <f t="shared" si="150"/>
        <v>2.0295737895042122E-3</v>
      </c>
      <c r="R1128" s="196">
        <f t="shared" si="151"/>
        <v>-1.0470826112074E-2</v>
      </c>
    </row>
    <row r="1129" spans="1:18" ht="13.8">
      <c r="A1129" s="209">
        <v>43276</v>
      </c>
      <c r="B1129" s="193">
        <v>83.16</v>
      </c>
      <c r="C1129" s="193">
        <v>92.17</v>
      </c>
      <c r="D1129" s="193">
        <v>56.1</v>
      </c>
      <c r="E1129" s="193">
        <v>65.75</v>
      </c>
      <c r="F1129" s="193">
        <v>192.03</v>
      </c>
      <c r="G1129" s="193">
        <v>25.97</v>
      </c>
      <c r="H1129" s="193">
        <v>33.67</v>
      </c>
      <c r="I1129" s="224">
        <v>384.48</v>
      </c>
      <c r="J1129" s="193"/>
      <c r="K1129" s="196">
        <f t="shared" si="144"/>
        <v>-3.0543250174865987E-2</v>
      </c>
      <c r="L1129" s="196">
        <f t="shared" si="145"/>
        <v>-2.0093557303848614E-2</v>
      </c>
      <c r="M1129" s="196">
        <f t="shared" si="146"/>
        <v>-2.6548672566371698E-2</v>
      </c>
      <c r="N1129" s="196">
        <f t="shared" si="147"/>
        <v>1.0605594835536393E-2</v>
      </c>
      <c r="O1129" s="196">
        <f t="shared" si="148"/>
        <v>3.0819055578771596E-3</v>
      </c>
      <c r="P1129" s="196">
        <f t="shared" si="149"/>
        <v>1.9230769230769169E-2</v>
      </c>
      <c r="Q1129" s="196">
        <f t="shared" si="150"/>
        <v>-2.5752314814814829E-2</v>
      </c>
      <c r="R1129" s="196">
        <f t="shared" si="151"/>
        <v>-6.4730351018025142E-2</v>
      </c>
    </row>
    <row r="1130" spans="1:18" ht="13.8">
      <c r="A1130" s="209">
        <v>43277</v>
      </c>
      <c r="B1130" s="193">
        <v>84.55</v>
      </c>
      <c r="C1130" s="193">
        <v>92.81</v>
      </c>
      <c r="D1130" s="193">
        <v>55.79</v>
      </c>
      <c r="E1130" s="193">
        <v>65.31</v>
      </c>
      <c r="F1130" s="193">
        <v>190.53</v>
      </c>
      <c r="G1130" s="193">
        <v>25.83</v>
      </c>
      <c r="H1130" s="193">
        <v>33.64</v>
      </c>
      <c r="I1130" s="224">
        <v>399.39</v>
      </c>
      <c r="J1130" s="193"/>
      <c r="K1130" s="196">
        <f t="shared" si="144"/>
        <v>1.6714766714766724E-2</v>
      </c>
      <c r="L1130" s="196">
        <f t="shared" si="145"/>
        <v>6.9436910057502502E-3</v>
      </c>
      <c r="M1130" s="196">
        <f t="shared" si="146"/>
        <v>-5.5258467023173311E-3</v>
      </c>
      <c r="N1130" s="196">
        <f t="shared" si="147"/>
        <v>-6.6920152091254409E-3</v>
      </c>
      <c r="O1130" s="196">
        <f t="shared" si="148"/>
        <v>-7.8112794875800657E-3</v>
      </c>
      <c r="P1130" s="196">
        <f t="shared" si="149"/>
        <v>-5.3908355795148468E-3</v>
      </c>
      <c r="Q1130" s="196">
        <f t="shared" si="150"/>
        <v>-8.9100089100092471E-4</v>
      </c>
      <c r="R1130" s="196">
        <f t="shared" si="151"/>
        <v>3.8779650436953722E-2</v>
      </c>
    </row>
    <row r="1131" spans="1:18" ht="13.8">
      <c r="A1131" s="209">
        <v>43278</v>
      </c>
      <c r="B1131" s="193">
        <v>83.03</v>
      </c>
      <c r="C1131" s="193">
        <v>91.37</v>
      </c>
      <c r="D1131" s="193">
        <v>55.06</v>
      </c>
      <c r="E1131" s="193">
        <v>65.77</v>
      </c>
      <c r="F1131" s="193">
        <v>190.47</v>
      </c>
      <c r="G1131" s="193">
        <v>26.1</v>
      </c>
      <c r="H1131" s="193">
        <v>32.94</v>
      </c>
      <c r="I1131" s="224">
        <v>390.39</v>
      </c>
      <c r="J1131" s="193"/>
      <c r="K1131" s="196">
        <f t="shared" si="144"/>
        <v>-1.7977528089887593E-2</v>
      </c>
      <c r="L1131" s="196">
        <f t="shared" si="145"/>
        <v>-1.5515569442947933E-2</v>
      </c>
      <c r="M1131" s="196">
        <f t="shared" si="146"/>
        <v>-1.3084782219035614E-2</v>
      </c>
      <c r="N1131" s="196">
        <f t="shared" si="147"/>
        <v>7.0433318021741499E-3</v>
      </c>
      <c r="O1131" s="196">
        <f t="shared" si="148"/>
        <v>-3.1491103763188092E-4</v>
      </c>
      <c r="P1131" s="196">
        <f t="shared" si="149"/>
        <v>1.045296167247399E-2</v>
      </c>
      <c r="Q1131" s="196">
        <f t="shared" si="150"/>
        <v>-2.0808561236623151E-2</v>
      </c>
      <c r="R1131" s="196">
        <f t="shared" si="151"/>
        <v>-2.2534364906482387E-2</v>
      </c>
    </row>
    <row r="1132" spans="1:18" ht="13.8">
      <c r="A1132" s="209">
        <v>43279</v>
      </c>
      <c r="B1132" s="193">
        <v>85.07</v>
      </c>
      <c r="C1132" s="193">
        <v>92.39</v>
      </c>
      <c r="D1132" s="193">
        <v>55.57</v>
      </c>
      <c r="E1132" s="193">
        <v>64.69</v>
      </c>
      <c r="F1132" s="193">
        <v>189.28</v>
      </c>
      <c r="G1132" s="193">
        <v>25.79</v>
      </c>
      <c r="H1132" s="193">
        <v>32.79</v>
      </c>
      <c r="I1132" s="224">
        <v>395.42</v>
      </c>
      <c r="J1132" s="193"/>
      <c r="K1132" s="196">
        <f t="shared" si="144"/>
        <v>2.4569432735155872E-2</v>
      </c>
      <c r="L1132" s="196">
        <f t="shared" si="145"/>
        <v>1.1163401554120564E-2</v>
      </c>
      <c r="M1132" s="196">
        <f t="shared" si="146"/>
        <v>9.2626225935342893E-3</v>
      </c>
      <c r="N1132" s="196">
        <f t="shared" si="147"/>
        <v>-1.6420860574730096E-2</v>
      </c>
      <c r="O1132" s="196">
        <f t="shared" si="148"/>
        <v>-6.2477030503491245E-3</v>
      </c>
      <c r="P1132" s="196">
        <f t="shared" si="149"/>
        <v>-1.1877394636015412E-2</v>
      </c>
      <c r="Q1132" s="196">
        <f t="shared" si="150"/>
        <v>-4.5537340619307403E-3</v>
      </c>
      <c r="R1132" s="196">
        <f t="shared" si="151"/>
        <v>1.2884551346089883E-2</v>
      </c>
    </row>
    <row r="1133" spans="1:18" ht="13.8">
      <c r="A1133" s="209">
        <v>43280</v>
      </c>
      <c r="B1133" s="193">
        <v>84.99</v>
      </c>
      <c r="C1133" s="193">
        <v>92.37</v>
      </c>
      <c r="D1133" s="193">
        <v>55.65</v>
      </c>
      <c r="E1133" s="193">
        <v>65.13</v>
      </c>
      <c r="F1133" s="193">
        <v>189.52</v>
      </c>
      <c r="G1133" s="193">
        <v>25.73</v>
      </c>
      <c r="H1133" s="193">
        <v>32.9</v>
      </c>
      <c r="I1133" s="224">
        <v>391.43</v>
      </c>
      <c r="J1133" s="193"/>
      <c r="K1133" s="196">
        <f t="shared" si="144"/>
        <v>-9.4040202186432699E-4</v>
      </c>
      <c r="L1133" s="196">
        <f t="shared" si="145"/>
        <v>-2.1647364433375929E-4</v>
      </c>
      <c r="M1133" s="196">
        <f t="shared" si="146"/>
        <v>1.4396256973186665E-3</v>
      </c>
      <c r="N1133" s="196">
        <f t="shared" si="147"/>
        <v>6.8016695006955907E-3</v>
      </c>
      <c r="O1133" s="196">
        <f t="shared" si="148"/>
        <v>1.2679628064243928E-3</v>
      </c>
      <c r="P1133" s="196">
        <f t="shared" si="149"/>
        <v>-2.3264831329972363E-3</v>
      </c>
      <c r="Q1133" s="196">
        <f t="shared" si="150"/>
        <v>3.3546813052759816E-3</v>
      </c>
      <c r="R1133" s="196">
        <f t="shared" si="151"/>
        <v>-1.009053664458047E-2</v>
      </c>
    </row>
    <row r="1134" spans="1:18" ht="13.8">
      <c r="A1134" s="209">
        <v>43283</v>
      </c>
      <c r="B1134" s="193">
        <v>85.69</v>
      </c>
      <c r="C1134" s="193">
        <v>93.69</v>
      </c>
      <c r="D1134" s="193">
        <v>56.23</v>
      </c>
      <c r="E1134" s="193">
        <v>64.83</v>
      </c>
      <c r="F1134" s="193">
        <v>188.62</v>
      </c>
      <c r="G1134" s="193">
        <v>25.23</v>
      </c>
      <c r="H1134" s="193">
        <v>33.270000000000003</v>
      </c>
      <c r="I1134" s="224">
        <v>398.18</v>
      </c>
      <c r="J1134" s="193"/>
      <c r="K1134" s="196">
        <f t="shared" si="144"/>
        <v>8.2362630897753024E-3</v>
      </c>
      <c r="L1134" s="196">
        <f t="shared" si="145"/>
        <v>1.4290354011042472E-2</v>
      </c>
      <c r="M1134" s="196">
        <f t="shared" si="146"/>
        <v>1.0422282120395298E-2</v>
      </c>
      <c r="N1134" s="196">
        <f t="shared" si="147"/>
        <v>-4.6061722708428858E-3</v>
      </c>
      <c r="O1134" s="196">
        <f t="shared" si="148"/>
        <v>-4.7488391726467159E-3</v>
      </c>
      <c r="P1134" s="196">
        <f t="shared" si="149"/>
        <v>-1.9432568985619899E-2</v>
      </c>
      <c r="Q1134" s="196">
        <f t="shared" si="150"/>
        <v>1.1246200607902873E-2</v>
      </c>
      <c r="R1134" s="196">
        <f t="shared" si="151"/>
        <v>1.7244462611450323E-2</v>
      </c>
    </row>
    <row r="1135" spans="1:18" ht="13.8">
      <c r="A1135" s="209">
        <v>43284</v>
      </c>
      <c r="B1135" s="193">
        <v>84.7</v>
      </c>
      <c r="C1135" s="193">
        <v>92.79</v>
      </c>
      <c r="D1135" s="193">
        <v>55.01</v>
      </c>
      <c r="E1135" s="193">
        <v>65.569999999999993</v>
      </c>
      <c r="F1135" s="193">
        <v>187.83</v>
      </c>
      <c r="G1135" s="193">
        <v>25.37</v>
      </c>
      <c r="H1135" s="193">
        <v>33.25</v>
      </c>
      <c r="I1135" s="224">
        <v>390.52</v>
      </c>
      <c r="J1135" s="193"/>
      <c r="K1135" s="196">
        <f t="shared" si="144"/>
        <v>-1.1553273427471058E-2</v>
      </c>
      <c r="L1135" s="196">
        <f t="shared" si="145"/>
        <v>-9.6061479346781029E-3</v>
      </c>
      <c r="M1135" s="196">
        <f t="shared" si="146"/>
        <v>-2.1696603236706365E-2</v>
      </c>
      <c r="N1135" s="196">
        <f t="shared" si="147"/>
        <v>1.1414468610211243E-2</v>
      </c>
      <c r="O1135" s="196">
        <f t="shared" si="148"/>
        <v>-4.1883151309510761E-3</v>
      </c>
      <c r="P1135" s="196">
        <f t="shared" si="149"/>
        <v>5.5489496630995068E-3</v>
      </c>
      <c r="Q1135" s="196">
        <f t="shared" si="150"/>
        <v>-6.0114217012332801E-4</v>
      </c>
      <c r="R1135" s="196">
        <f t="shared" si="151"/>
        <v>-1.9237530764980724E-2</v>
      </c>
    </row>
    <row r="1136" spans="1:18" ht="13.8">
      <c r="A1136" s="209">
        <v>43286</v>
      </c>
      <c r="B1136" s="193">
        <v>84.99</v>
      </c>
      <c r="C1136" s="193">
        <v>93.45</v>
      </c>
      <c r="D1136" s="193">
        <v>56.08</v>
      </c>
      <c r="E1136" s="193">
        <v>65.5</v>
      </c>
      <c r="F1136" s="193">
        <v>189.67</v>
      </c>
      <c r="G1136" s="193">
        <v>25.4</v>
      </c>
      <c r="H1136" s="193">
        <v>33.6</v>
      </c>
      <c r="I1136" s="224">
        <v>398.39</v>
      </c>
      <c r="J1136" s="193"/>
      <c r="K1136" s="196">
        <f t="shared" si="144"/>
        <v>3.423848878394239E-3</v>
      </c>
      <c r="L1136" s="196">
        <f t="shared" si="145"/>
        <v>7.1128354348528565E-3</v>
      </c>
      <c r="M1136" s="196">
        <f t="shared" si="146"/>
        <v>1.9451008907471375E-2</v>
      </c>
      <c r="N1136" s="196">
        <f t="shared" si="147"/>
        <v>-1.0675613847795208E-3</v>
      </c>
      <c r="O1136" s="196">
        <f t="shared" si="148"/>
        <v>9.796092211041765E-3</v>
      </c>
      <c r="P1136" s="196">
        <f t="shared" si="149"/>
        <v>1.1824990145840593E-3</v>
      </c>
      <c r="Q1136" s="196">
        <f t="shared" si="150"/>
        <v>1.0526315789473727E-2</v>
      </c>
      <c r="R1136" s="196">
        <f t="shared" si="151"/>
        <v>2.0152617023455919E-2</v>
      </c>
    </row>
    <row r="1137" spans="1:18" ht="13.8">
      <c r="A1137" s="209">
        <v>43287</v>
      </c>
      <c r="B1137" s="193">
        <v>85.53</v>
      </c>
      <c r="C1137" s="193">
        <v>94.76</v>
      </c>
      <c r="D1137" s="193">
        <v>56.87</v>
      </c>
      <c r="E1137" s="193">
        <v>65.7</v>
      </c>
      <c r="F1137" s="193">
        <v>190.1</v>
      </c>
      <c r="G1137" s="193">
        <v>25.39</v>
      </c>
      <c r="H1137" s="193">
        <v>33.93</v>
      </c>
      <c r="I1137" s="224">
        <v>408.25</v>
      </c>
      <c r="J1137" s="193"/>
      <c r="K1137" s="196">
        <f t="shared" si="144"/>
        <v>6.3536886692552802E-3</v>
      </c>
      <c r="L1137" s="196">
        <f t="shared" si="145"/>
        <v>1.4018191546281459E-2</v>
      </c>
      <c r="M1137" s="196">
        <f t="shared" si="146"/>
        <v>1.4087018544935791E-2</v>
      </c>
      <c r="N1137" s="196">
        <f t="shared" si="147"/>
        <v>3.0534351145038601E-3</v>
      </c>
      <c r="O1137" s="196">
        <f t="shared" si="148"/>
        <v>2.2670954816260179E-3</v>
      </c>
      <c r="P1137" s="196">
        <f t="shared" si="149"/>
        <v>-3.9370078740149652E-4</v>
      </c>
      <c r="Q1137" s="196">
        <f t="shared" si="150"/>
        <v>9.8214285714285209E-3</v>
      </c>
      <c r="R1137" s="196">
        <f t="shared" si="151"/>
        <v>2.4749617209267338E-2</v>
      </c>
    </row>
    <row r="1138" spans="1:18" ht="13.8">
      <c r="A1138" s="209">
        <v>43290</v>
      </c>
      <c r="B1138" s="193">
        <v>86.95</v>
      </c>
      <c r="C1138" s="193">
        <v>95.41</v>
      </c>
      <c r="D1138" s="193">
        <v>57.56</v>
      </c>
      <c r="E1138" s="193">
        <v>66.53</v>
      </c>
      <c r="F1138" s="193">
        <v>191.3</v>
      </c>
      <c r="G1138" s="193">
        <v>25.81</v>
      </c>
      <c r="H1138" s="193">
        <v>34.4</v>
      </c>
      <c r="I1138" s="224">
        <v>418.97</v>
      </c>
      <c r="J1138" s="193"/>
      <c r="K1138" s="196">
        <f t="shared" si="144"/>
        <v>1.6602361744417184E-2</v>
      </c>
      <c r="L1138" s="196">
        <f t="shared" si="145"/>
        <v>6.8594343604895681E-3</v>
      </c>
      <c r="M1138" s="196">
        <f t="shared" si="146"/>
        <v>1.2132934763495777E-2</v>
      </c>
      <c r="N1138" s="196">
        <f t="shared" si="147"/>
        <v>1.2633181126331786E-2</v>
      </c>
      <c r="O1138" s="196">
        <f t="shared" si="148"/>
        <v>6.31246712256716E-3</v>
      </c>
      <c r="P1138" s="196">
        <f t="shared" si="149"/>
        <v>1.6541945647892797E-2</v>
      </c>
      <c r="Q1138" s="196">
        <f t="shared" si="150"/>
        <v>1.3852048334806922E-2</v>
      </c>
      <c r="R1138" s="196">
        <f t="shared" si="151"/>
        <v>2.625842008573185E-2</v>
      </c>
    </row>
    <row r="1139" spans="1:18" ht="13.8">
      <c r="A1139" s="209">
        <v>43291</v>
      </c>
      <c r="B1139" s="193">
        <v>87.15</v>
      </c>
      <c r="C1139" s="193">
        <v>95.66</v>
      </c>
      <c r="D1139" s="193">
        <v>57.5</v>
      </c>
      <c r="E1139" s="193">
        <v>67</v>
      </c>
      <c r="F1139" s="193">
        <v>191.99</v>
      </c>
      <c r="G1139" s="193">
        <v>26.2</v>
      </c>
      <c r="H1139" s="193">
        <v>33.61</v>
      </c>
      <c r="I1139" s="224">
        <v>415.63</v>
      </c>
      <c r="J1139" s="193"/>
      <c r="K1139" s="196">
        <f t="shared" si="144"/>
        <v>2.3001725129385029E-3</v>
      </c>
      <c r="L1139" s="196">
        <f t="shared" si="145"/>
        <v>2.620270411906509E-3</v>
      </c>
      <c r="M1139" s="196">
        <f t="shared" si="146"/>
        <v>-1.0423905489923952E-3</v>
      </c>
      <c r="N1139" s="196">
        <f t="shared" si="147"/>
        <v>7.0644821884863797E-3</v>
      </c>
      <c r="O1139" s="196">
        <f t="shared" si="148"/>
        <v>3.6069001568217337E-3</v>
      </c>
      <c r="P1139" s="196">
        <f t="shared" si="149"/>
        <v>1.5110422316931445E-2</v>
      </c>
      <c r="Q1139" s="196">
        <f t="shared" si="150"/>
        <v>-2.2965116279069744E-2</v>
      </c>
      <c r="R1139" s="196">
        <f t="shared" si="151"/>
        <v>-7.971931164522595E-3</v>
      </c>
    </row>
    <row r="1140" spans="1:18" ht="13.8">
      <c r="A1140" s="209">
        <v>43292</v>
      </c>
      <c r="B1140" s="193">
        <v>87.75</v>
      </c>
      <c r="C1140" s="193">
        <v>95.53</v>
      </c>
      <c r="D1140" s="193">
        <v>57.55</v>
      </c>
      <c r="E1140" s="193">
        <v>66.38</v>
      </c>
      <c r="F1140" s="193">
        <v>191.31</v>
      </c>
      <c r="G1140" s="193">
        <v>25.99</v>
      </c>
      <c r="H1140" s="193">
        <v>33.549999999999997</v>
      </c>
      <c r="I1140" s="224">
        <v>418.65</v>
      </c>
      <c r="J1140" s="193"/>
      <c r="K1140" s="196">
        <f t="shared" si="144"/>
        <v>6.8846815834766985E-3</v>
      </c>
      <c r="L1140" s="196">
        <f t="shared" si="145"/>
        <v>-1.3589797198410565E-3</v>
      </c>
      <c r="M1140" s="196">
        <f t="shared" si="146"/>
        <v>8.6956521739125494E-4</v>
      </c>
      <c r="N1140" s="196">
        <f t="shared" si="147"/>
        <v>-9.2537313432836492E-3</v>
      </c>
      <c r="O1140" s="196">
        <f t="shared" si="148"/>
        <v>-3.5418511380801436E-3</v>
      </c>
      <c r="P1140" s="196">
        <f t="shared" si="149"/>
        <v>-8.0152671755725526E-3</v>
      </c>
      <c r="Q1140" s="196">
        <f t="shared" si="150"/>
        <v>-1.7851829812556464E-3</v>
      </c>
      <c r="R1140" s="196">
        <f t="shared" si="151"/>
        <v>7.266078002069104E-3</v>
      </c>
    </row>
    <row r="1141" spans="1:18" ht="13.8">
      <c r="A1141" s="209">
        <v>43293</v>
      </c>
      <c r="B1141" s="193">
        <v>89.83</v>
      </c>
      <c r="C1141" s="193">
        <v>97.6</v>
      </c>
      <c r="D1141" s="193">
        <v>59.03</v>
      </c>
      <c r="E1141" s="193">
        <v>65.459999999999994</v>
      </c>
      <c r="F1141" s="193">
        <v>194.09</v>
      </c>
      <c r="G1141" s="193">
        <v>25.99</v>
      </c>
      <c r="H1141" s="193">
        <v>34.07</v>
      </c>
      <c r="I1141" s="224">
        <v>413.5</v>
      </c>
      <c r="J1141" s="193"/>
      <c r="K1141" s="196">
        <f t="shared" si="144"/>
        <v>2.3703703703703685E-2</v>
      </c>
      <c r="L1141" s="196">
        <f t="shared" si="145"/>
        <v>2.1668585784570222E-2</v>
      </c>
      <c r="M1141" s="196">
        <f t="shared" si="146"/>
        <v>2.571676802780198E-2</v>
      </c>
      <c r="N1141" s="196">
        <f t="shared" si="147"/>
        <v>-1.3859596263934947E-2</v>
      </c>
      <c r="O1141" s="196">
        <f t="shared" si="148"/>
        <v>1.4531388845329576E-2</v>
      </c>
      <c r="P1141" s="196">
        <f t="shared" si="149"/>
        <v>0</v>
      </c>
      <c r="Q1141" s="196">
        <f t="shared" si="150"/>
        <v>1.5499254843517232E-2</v>
      </c>
      <c r="R1141" s="196">
        <f t="shared" si="151"/>
        <v>-1.2301445121222925E-2</v>
      </c>
    </row>
    <row r="1142" spans="1:18" ht="13.8">
      <c r="A1142" s="209">
        <v>43294</v>
      </c>
      <c r="B1142" s="193">
        <v>90.65</v>
      </c>
      <c r="C1142" s="193">
        <v>98.76</v>
      </c>
      <c r="D1142" s="193">
        <v>59.3</v>
      </c>
      <c r="E1142" s="193">
        <v>66.5</v>
      </c>
      <c r="F1142" s="193">
        <v>196.38</v>
      </c>
      <c r="G1142" s="193">
        <v>26.34</v>
      </c>
      <c r="H1142" s="193">
        <v>34.130000000000003</v>
      </c>
      <c r="I1142" s="224">
        <v>395.8</v>
      </c>
      <c r="J1142" s="193"/>
      <c r="K1142" s="196">
        <f t="shared" si="144"/>
        <v>9.1283535567183282E-3</v>
      </c>
      <c r="L1142" s="196">
        <f t="shared" si="145"/>
        <v>1.1885245901639455E-2</v>
      </c>
      <c r="M1142" s="196">
        <f t="shared" si="146"/>
        <v>4.573945451465289E-3</v>
      </c>
      <c r="N1142" s="196">
        <f t="shared" si="147"/>
        <v>1.5887564925145224E-2</v>
      </c>
      <c r="O1142" s="196">
        <f t="shared" si="148"/>
        <v>1.1798650110773311E-2</v>
      </c>
      <c r="P1142" s="196">
        <f t="shared" si="149"/>
        <v>1.3466717968449459E-2</v>
      </c>
      <c r="Q1142" s="196">
        <f t="shared" si="150"/>
        <v>1.7610801291459428E-3</v>
      </c>
      <c r="R1142" s="196">
        <f t="shared" si="151"/>
        <v>-4.2805320435308318E-2</v>
      </c>
    </row>
    <row r="1143" spans="1:18" ht="13.8">
      <c r="A1143" s="209">
        <v>43297</v>
      </c>
      <c r="B1143" s="193">
        <v>91.12</v>
      </c>
      <c r="C1143" s="193">
        <v>98.28</v>
      </c>
      <c r="D1143" s="193">
        <v>59.05</v>
      </c>
      <c r="E1143" s="193">
        <v>66.06</v>
      </c>
      <c r="F1143" s="193">
        <v>194.84</v>
      </c>
      <c r="G1143" s="193">
        <v>26.33</v>
      </c>
      <c r="H1143" s="193">
        <v>34.24</v>
      </c>
      <c r="I1143" s="224">
        <v>400.48</v>
      </c>
      <c r="J1143" s="193"/>
      <c r="K1143" s="196">
        <f t="shared" si="144"/>
        <v>5.1847766133480289E-3</v>
      </c>
      <c r="L1143" s="196">
        <f t="shared" si="145"/>
        <v>-4.860267314702349E-3</v>
      </c>
      <c r="M1143" s="196">
        <f t="shared" si="146"/>
        <v>-4.2158516020236085E-3</v>
      </c>
      <c r="N1143" s="196">
        <f t="shared" si="147"/>
        <v>-6.6165413533834242E-3</v>
      </c>
      <c r="O1143" s="196">
        <f t="shared" si="148"/>
        <v>-7.8419390976677463E-3</v>
      </c>
      <c r="P1143" s="196">
        <f t="shared" si="149"/>
        <v>-3.7965072133642986E-4</v>
      </c>
      <c r="Q1143" s="196">
        <f t="shared" si="150"/>
        <v>3.2229709932610436E-3</v>
      </c>
      <c r="R1143" s="196">
        <f t="shared" si="151"/>
        <v>1.1824153612935843E-2</v>
      </c>
    </row>
    <row r="1144" spans="1:18" ht="13.8">
      <c r="A1144" s="209">
        <v>43298</v>
      </c>
      <c r="B1144" s="193">
        <v>92.2</v>
      </c>
      <c r="C1144" s="193">
        <v>99.25</v>
      </c>
      <c r="D1144" s="193">
        <v>59.79</v>
      </c>
      <c r="E1144" s="193">
        <v>66.11</v>
      </c>
      <c r="F1144" s="193">
        <v>194.98</v>
      </c>
      <c r="G1144" s="193">
        <v>26.49</v>
      </c>
      <c r="H1144" s="193">
        <v>34.31</v>
      </c>
      <c r="I1144" s="224">
        <v>379.48</v>
      </c>
      <c r="J1144" s="193"/>
      <c r="K1144" s="196">
        <f t="shared" si="144"/>
        <v>1.1852502194907794E-2</v>
      </c>
      <c r="L1144" s="196">
        <f t="shared" si="145"/>
        <v>9.8697598697598584E-3</v>
      </c>
      <c r="M1144" s="196">
        <f t="shared" si="146"/>
        <v>1.25317527519052E-2</v>
      </c>
      <c r="N1144" s="196">
        <f t="shared" si="147"/>
        <v>7.5688767786856123E-4</v>
      </c>
      <c r="O1144" s="196">
        <f t="shared" si="148"/>
        <v>7.1853828782583837E-4</v>
      </c>
      <c r="P1144" s="196">
        <f t="shared" si="149"/>
        <v>6.0767185719711415E-3</v>
      </c>
      <c r="Q1144" s="196">
        <f t="shared" si="150"/>
        <v>2.044392523364494E-3</v>
      </c>
      <c r="R1144" s="196">
        <f t="shared" si="151"/>
        <v>-5.2437075509388732E-2</v>
      </c>
    </row>
    <row r="1145" spans="1:18" ht="13.8">
      <c r="A1145" s="209">
        <v>43299</v>
      </c>
      <c r="B1145" s="193">
        <v>92.15</v>
      </c>
      <c r="C1145" s="193">
        <v>98.47</v>
      </c>
      <c r="D1145" s="193">
        <v>59.65</v>
      </c>
      <c r="E1145" s="193">
        <v>65.760000000000005</v>
      </c>
      <c r="F1145" s="193">
        <v>194.95</v>
      </c>
      <c r="G1145" s="193">
        <v>26.46</v>
      </c>
      <c r="H1145" s="193">
        <v>34.43</v>
      </c>
      <c r="I1145" s="224">
        <v>375.13</v>
      </c>
      <c r="J1145" s="195"/>
      <c r="K1145" s="196">
        <f t="shared" si="144"/>
        <v>-5.4229934924075003E-4</v>
      </c>
      <c r="L1145" s="196">
        <f t="shared" si="145"/>
        <v>-7.8589420654911948E-3</v>
      </c>
      <c r="M1145" s="196">
        <f t="shared" si="146"/>
        <v>-2.3415286837263852E-3</v>
      </c>
      <c r="N1145" s="196">
        <f t="shared" si="147"/>
        <v>-5.2942066253213477E-3</v>
      </c>
      <c r="O1145" s="196">
        <f t="shared" si="148"/>
        <v>-1.5386193455739635E-4</v>
      </c>
      <c r="P1145" s="196">
        <f t="shared" si="149"/>
        <v>-1.1325028312569869E-3</v>
      </c>
      <c r="Q1145" s="196">
        <f t="shared" si="150"/>
        <v>3.4975225881666403E-3</v>
      </c>
      <c r="R1145" s="196">
        <f t="shared" si="151"/>
        <v>-1.1463054706440452E-2</v>
      </c>
    </row>
    <row r="1146" spans="1:18" ht="13.8">
      <c r="A1146" s="209">
        <v>43300</v>
      </c>
      <c r="B1146" s="193">
        <v>90.65</v>
      </c>
      <c r="C1146" s="193">
        <v>97.8</v>
      </c>
      <c r="D1146" s="193">
        <v>59.2</v>
      </c>
      <c r="E1146" s="193">
        <v>67.13</v>
      </c>
      <c r="F1146" s="193">
        <v>197.28</v>
      </c>
      <c r="G1146" s="193">
        <v>26.35</v>
      </c>
      <c r="H1146" s="193">
        <v>30.95</v>
      </c>
      <c r="I1146" s="224">
        <v>364.23</v>
      </c>
      <c r="J1146" s="193"/>
      <c r="K1146" s="196">
        <f t="shared" si="144"/>
        <v>-1.6277807921866522E-2</v>
      </c>
      <c r="L1146" s="196">
        <f t="shared" si="145"/>
        <v>-6.8041027724180126E-3</v>
      </c>
      <c r="M1146" s="196">
        <f t="shared" si="146"/>
        <v>-7.5440067057836674E-3</v>
      </c>
      <c r="N1146" s="196">
        <f t="shared" si="147"/>
        <v>2.0833333333333186E-2</v>
      </c>
      <c r="O1146" s="196">
        <f t="shared" si="148"/>
        <v>1.1951782508335536E-2</v>
      </c>
      <c r="P1146" s="196">
        <f t="shared" si="149"/>
        <v>-4.1572184429327069E-3</v>
      </c>
      <c r="Q1146" s="196">
        <f t="shared" si="150"/>
        <v>-0.10107464420563464</v>
      </c>
      <c r="R1146" s="196">
        <f t="shared" si="151"/>
        <v>-2.9056593714179024E-2</v>
      </c>
    </row>
    <row r="1147" spans="1:18" ht="13.8">
      <c r="A1147" s="209">
        <v>43301</v>
      </c>
      <c r="B1147" s="193">
        <v>90.68</v>
      </c>
      <c r="C1147" s="193">
        <v>99.55</v>
      </c>
      <c r="D1147" s="193">
        <v>59.1</v>
      </c>
      <c r="E1147" s="193">
        <v>66.53</v>
      </c>
      <c r="F1147" s="193">
        <v>198.33</v>
      </c>
      <c r="G1147" s="193">
        <v>26.45</v>
      </c>
      <c r="H1147" s="193">
        <v>31.03</v>
      </c>
      <c r="I1147" s="224">
        <v>361.05</v>
      </c>
      <c r="J1147" s="193"/>
      <c r="K1147" s="196">
        <f t="shared" si="144"/>
        <v>3.3094318808605773E-4</v>
      </c>
      <c r="L1147" s="196">
        <f t="shared" si="145"/>
        <v>1.7893660531697341E-2</v>
      </c>
      <c r="M1147" s="196">
        <f t="shared" si="146"/>
        <v>-1.6891891891892131E-3</v>
      </c>
      <c r="N1147" s="196">
        <f t="shared" si="147"/>
        <v>-8.9378817220317937E-3</v>
      </c>
      <c r="O1147" s="196">
        <f t="shared" si="148"/>
        <v>5.322384428223902E-3</v>
      </c>
      <c r="P1147" s="196">
        <f t="shared" si="149"/>
        <v>3.7950664136621581E-3</v>
      </c>
      <c r="Q1147" s="196">
        <f t="shared" si="150"/>
        <v>2.5848142164782502E-3</v>
      </c>
      <c r="R1147" s="196">
        <f t="shared" si="151"/>
        <v>-8.7307470554320258E-3</v>
      </c>
    </row>
    <row r="1148" spans="1:18" ht="13.8">
      <c r="A1148" s="209">
        <v>43304</v>
      </c>
      <c r="B1148" s="193">
        <v>90.1</v>
      </c>
      <c r="C1148" s="193">
        <v>101.14</v>
      </c>
      <c r="D1148" s="193">
        <v>60.13</v>
      </c>
      <c r="E1148" s="193">
        <v>67.33</v>
      </c>
      <c r="F1148" s="193">
        <v>198.46</v>
      </c>
      <c r="G1148" s="193">
        <v>26.32</v>
      </c>
      <c r="H1148" s="193">
        <v>30.66</v>
      </c>
      <c r="I1148" s="224">
        <v>362.66</v>
      </c>
      <c r="J1148" s="193"/>
      <c r="K1148" s="196">
        <f t="shared" si="144"/>
        <v>-6.3961182179092689E-3</v>
      </c>
      <c r="L1148" s="196">
        <f t="shared" si="145"/>
        <v>1.5971873430437E-2</v>
      </c>
      <c r="M1148" s="196">
        <f t="shared" si="146"/>
        <v>1.7428087986463638E-2</v>
      </c>
      <c r="N1148" s="196">
        <f t="shared" si="147"/>
        <v>1.2024650533593825E-2</v>
      </c>
      <c r="O1148" s="196">
        <f t="shared" si="148"/>
        <v>6.5547320123024986E-4</v>
      </c>
      <c r="P1148" s="196">
        <f t="shared" si="149"/>
        <v>-4.9149338374290738E-3</v>
      </c>
      <c r="Q1148" s="196">
        <f t="shared" si="150"/>
        <v>-1.192394456977122E-2</v>
      </c>
      <c r="R1148" s="196">
        <f t="shared" si="151"/>
        <v>4.4592161750450455E-3</v>
      </c>
    </row>
    <row r="1149" spans="1:18" ht="13.8">
      <c r="A1149" s="209">
        <v>43305</v>
      </c>
      <c r="B1149" s="193">
        <v>91.46</v>
      </c>
      <c r="C1149" s="193">
        <v>100.85</v>
      </c>
      <c r="D1149" s="193">
        <v>62.25</v>
      </c>
      <c r="E1149" s="193">
        <v>67.900000000000006</v>
      </c>
      <c r="F1149" s="193">
        <v>198.23</v>
      </c>
      <c r="G1149" s="193">
        <v>26.42</v>
      </c>
      <c r="H1149" s="193">
        <v>30.42</v>
      </c>
      <c r="I1149" s="224">
        <v>357.32</v>
      </c>
      <c r="J1149" s="193"/>
      <c r="K1149" s="196">
        <f t="shared" si="144"/>
        <v>1.5094339622641504E-2</v>
      </c>
      <c r="L1149" s="196">
        <f t="shared" si="145"/>
        <v>-2.8673126359502299E-3</v>
      </c>
      <c r="M1149" s="196">
        <f t="shared" si="146"/>
        <v>3.5256943289539287E-2</v>
      </c>
      <c r="N1149" s="196">
        <f t="shared" si="147"/>
        <v>8.4657656319620887E-3</v>
      </c>
      <c r="O1149" s="196">
        <f t="shared" si="148"/>
        <v>-1.158923712587011E-3</v>
      </c>
      <c r="P1149" s="196">
        <f t="shared" si="149"/>
        <v>3.7993920972644916E-3</v>
      </c>
      <c r="Q1149" s="196">
        <f t="shared" si="150"/>
        <v>-7.8277886497064072E-3</v>
      </c>
      <c r="R1149" s="196">
        <f t="shared" si="151"/>
        <v>-1.4724535377488643E-2</v>
      </c>
    </row>
    <row r="1150" spans="1:18" ht="13.8">
      <c r="A1150" s="209">
        <v>43306</v>
      </c>
      <c r="B1150" s="193">
        <v>93.18</v>
      </c>
      <c r="C1150" s="193">
        <v>103.82</v>
      </c>
      <c r="D1150" s="193">
        <v>63.03</v>
      </c>
      <c r="E1150" s="193">
        <v>68.44</v>
      </c>
      <c r="F1150" s="193">
        <v>200.15</v>
      </c>
      <c r="G1150" s="193">
        <v>26.4</v>
      </c>
      <c r="H1150" s="193">
        <v>30.75</v>
      </c>
      <c r="I1150" s="224">
        <v>362.87</v>
      </c>
      <c r="J1150" s="193"/>
      <c r="K1150" s="196">
        <f t="shared" si="144"/>
        <v>1.8806035425322689E-2</v>
      </c>
      <c r="L1150" s="196">
        <f t="shared" si="145"/>
        <v>2.944967773921665E-2</v>
      </c>
      <c r="M1150" s="196">
        <f t="shared" si="146"/>
        <v>1.2530120481927729E-2</v>
      </c>
      <c r="N1150" s="196">
        <f t="shared" si="147"/>
        <v>7.9528718703975251E-3</v>
      </c>
      <c r="O1150" s="196">
        <f t="shared" si="148"/>
        <v>9.6857186096958887E-3</v>
      </c>
      <c r="P1150" s="196">
        <f t="shared" si="149"/>
        <v>-7.5700227100693131E-4</v>
      </c>
      <c r="Q1150" s="196">
        <f t="shared" si="150"/>
        <v>1.084812623274156E-2</v>
      </c>
      <c r="R1150" s="196">
        <f t="shared" si="151"/>
        <v>1.5532295981193361E-2</v>
      </c>
    </row>
    <row r="1151" spans="1:18" ht="13.8">
      <c r="A1151" s="209">
        <v>43307</v>
      </c>
      <c r="B1151" s="193">
        <v>90.4</v>
      </c>
      <c r="C1151" s="193">
        <v>102.69</v>
      </c>
      <c r="D1151" s="193">
        <v>63.26</v>
      </c>
      <c r="E1151" s="193">
        <v>68.33</v>
      </c>
      <c r="F1151" s="193">
        <v>201.08</v>
      </c>
      <c r="G1151" s="193">
        <v>26.5</v>
      </c>
      <c r="H1151" s="193">
        <v>31.24</v>
      </c>
      <c r="I1151" s="224">
        <v>363.09</v>
      </c>
      <c r="J1151" s="193"/>
      <c r="K1151" s="196">
        <f t="shared" si="144"/>
        <v>-2.9834728482506987E-2</v>
      </c>
      <c r="L1151" s="196">
        <f t="shared" si="145"/>
        <v>-1.0884222693122669E-2</v>
      </c>
      <c r="M1151" s="196">
        <f t="shared" si="146"/>
        <v>3.649056005076898E-3</v>
      </c>
      <c r="N1151" s="196">
        <f t="shared" si="147"/>
        <v>-1.6072472238456961E-3</v>
      </c>
      <c r="O1151" s="196">
        <f t="shared" si="148"/>
        <v>4.6465151136647854E-3</v>
      </c>
      <c r="P1151" s="196">
        <f t="shared" si="149"/>
        <v>3.7878787878788418E-3</v>
      </c>
      <c r="Q1151" s="196">
        <f t="shared" si="150"/>
        <v>1.5934959349593446E-2</v>
      </c>
      <c r="R1151" s="196">
        <f t="shared" si="151"/>
        <v>6.0627773031656082E-4</v>
      </c>
    </row>
    <row r="1152" spans="1:18" ht="13.8">
      <c r="A1152" s="209">
        <v>43308</v>
      </c>
      <c r="B1152" s="193">
        <v>90.86</v>
      </c>
      <c r="C1152" s="193">
        <v>100.87</v>
      </c>
      <c r="D1152" s="193">
        <v>61.77</v>
      </c>
      <c r="E1152" s="193">
        <v>68.56</v>
      </c>
      <c r="F1152" s="193">
        <v>199.2</v>
      </c>
      <c r="G1152" s="193">
        <v>26.47</v>
      </c>
      <c r="H1152" s="193">
        <v>30.68</v>
      </c>
      <c r="I1152" s="224">
        <v>355.21</v>
      </c>
      <c r="J1152" s="193"/>
      <c r="K1152" s="196">
        <f t="shared" si="144"/>
        <v>5.0884955752211695E-3</v>
      </c>
      <c r="L1152" s="196">
        <f t="shared" si="145"/>
        <v>-1.7723244717109683E-2</v>
      </c>
      <c r="M1152" s="196">
        <f t="shared" si="146"/>
        <v>-2.3553588365475733E-2</v>
      </c>
      <c r="N1152" s="196">
        <f t="shared" si="147"/>
        <v>3.3660178545295476E-3</v>
      </c>
      <c r="O1152" s="196">
        <f t="shared" si="148"/>
        <v>-9.3495126317884609E-3</v>
      </c>
      <c r="P1152" s="196">
        <f t="shared" si="149"/>
        <v>-1.1320754716981562E-3</v>
      </c>
      <c r="Q1152" s="196">
        <f t="shared" si="150"/>
        <v>-1.792573623559535E-2</v>
      </c>
      <c r="R1152" s="196">
        <f t="shared" si="151"/>
        <v>-2.170260816877357E-2</v>
      </c>
    </row>
    <row r="1153" spans="1:18" ht="13.8">
      <c r="A1153" s="209">
        <v>43311</v>
      </c>
      <c r="B1153" s="193">
        <v>88.96</v>
      </c>
      <c r="C1153" s="193">
        <v>98.71</v>
      </c>
      <c r="D1153" s="193">
        <v>60.84</v>
      </c>
      <c r="E1153" s="193">
        <v>69.489999999999995</v>
      </c>
      <c r="F1153" s="193">
        <v>198.71</v>
      </c>
      <c r="G1153" s="193">
        <v>26.7</v>
      </c>
      <c r="H1153" s="193">
        <v>30.55</v>
      </c>
      <c r="I1153" s="224">
        <v>334.96</v>
      </c>
      <c r="J1153" s="193"/>
      <c r="K1153" s="196">
        <f t="shared" si="144"/>
        <v>-2.0911292097732837E-2</v>
      </c>
      <c r="L1153" s="196">
        <f t="shared" si="145"/>
        <v>-2.1413700803013885E-2</v>
      </c>
      <c r="M1153" s="196">
        <f t="shared" si="146"/>
        <v>-1.505585235551238E-2</v>
      </c>
      <c r="N1153" s="196">
        <f t="shared" si="147"/>
        <v>1.3564760793465469E-2</v>
      </c>
      <c r="O1153" s="196">
        <f t="shared" si="148"/>
        <v>-2.459839357429622E-3</v>
      </c>
      <c r="P1153" s="196">
        <f t="shared" si="149"/>
        <v>8.6890819795995625E-3</v>
      </c>
      <c r="Q1153" s="196">
        <f t="shared" si="150"/>
        <v>-4.2372881355931882E-3</v>
      </c>
      <c r="R1153" s="196">
        <f t="shared" si="151"/>
        <v>-5.7008530165254361E-2</v>
      </c>
    </row>
    <row r="1154" spans="1:18" ht="13.8">
      <c r="A1154" s="209">
        <v>43312</v>
      </c>
      <c r="B1154" s="193">
        <v>88.87</v>
      </c>
      <c r="C1154" s="193">
        <v>99.37</v>
      </c>
      <c r="D1154" s="193">
        <v>60.71</v>
      </c>
      <c r="E1154" s="193">
        <v>69.03</v>
      </c>
      <c r="F1154" s="193">
        <v>198.35</v>
      </c>
      <c r="G1154" s="193">
        <v>26.8</v>
      </c>
      <c r="H1154" s="193">
        <v>30.35</v>
      </c>
      <c r="I1154" s="224">
        <v>337.45</v>
      </c>
      <c r="J1154" s="193"/>
      <c r="K1154" s="196">
        <f t="shared" si="144"/>
        <v>-1.011690647481893E-3</v>
      </c>
      <c r="L1154" s="196">
        <f t="shared" si="145"/>
        <v>6.6862526593051445E-3</v>
      </c>
      <c r="M1154" s="196">
        <f t="shared" si="146"/>
        <v>-2.1367521367521786E-3</v>
      </c>
      <c r="N1154" s="196">
        <f t="shared" si="147"/>
        <v>-6.6196575046768421E-3</v>
      </c>
      <c r="O1154" s="196">
        <f t="shared" si="148"/>
        <v>-1.8116853706407006E-3</v>
      </c>
      <c r="P1154" s="196">
        <f t="shared" si="149"/>
        <v>3.7453183520599785E-3</v>
      </c>
      <c r="Q1154" s="196">
        <f t="shared" si="150"/>
        <v>-6.5466448445171618E-3</v>
      </c>
      <c r="R1154" s="196">
        <f t="shared" si="151"/>
        <v>7.4337234296632708E-3</v>
      </c>
    </row>
    <row r="1155" spans="1:18" ht="13.8">
      <c r="A1155" s="209">
        <v>43313</v>
      </c>
      <c r="B1155" s="193">
        <v>89.86</v>
      </c>
      <c r="C1155" s="193">
        <v>99.56</v>
      </c>
      <c r="D1155" s="193">
        <v>60.85</v>
      </c>
      <c r="E1155" s="193">
        <v>67.55</v>
      </c>
      <c r="F1155" s="193">
        <v>196.91</v>
      </c>
      <c r="G1155" s="193">
        <v>26.51</v>
      </c>
      <c r="H1155" s="193">
        <v>30.03</v>
      </c>
      <c r="I1155" s="224">
        <v>338.38</v>
      </c>
      <c r="J1155" s="193"/>
      <c r="K1155" s="196">
        <f t="shared" ref="K1155:K1218" si="152">(B1155-B1154)/B1154</f>
        <v>1.1139867221784571E-2</v>
      </c>
      <c r="L1155" s="196">
        <f t="shared" ref="L1155:L1218" si="153">(C1155-C1154)/C1154</f>
        <v>1.9120458891013154E-3</v>
      </c>
      <c r="M1155" s="196">
        <f t="shared" ref="M1155:M1218" si="154">(D1155-D1154)/D1154</f>
        <v>2.3060451325976044E-3</v>
      </c>
      <c r="N1155" s="196">
        <f t="shared" ref="N1155:N1218" si="155">(E1155-E1154)/E1154</f>
        <v>-2.1439953643343532E-2</v>
      </c>
      <c r="O1155" s="196">
        <f t="shared" ref="O1155:O1218" si="156">(F1155-F1154)/F1154</f>
        <v>-7.2598941265439769E-3</v>
      </c>
      <c r="P1155" s="196">
        <f t="shared" ref="P1155:P1218" si="157">(G1155-G1154)/G1154</f>
        <v>-1.0820895522388027E-2</v>
      </c>
      <c r="Q1155" s="196">
        <f t="shared" ref="Q1155:Q1218" si="158">(H1155-H1154)/H1154</f>
        <v>-1.0543657331136746E-2</v>
      </c>
      <c r="R1155" s="196">
        <f t="shared" ref="R1155:R1218" si="159">(I1155-I1154)/I1154</f>
        <v>2.7559638464957977E-3</v>
      </c>
    </row>
    <row r="1156" spans="1:18" ht="13.8">
      <c r="A1156" s="209">
        <v>43314</v>
      </c>
      <c r="B1156" s="193">
        <v>91.72</v>
      </c>
      <c r="C1156" s="193">
        <v>100.77</v>
      </c>
      <c r="D1156" s="193">
        <v>61.16</v>
      </c>
      <c r="E1156" s="193">
        <v>69.099999999999994</v>
      </c>
      <c r="F1156" s="193">
        <v>200.53</v>
      </c>
      <c r="G1156" s="193">
        <v>26.66</v>
      </c>
      <c r="H1156" s="193">
        <v>30.14</v>
      </c>
      <c r="I1156" s="224">
        <v>344.5</v>
      </c>
      <c r="J1156" s="193"/>
      <c r="K1156" s="196">
        <f t="shared" si="152"/>
        <v>2.0698864900957039E-2</v>
      </c>
      <c r="L1156" s="196">
        <f t="shared" si="153"/>
        <v>1.2153475291281576E-2</v>
      </c>
      <c r="M1156" s="196">
        <f t="shared" si="154"/>
        <v>5.0944946589974553E-3</v>
      </c>
      <c r="N1156" s="196">
        <f t="shared" si="155"/>
        <v>2.2945965951147257E-2</v>
      </c>
      <c r="O1156" s="196">
        <f t="shared" si="156"/>
        <v>1.838403331471233E-2</v>
      </c>
      <c r="P1156" s="196">
        <f t="shared" si="157"/>
        <v>5.6582421727649403E-3</v>
      </c>
      <c r="Q1156" s="196">
        <f t="shared" si="158"/>
        <v>3.6630036630036439E-3</v>
      </c>
      <c r="R1156" s="196">
        <f t="shared" si="159"/>
        <v>1.8086175305869156E-2</v>
      </c>
    </row>
    <row r="1157" spans="1:18" ht="13.8">
      <c r="A1157" s="209">
        <v>43315</v>
      </c>
      <c r="B1157" s="193">
        <v>91.16</v>
      </c>
      <c r="C1157" s="193">
        <v>101.21</v>
      </c>
      <c r="D1157" s="193">
        <v>61.04</v>
      </c>
      <c r="E1157" s="193">
        <v>69.69</v>
      </c>
      <c r="F1157" s="193">
        <v>201.36</v>
      </c>
      <c r="G1157" s="193">
        <v>26.92</v>
      </c>
      <c r="H1157" s="193">
        <v>30.54</v>
      </c>
      <c r="I1157" s="224">
        <v>343.09</v>
      </c>
      <c r="J1157" s="193"/>
      <c r="K1157" s="196">
        <f t="shared" si="152"/>
        <v>-6.1055385957261479E-3</v>
      </c>
      <c r="L1157" s="196">
        <f t="shared" si="153"/>
        <v>4.3663788826039272E-3</v>
      </c>
      <c r="M1157" s="196">
        <f t="shared" si="154"/>
        <v>-1.9620667102681075E-3</v>
      </c>
      <c r="N1157" s="196">
        <f t="shared" si="155"/>
        <v>8.5383502170767508E-3</v>
      </c>
      <c r="O1157" s="196">
        <f t="shared" si="156"/>
        <v>4.1390315663492371E-3</v>
      </c>
      <c r="P1157" s="196">
        <f t="shared" si="157"/>
        <v>9.7524381095274396E-3</v>
      </c>
      <c r="Q1157" s="196">
        <f t="shared" si="158"/>
        <v>1.3271400132713954E-2</v>
      </c>
      <c r="R1157" s="196">
        <f t="shared" si="159"/>
        <v>-4.0928882438317129E-3</v>
      </c>
    </row>
    <row r="1158" spans="1:18" ht="13.8">
      <c r="A1158" s="209">
        <v>43318</v>
      </c>
      <c r="B1158" s="193">
        <v>92.39</v>
      </c>
      <c r="C1158" s="193">
        <v>101.29</v>
      </c>
      <c r="D1158" s="193">
        <v>61.09</v>
      </c>
      <c r="E1158" s="193">
        <v>69.83</v>
      </c>
      <c r="F1158" s="193">
        <v>201.98</v>
      </c>
      <c r="G1158" s="193">
        <v>26.94</v>
      </c>
      <c r="H1158" s="193">
        <v>30.84</v>
      </c>
      <c r="I1158" s="224">
        <v>350.92</v>
      </c>
      <c r="J1158" s="193"/>
      <c r="K1158" s="196">
        <f t="shared" si="152"/>
        <v>1.3492759982448487E-2</v>
      </c>
      <c r="L1158" s="196">
        <f t="shared" si="153"/>
        <v>7.9043572769501539E-4</v>
      </c>
      <c r="M1158" s="196">
        <f t="shared" si="154"/>
        <v>8.1913499344698994E-4</v>
      </c>
      <c r="N1158" s="196">
        <f t="shared" si="155"/>
        <v>2.0088965418281041E-3</v>
      </c>
      <c r="O1158" s="196">
        <f t="shared" si="156"/>
        <v>3.0790623758441401E-3</v>
      </c>
      <c r="P1158" s="196">
        <f t="shared" si="157"/>
        <v>7.4294205052004357E-4</v>
      </c>
      <c r="Q1158" s="196">
        <f t="shared" si="158"/>
        <v>9.8231827111984523E-3</v>
      </c>
      <c r="R1158" s="196">
        <f t="shared" si="159"/>
        <v>2.2822000058293865E-2</v>
      </c>
    </row>
    <row r="1159" spans="1:18" ht="13.8">
      <c r="A1159" s="209">
        <v>43319</v>
      </c>
      <c r="B1159" s="193">
        <v>93.12</v>
      </c>
      <c r="C1159" s="193">
        <v>102</v>
      </c>
      <c r="D1159" s="193">
        <v>61.96</v>
      </c>
      <c r="E1159" s="193">
        <v>70.37</v>
      </c>
      <c r="F1159" s="193">
        <v>203.02</v>
      </c>
      <c r="G1159" s="193">
        <v>26.97</v>
      </c>
      <c r="H1159" s="193">
        <v>30.65</v>
      </c>
      <c r="I1159" s="224">
        <v>351.83</v>
      </c>
      <c r="J1159" s="193"/>
      <c r="K1159" s="196">
        <f t="shared" si="152"/>
        <v>7.9012880181838288E-3</v>
      </c>
      <c r="L1159" s="196">
        <f t="shared" si="153"/>
        <v>7.0095764636192489E-3</v>
      </c>
      <c r="M1159" s="196">
        <f t="shared" si="154"/>
        <v>1.4241283352430797E-2</v>
      </c>
      <c r="N1159" s="196">
        <f t="shared" si="155"/>
        <v>7.7330660174710908E-3</v>
      </c>
      <c r="O1159" s="196">
        <f t="shared" si="156"/>
        <v>5.1490246559066271E-3</v>
      </c>
      <c r="P1159" s="196">
        <f t="shared" si="157"/>
        <v>1.1135857461023601E-3</v>
      </c>
      <c r="Q1159" s="196">
        <f t="shared" si="158"/>
        <v>-6.1608300907912217E-3</v>
      </c>
      <c r="R1159" s="196">
        <f t="shared" si="159"/>
        <v>2.5931836315968545E-3</v>
      </c>
    </row>
    <row r="1160" spans="1:18" ht="13.8">
      <c r="A1160" s="209">
        <v>43320</v>
      </c>
      <c r="B1160" s="193">
        <v>94.33</v>
      </c>
      <c r="C1160" s="193">
        <v>102.57</v>
      </c>
      <c r="D1160" s="193">
        <v>62.13</v>
      </c>
      <c r="E1160" s="193">
        <v>70.5</v>
      </c>
      <c r="F1160" s="193">
        <v>203.67</v>
      </c>
      <c r="G1160" s="193">
        <v>27.05</v>
      </c>
      <c r="H1160" s="193">
        <v>30.71</v>
      </c>
      <c r="I1160" s="224">
        <v>347.61</v>
      </c>
      <c r="J1160" s="193"/>
      <c r="K1160" s="196">
        <f t="shared" si="152"/>
        <v>1.2993986254295466E-2</v>
      </c>
      <c r="L1160" s="196">
        <f t="shared" si="153"/>
        <v>5.5882352941175805E-3</v>
      </c>
      <c r="M1160" s="196">
        <f t="shared" si="154"/>
        <v>2.7437056165268191E-3</v>
      </c>
      <c r="N1160" s="196">
        <f t="shared" si="155"/>
        <v>1.8473781440954305E-3</v>
      </c>
      <c r="O1160" s="196">
        <f t="shared" si="156"/>
        <v>3.2016550093585715E-3</v>
      </c>
      <c r="P1160" s="196">
        <f t="shared" si="157"/>
        <v>2.9662588060808993E-3</v>
      </c>
      <c r="Q1160" s="196">
        <f t="shared" si="158"/>
        <v>1.9575856443720153E-3</v>
      </c>
      <c r="R1160" s="196">
        <f t="shared" si="159"/>
        <v>-1.1994429127703637E-2</v>
      </c>
    </row>
    <row r="1161" spans="1:18" ht="13.8">
      <c r="A1161" s="209">
        <v>43321</v>
      </c>
      <c r="B1161" s="193">
        <v>94.93</v>
      </c>
      <c r="C1161" s="193">
        <v>102.74</v>
      </c>
      <c r="D1161" s="193">
        <v>62.3</v>
      </c>
      <c r="E1161" s="193">
        <v>70.69</v>
      </c>
      <c r="F1161" s="193">
        <v>197.92</v>
      </c>
      <c r="G1161" s="193">
        <v>26.89</v>
      </c>
      <c r="H1161" s="193">
        <v>30.99</v>
      </c>
      <c r="I1161" s="224">
        <v>349.36</v>
      </c>
      <c r="J1161" s="193"/>
      <c r="K1161" s="196">
        <f t="shared" si="152"/>
        <v>6.3606487861762803E-3</v>
      </c>
      <c r="L1161" s="196">
        <f t="shared" si="153"/>
        <v>1.6574046992298111E-3</v>
      </c>
      <c r="M1161" s="196">
        <f t="shared" si="154"/>
        <v>2.7361982938998003E-3</v>
      </c>
      <c r="N1161" s="196">
        <f t="shared" si="155"/>
        <v>2.6950354609928755E-3</v>
      </c>
      <c r="O1161" s="196">
        <f t="shared" si="156"/>
        <v>-2.8231943830706537E-2</v>
      </c>
      <c r="P1161" s="196">
        <f t="shared" si="157"/>
        <v>-5.9149722735674726E-3</v>
      </c>
      <c r="Q1161" s="196">
        <f t="shared" si="158"/>
        <v>9.1175512862259056E-3</v>
      </c>
      <c r="R1161" s="196">
        <f t="shared" si="159"/>
        <v>5.0343776070884035E-3</v>
      </c>
    </row>
    <row r="1162" spans="1:18" ht="13.8">
      <c r="A1162" s="209">
        <v>43322</v>
      </c>
      <c r="B1162" s="193">
        <v>94.32</v>
      </c>
      <c r="C1162" s="193">
        <v>102.11</v>
      </c>
      <c r="D1162" s="193">
        <v>61.73</v>
      </c>
      <c r="E1162" s="193">
        <v>70.77</v>
      </c>
      <c r="F1162" s="193">
        <v>199.8</v>
      </c>
      <c r="G1162" s="193">
        <v>27.25</v>
      </c>
      <c r="H1162" s="193">
        <v>30.93</v>
      </c>
      <c r="I1162" s="224">
        <v>345.87</v>
      </c>
      <c r="J1162" s="193"/>
      <c r="K1162" s="196">
        <f t="shared" si="152"/>
        <v>-6.4257874223113201E-3</v>
      </c>
      <c r="L1162" s="196">
        <f t="shared" si="153"/>
        <v>-6.1319836480435612E-3</v>
      </c>
      <c r="M1162" s="196">
        <f t="shared" si="154"/>
        <v>-9.1492776886035361E-3</v>
      </c>
      <c r="N1162" s="196">
        <f t="shared" si="155"/>
        <v>1.1317017965765781E-3</v>
      </c>
      <c r="O1162" s="196">
        <f t="shared" si="156"/>
        <v>9.4987873888440991E-3</v>
      </c>
      <c r="P1162" s="196">
        <f t="shared" si="157"/>
        <v>1.3387876534027498E-2</v>
      </c>
      <c r="Q1162" s="196">
        <f t="shared" si="158"/>
        <v>-1.9361084220715949E-3</v>
      </c>
      <c r="R1162" s="196">
        <f t="shared" si="159"/>
        <v>-9.9896954430959729E-3</v>
      </c>
    </row>
    <row r="1163" spans="1:18" ht="13.8">
      <c r="A1163" s="209">
        <v>43325</v>
      </c>
      <c r="B1163" s="193">
        <v>94.81</v>
      </c>
      <c r="C1163" s="193">
        <v>101.37</v>
      </c>
      <c r="D1163" s="193">
        <v>61.6</v>
      </c>
      <c r="E1163" s="193">
        <v>70.209999999999994</v>
      </c>
      <c r="F1163" s="193">
        <v>199.12</v>
      </c>
      <c r="G1163" s="193">
        <v>27.08</v>
      </c>
      <c r="H1163" s="193">
        <v>30.74</v>
      </c>
      <c r="I1163" s="224">
        <v>341.31</v>
      </c>
      <c r="J1163" s="193"/>
      <c r="K1163" s="196">
        <f t="shared" si="152"/>
        <v>5.1950805767600628E-3</v>
      </c>
      <c r="L1163" s="196">
        <f t="shared" si="153"/>
        <v>-7.2470864753696497E-3</v>
      </c>
      <c r="M1163" s="196">
        <f t="shared" si="154"/>
        <v>-2.1059452454235453E-3</v>
      </c>
      <c r="N1163" s="196">
        <f t="shared" si="155"/>
        <v>-7.912957467853643E-3</v>
      </c>
      <c r="O1163" s="196">
        <f t="shared" si="156"/>
        <v>-3.4034034034034375E-3</v>
      </c>
      <c r="P1163" s="196">
        <f t="shared" si="157"/>
        <v>-6.2385321100918061E-3</v>
      </c>
      <c r="Q1163" s="196">
        <f t="shared" si="158"/>
        <v>-6.1429033301002673E-3</v>
      </c>
      <c r="R1163" s="196">
        <f t="shared" si="159"/>
        <v>-1.3184144331685322E-2</v>
      </c>
    </row>
    <row r="1164" spans="1:18" ht="13.8">
      <c r="A1164" s="209">
        <v>43326</v>
      </c>
      <c r="B1164" s="193">
        <v>95.98</v>
      </c>
      <c r="C1164" s="193">
        <v>102.63</v>
      </c>
      <c r="D1164" s="193">
        <v>61.95</v>
      </c>
      <c r="E1164" s="193">
        <v>71.3</v>
      </c>
      <c r="F1164" s="193">
        <v>201.33</v>
      </c>
      <c r="G1164" s="193">
        <v>27.45</v>
      </c>
      <c r="H1164" s="193">
        <v>31.21</v>
      </c>
      <c r="I1164" s="224">
        <v>337.49</v>
      </c>
      <c r="J1164" s="193"/>
      <c r="K1164" s="196">
        <f t="shared" si="152"/>
        <v>1.2340470414513255E-2</v>
      </c>
      <c r="L1164" s="196">
        <f t="shared" si="153"/>
        <v>1.2429712932820271E-2</v>
      </c>
      <c r="M1164" s="196">
        <f t="shared" si="154"/>
        <v>5.6818181818182045E-3</v>
      </c>
      <c r="N1164" s="196">
        <f t="shared" si="155"/>
        <v>1.5524854009400421E-2</v>
      </c>
      <c r="O1164" s="196">
        <f t="shared" si="156"/>
        <v>1.1098834873443189E-2</v>
      </c>
      <c r="P1164" s="196">
        <f t="shared" si="157"/>
        <v>1.366322008862633E-2</v>
      </c>
      <c r="Q1164" s="196">
        <f t="shared" si="158"/>
        <v>1.5289525048796436E-2</v>
      </c>
      <c r="R1164" s="196">
        <f t="shared" si="159"/>
        <v>-1.1192171339837664E-2</v>
      </c>
    </row>
    <row r="1165" spans="1:18" ht="13.8">
      <c r="A1165" s="209">
        <v>43327</v>
      </c>
      <c r="B1165" s="193">
        <v>94.13</v>
      </c>
      <c r="C1165" s="193">
        <v>101.24</v>
      </c>
      <c r="D1165" s="193">
        <v>60.57</v>
      </c>
      <c r="E1165" s="193">
        <v>69.58</v>
      </c>
      <c r="F1165" s="193">
        <v>201.03</v>
      </c>
      <c r="G1165" s="193">
        <v>27.26</v>
      </c>
      <c r="H1165" s="193">
        <v>30.72</v>
      </c>
      <c r="I1165" s="224">
        <v>326.39999999999998</v>
      </c>
      <c r="J1165" s="193"/>
      <c r="K1165" s="196">
        <f t="shared" si="152"/>
        <v>-1.927484892685985E-2</v>
      </c>
      <c r="L1165" s="196">
        <f t="shared" si="153"/>
        <v>-1.3543798109714515E-2</v>
      </c>
      <c r="M1165" s="196">
        <f t="shared" si="154"/>
        <v>-2.2276029055690112E-2</v>
      </c>
      <c r="N1165" s="196">
        <f t="shared" si="155"/>
        <v>-2.4123422159887782E-2</v>
      </c>
      <c r="O1165" s="196">
        <f t="shared" si="156"/>
        <v>-1.4900908955446845E-3</v>
      </c>
      <c r="P1165" s="196">
        <f t="shared" si="157"/>
        <v>-6.9216757741347081E-3</v>
      </c>
      <c r="Q1165" s="196">
        <f t="shared" si="158"/>
        <v>-1.5700096123037553E-2</v>
      </c>
      <c r="R1165" s="196">
        <f t="shared" si="159"/>
        <v>-3.2860232895789598E-2</v>
      </c>
    </row>
    <row r="1166" spans="1:18" ht="13.8">
      <c r="A1166" s="209">
        <v>43328</v>
      </c>
      <c r="B1166" s="193">
        <v>94.33</v>
      </c>
      <c r="C1166" s="193">
        <v>101.22</v>
      </c>
      <c r="D1166" s="193">
        <v>60.18</v>
      </c>
      <c r="E1166" s="193">
        <v>70.77</v>
      </c>
      <c r="F1166" s="193">
        <v>202.41</v>
      </c>
      <c r="G1166" s="193">
        <v>29.8</v>
      </c>
      <c r="H1166" s="193">
        <v>30.64</v>
      </c>
      <c r="I1166" s="224">
        <v>322.44</v>
      </c>
      <c r="J1166" s="193"/>
      <c r="K1166" s="196">
        <f t="shared" si="152"/>
        <v>2.1247211303516717E-3</v>
      </c>
      <c r="L1166" s="196">
        <f t="shared" si="153"/>
        <v>-1.9755037534567387E-4</v>
      </c>
      <c r="M1166" s="196">
        <f t="shared" si="154"/>
        <v>-6.438831104507191E-3</v>
      </c>
      <c r="N1166" s="196">
        <f t="shared" si="155"/>
        <v>1.7102615694164956E-2</v>
      </c>
      <c r="O1166" s="196">
        <f t="shared" si="156"/>
        <v>6.8646470676018275E-3</v>
      </c>
      <c r="P1166" s="196">
        <f t="shared" si="157"/>
        <v>9.3176815847395414E-2</v>
      </c>
      <c r="Q1166" s="196">
        <f t="shared" si="158"/>
        <v>-2.6041666666666114E-3</v>
      </c>
      <c r="R1166" s="196">
        <f t="shared" si="159"/>
        <v>-1.2132352941176408E-2</v>
      </c>
    </row>
    <row r="1167" spans="1:18" ht="13.8">
      <c r="A1167" s="209">
        <v>43329</v>
      </c>
      <c r="B1167" s="193">
        <v>94.11</v>
      </c>
      <c r="C1167" s="193">
        <v>101.17</v>
      </c>
      <c r="D1167" s="193">
        <v>59.9</v>
      </c>
      <c r="E1167" s="193">
        <v>71.61</v>
      </c>
      <c r="F1167" s="193">
        <v>204.67</v>
      </c>
      <c r="G1167" s="193">
        <v>29.56</v>
      </c>
      <c r="H1167" s="193">
        <v>30.86</v>
      </c>
      <c r="I1167" s="224">
        <v>316.77999999999997</v>
      </c>
      <c r="J1167" s="193"/>
      <c r="K1167" s="196">
        <f t="shared" si="152"/>
        <v>-2.3322378882645908E-3</v>
      </c>
      <c r="L1167" s="196">
        <f t="shared" si="153"/>
        <v>-4.9397352301913807E-4</v>
      </c>
      <c r="M1167" s="196">
        <f t="shared" si="154"/>
        <v>-4.6527085410435548E-3</v>
      </c>
      <c r="N1167" s="196">
        <f t="shared" si="155"/>
        <v>1.1869436201780464E-2</v>
      </c>
      <c r="O1167" s="196">
        <f t="shared" si="156"/>
        <v>1.116545625216141E-2</v>
      </c>
      <c r="P1167" s="196">
        <f t="shared" si="157"/>
        <v>-8.053691275167852E-3</v>
      </c>
      <c r="Q1167" s="196">
        <f t="shared" si="158"/>
        <v>7.1801566579634095E-3</v>
      </c>
      <c r="R1167" s="196">
        <f t="shared" si="159"/>
        <v>-1.7553653392879374E-2</v>
      </c>
    </row>
    <row r="1168" spans="1:18" ht="13.8">
      <c r="A1168" s="209">
        <v>43332</v>
      </c>
      <c r="B1168" s="193">
        <v>93.84</v>
      </c>
      <c r="C1168" s="193">
        <v>100.5</v>
      </c>
      <c r="D1168" s="193">
        <v>60.24</v>
      </c>
      <c r="E1168" s="193">
        <v>71.849999999999994</v>
      </c>
      <c r="F1168" s="193">
        <v>206.18</v>
      </c>
      <c r="G1168" s="193">
        <v>29.01</v>
      </c>
      <c r="H1168" s="193">
        <v>30.87</v>
      </c>
      <c r="I1168" s="224">
        <v>327.73</v>
      </c>
      <c r="J1168" s="193"/>
      <c r="K1168" s="196">
        <f t="shared" si="152"/>
        <v>-2.8689831048772292E-3</v>
      </c>
      <c r="L1168" s="196">
        <f t="shared" si="153"/>
        <v>-6.6225165562914072E-3</v>
      </c>
      <c r="M1168" s="196">
        <f t="shared" si="154"/>
        <v>5.6761268781302743E-3</v>
      </c>
      <c r="N1168" s="196">
        <f t="shared" si="155"/>
        <v>3.3514872224548928E-3</v>
      </c>
      <c r="O1168" s="196">
        <f t="shared" si="156"/>
        <v>7.3777300043974172E-3</v>
      </c>
      <c r="P1168" s="196">
        <f t="shared" si="157"/>
        <v>-1.8606224627875412E-2</v>
      </c>
      <c r="Q1168" s="196">
        <f t="shared" si="158"/>
        <v>3.2404406999356975E-4</v>
      </c>
      <c r="R1168" s="196">
        <f t="shared" si="159"/>
        <v>3.4566576172738325E-2</v>
      </c>
    </row>
    <row r="1169" spans="1:18" ht="13.8">
      <c r="A1169" s="209">
        <v>43333</v>
      </c>
      <c r="B1169" s="193">
        <v>94.17</v>
      </c>
      <c r="C1169" s="193">
        <v>99.66</v>
      </c>
      <c r="D1169" s="193">
        <v>59.93</v>
      </c>
      <c r="E1169" s="193">
        <v>71.81</v>
      </c>
      <c r="F1169" s="193">
        <v>207.26</v>
      </c>
      <c r="G1169" s="193">
        <v>29.03</v>
      </c>
      <c r="H1169" s="193">
        <v>31.33</v>
      </c>
      <c r="I1169" s="224">
        <v>338.02</v>
      </c>
      <c r="J1169" s="193"/>
      <c r="K1169" s="196">
        <f t="shared" si="152"/>
        <v>3.5166240409206977E-3</v>
      </c>
      <c r="L1169" s="196">
        <f t="shared" si="153"/>
        <v>-8.3582089552239145E-3</v>
      </c>
      <c r="M1169" s="196">
        <f t="shared" si="154"/>
        <v>-5.146082337317435E-3</v>
      </c>
      <c r="N1169" s="196">
        <f t="shared" si="155"/>
        <v>-5.5671537926224146E-4</v>
      </c>
      <c r="O1169" s="196">
        <f t="shared" si="156"/>
        <v>5.238141429818528E-3</v>
      </c>
      <c r="P1169" s="196">
        <f t="shared" si="157"/>
        <v>6.8941744226127448E-4</v>
      </c>
      <c r="Q1169" s="196">
        <f t="shared" si="158"/>
        <v>1.4901198574667875E-2</v>
      </c>
      <c r="R1169" s="196">
        <f t="shared" si="159"/>
        <v>3.1397796967015418E-2</v>
      </c>
    </row>
    <row r="1170" spans="1:18" ht="13.8">
      <c r="A1170" s="209">
        <v>43334</v>
      </c>
      <c r="B1170" s="193">
        <v>95.25</v>
      </c>
      <c r="C1170" s="193">
        <v>100.68</v>
      </c>
      <c r="D1170" s="193">
        <v>60.22</v>
      </c>
      <c r="E1170" s="193">
        <v>74.11</v>
      </c>
      <c r="F1170" s="193">
        <v>207.87</v>
      </c>
      <c r="G1170" s="193">
        <v>28.91</v>
      </c>
      <c r="H1170" s="193">
        <v>31.49</v>
      </c>
      <c r="I1170" s="224">
        <v>344.44</v>
      </c>
      <c r="J1170" s="193"/>
      <c r="K1170" s="196">
        <f t="shared" si="152"/>
        <v>1.1468620579802467E-2</v>
      </c>
      <c r="L1170" s="196">
        <f t="shared" si="153"/>
        <v>1.0234798314268616E-2</v>
      </c>
      <c r="M1170" s="196">
        <f t="shared" si="154"/>
        <v>4.8389788086100312E-3</v>
      </c>
      <c r="N1170" s="196">
        <f t="shared" si="155"/>
        <v>3.2028965325163583E-2</v>
      </c>
      <c r="O1170" s="196">
        <f t="shared" si="156"/>
        <v>2.9431631766863539E-3</v>
      </c>
      <c r="P1170" s="196">
        <f t="shared" si="157"/>
        <v>-4.1336548398209095E-3</v>
      </c>
      <c r="Q1170" s="196">
        <f t="shared" si="158"/>
        <v>5.1069262687519993E-3</v>
      </c>
      <c r="R1170" s="196">
        <f t="shared" si="159"/>
        <v>1.8992958996509129E-2</v>
      </c>
    </row>
    <row r="1171" spans="1:18" ht="13.8">
      <c r="A1171" s="209">
        <v>43335</v>
      </c>
      <c r="B1171" s="193">
        <v>95.14</v>
      </c>
      <c r="C1171" s="193">
        <v>101.15</v>
      </c>
      <c r="D1171" s="193">
        <v>60.12</v>
      </c>
      <c r="E1171" s="193">
        <v>74.78</v>
      </c>
      <c r="F1171" s="193">
        <v>208.14</v>
      </c>
      <c r="G1171" s="193">
        <v>28.76</v>
      </c>
      <c r="H1171" s="193">
        <v>31.21</v>
      </c>
      <c r="I1171" s="224">
        <v>339.17</v>
      </c>
      <c r="J1171" s="193"/>
      <c r="K1171" s="196">
        <f t="shared" si="152"/>
        <v>-1.1548556430446134E-3</v>
      </c>
      <c r="L1171" s="196">
        <f t="shared" si="153"/>
        <v>4.6682558601509614E-3</v>
      </c>
      <c r="M1171" s="196">
        <f t="shared" si="154"/>
        <v>-1.6605778811026473E-3</v>
      </c>
      <c r="N1171" s="196">
        <f t="shared" si="155"/>
        <v>9.0406153015787569E-3</v>
      </c>
      <c r="O1171" s="196">
        <f t="shared" si="156"/>
        <v>1.2988887285321682E-3</v>
      </c>
      <c r="P1171" s="196">
        <f t="shared" si="157"/>
        <v>-5.1885160843998124E-3</v>
      </c>
      <c r="Q1171" s="196">
        <f t="shared" si="158"/>
        <v>-8.8917116544934144E-3</v>
      </c>
      <c r="R1171" s="196">
        <f t="shared" si="159"/>
        <v>-1.5300197421902166E-2</v>
      </c>
    </row>
    <row r="1172" spans="1:18" ht="13.8">
      <c r="A1172" s="209">
        <v>43336</v>
      </c>
      <c r="B1172" s="193">
        <v>95.27</v>
      </c>
      <c r="C1172" s="193">
        <v>101.94</v>
      </c>
      <c r="D1172" s="193">
        <v>60.88</v>
      </c>
      <c r="E1172" s="193">
        <v>75.290000000000006</v>
      </c>
      <c r="F1172" s="193">
        <v>209.75</v>
      </c>
      <c r="G1172" s="193">
        <v>28.69</v>
      </c>
      <c r="H1172" s="193">
        <v>31.33</v>
      </c>
      <c r="I1172" s="224">
        <v>358.82</v>
      </c>
      <c r="J1172" s="193"/>
      <c r="K1172" s="196">
        <f t="shared" si="152"/>
        <v>1.3664073996215624E-3</v>
      </c>
      <c r="L1172" s="196">
        <f t="shared" si="153"/>
        <v>7.8101828966880083E-3</v>
      </c>
      <c r="M1172" s="196">
        <f t="shared" si="154"/>
        <v>1.2641383898869015E-2</v>
      </c>
      <c r="N1172" s="196">
        <f t="shared" si="155"/>
        <v>6.8200053490238711E-3</v>
      </c>
      <c r="O1172" s="196">
        <f t="shared" si="156"/>
        <v>7.7351782454118077E-3</v>
      </c>
      <c r="P1172" s="196">
        <f t="shared" si="157"/>
        <v>-2.4339360222531393E-3</v>
      </c>
      <c r="Q1172" s="196">
        <f t="shared" si="158"/>
        <v>3.8449214995193029E-3</v>
      </c>
      <c r="R1172" s="196">
        <f t="shared" si="159"/>
        <v>5.7935548544977372E-2</v>
      </c>
    </row>
    <row r="1173" spans="1:18" ht="13.8">
      <c r="A1173" s="209">
        <v>43339</v>
      </c>
      <c r="B1173" s="193">
        <v>96.38</v>
      </c>
      <c r="C1173" s="193">
        <v>103.06</v>
      </c>
      <c r="D1173" s="193">
        <v>61.94</v>
      </c>
      <c r="E1173" s="193">
        <v>74.680000000000007</v>
      </c>
      <c r="F1173" s="193">
        <v>208.61</v>
      </c>
      <c r="G1173" s="193">
        <v>28.56</v>
      </c>
      <c r="H1173" s="193">
        <v>31.38</v>
      </c>
      <c r="I1173" s="224">
        <v>364.58</v>
      </c>
      <c r="J1173" s="193"/>
      <c r="K1173" s="196">
        <f t="shared" si="152"/>
        <v>1.1651096882544343E-2</v>
      </c>
      <c r="L1173" s="196">
        <f t="shared" si="153"/>
        <v>1.0986855012752645E-2</v>
      </c>
      <c r="M1173" s="196">
        <f t="shared" si="154"/>
        <v>1.7411300919842231E-2</v>
      </c>
      <c r="N1173" s="196">
        <f t="shared" si="155"/>
        <v>-8.1020055784300615E-3</v>
      </c>
      <c r="O1173" s="196">
        <f t="shared" si="156"/>
        <v>-5.4350417163288979E-3</v>
      </c>
      <c r="P1173" s="196">
        <f t="shared" si="157"/>
        <v>-4.5311955385152506E-3</v>
      </c>
      <c r="Q1173" s="196">
        <f t="shared" si="158"/>
        <v>1.5959144589850211E-3</v>
      </c>
      <c r="R1173" s="196">
        <f t="shared" si="159"/>
        <v>1.6052616910985983E-2</v>
      </c>
    </row>
    <row r="1174" spans="1:18" ht="13.8">
      <c r="A1174" s="209">
        <v>43340</v>
      </c>
      <c r="B1174" s="193">
        <v>96.64</v>
      </c>
      <c r="C1174" s="193">
        <v>103.69</v>
      </c>
      <c r="D1174" s="193">
        <v>61.41</v>
      </c>
      <c r="E1174" s="193">
        <v>74.77</v>
      </c>
      <c r="F1174" s="193">
        <v>208.82</v>
      </c>
      <c r="G1174" s="193">
        <v>29.03</v>
      </c>
      <c r="H1174" s="193">
        <v>31.52</v>
      </c>
      <c r="I1174" s="224">
        <v>368.49</v>
      </c>
      <c r="J1174" s="193"/>
      <c r="K1174" s="196">
        <f t="shared" si="152"/>
        <v>2.6976551151691756E-3</v>
      </c>
      <c r="L1174" s="196">
        <f t="shared" si="153"/>
        <v>6.1129439161652964E-3</v>
      </c>
      <c r="M1174" s="196">
        <f t="shared" si="154"/>
        <v>-8.5566677429770935E-3</v>
      </c>
      <c r="N1174" s="196">
        <f t="shared" si="155"/>
        <v>1.2051419389393304E-3</v>
      </c>
      <c r="O1174" s="196">
        <f t="shared" si="156"/>
        <v>1.0066631513349288E-3</v>
      </c>
      <c r="P1174" s="196">
        <f t="shared" si="157"/>
        <v>1.6456582633053305E-2</v>
      </c>
      <c r="Q1174" s="196">
        <f t="shared" si="158"/>
        <v>4.4614404079031415E-3</v>
      </c>
      <c r="R1174" s="196">
        <f t="shared" si="159"/>
        <v>1.0724669482692482E-2</v>
      </c>
    </row>
    <row r="1175" spans="1:18" ht="13.8">
      <c r="A1175" s="209">
        <v>43341</v>
      </c>
      <c r="B1175" s="193">
        <v>99.9</v>
      </c>
      <c r="C1175" s="193">
        <v>105.34</v>
      </c>
      <c r="D1175" s="193">
        <v>62.31</v>
      </c>
      <c r="E1175" s="193">
        <v>75.569999999999993</v>
      </c>
      <c r="F1175" s="193">
        <v>208.76</v>
      </c>
      <c r="G1175" s="193">
        <v>28.9</v>
      </c>
      <c r="H1175" s="193">
        <v>31.69</v>
      </c>
      <c r="I1175" s="224">
        <v>368.04</v>
      </c>
      <c r="J1175" s="193"/>
      <c r="K1175" s="196">
        <f t="shared" si="152"/>
        <v>3.3733443708609326E-2</v>
      </c>
      <c r="L1175" s="196">
        <f t="shared" si="153"/>
        <v>1.5912817050824628E-2</v>
      </c>
      <c r="M1175" s="196">
        <f t="shared" si="154"/>
        <v>1.4655593551538931E-2</v>
      </c>
      <c r="N1175" s="196">
        <f t="shared" si="155"/>
        <v>1.0699478400427941E-2</v>
      </c>
      <c r="O1175" s="196">
        <f t="shared" si="156"/>
        <v>-2.8732879992338989E-4</v>
      </c>
      <c r="P1175" s="196">
        <f t="shared" si="157"/>
        <v>-4.4781260764727021E-3</v>
      </c>
      <c r="Q1175" s="196">
        <f t="shared" si="158"/>
        <v>5.3934010152284807E-3</v>
      </c>
      <c r="R1175" s="196">
        <f t="shared" si="159"/>
        <v>-1.2212000325653033E-3</v>
      </c>
    </row>
    <row r="1176" spans="1:18" ht="13.8">
      <c r="A1176" s="209">
        <v>43342</v>
      </c>
      <c r="B1176" s="193">
        <v>100.12</v>
      </c>
      <c r="C1176" s="193">
        <v>105.27</v>
      </c>
      <c r="D1176" s="193">
        <v>61.8</v>
      </c>
      <c r="E1176" s="193">
        <v>75.290000000000006</v>
      </c>
      <c r="F1176" s="193">
        <v>209.86</v>
      </c>
      <c r="G1176" s="193">
        <v>29.04</v>
      </c>
      <c r="H1176" s="193">
        <v>31.58</v>
      </c>
      <c r="I1176" s="224">
        <v>370.98</v>
      </c>
      <c r="J1176" s="193"/>
      <c r="K1176" s="196">
        <f t="shared" si="152"/>
        <v>2.2022022022021906E-3</v>
      </c>
      <c r="L1176" s="196">
        <f t="shared" si="153"/>
        <v>-6.6451490412006251E-4</v>
      </c>
      <c r="M1176" s="196">
        <f t="shared" si="154"/>
        <v>-8.184882041405956E-3</v>
      </c>
      <c r="N1176" s="196">
        <f t="shared" si="155"/>
        <v>-3.7051740108506939E-3</v>
      </c>
      <c r="O1176" s="196">
        <f t="shared" si="156"/>
        <v>5.2692086606630712E-3</v>
      </c>
      <c r="P1176" s="196">
        <f t="shared" si="157"/>
        <v>4.8442906574394659E-3</v>
      </c>
      <c r="Q1176" s="196">
        <f t="shared" si="158"/>
        <v>-3.4711265383402645E-3</v>
      </c>
      <c r="R1176" s="196">
        <f t="shared" si="159"/>
        <v>7.9882621454189697E-3</v>
      </c>
    </row>
    <row r="1177" spans="1:18" ht="13.8">
      <c r="A1177" s="209">
        <v>43343</v>
      </c>
      <c r="B1177" s="193">
        <v>100.64</v>
      </c>
      <c r="C1177" s="193">
        <v>105.63</v>
      </c>
      <c r="D1177" s="193">
        <v>60.76</v>
      </c>
      <c r="E1177" s="193">
        <v>75.459999999999994</v>
      </c>
      <c r="F1177" s="193">
        <v>211.95</v>
      </c>
      <c r="G1177" s="193">
        <v>28.96</v>
      </c>
      <c r="H1177" s="193">
        <v>31.4</v>
      </c>
      <c r="I1177" s="224">
        <v>367.68</v>
      </c>
      <c r="J1177" s="193"/>
      <c r="K1177" s="196">
        <f t="shared" si="152"/>
        <v>5.1937674790251296E-3</v>
      </c>
      <c r="L1177" s="196">
        <f t="shared" si="153"/>
        <v>3.4197777144485556E-3</v>
      </c>
      <c r="M1177" s="196">
        <f t="shared" si="154"/>
        <v>-1.6828478964401282E-2</v>
      </c>
      <c r="N1177" s="196">
        <f t="shared" si="155"/>
        <v>2.2579359808737876E-3</v>
      </c>
      <c r="O1177" s="196">
        <f t="shared" si="156"/>
        <v>9.9590202992469977E-3</v>
      </c>
      <c r="P1177" s="196">
        <f t="shared" si="157"/>
        <v>-2.75482093663906E-3</v>
      </c>
      <c r="Q1177" s="196">
        <f t="shared" si="158"/>
        <v>-5.6998100063331133E-3</v>
      </c>
      <c r="R1177" s="196">
        <f t="shared" si="159"/>
        <v>-8.8953582403364373E-3</v>
      </c>
    </row>
    <row r="1178" spans="1:18" ht="13.8">
      <c r="A1178" s="209">
        <v>43347</v>
      </c>
      <c r="B1178" s="193">
        <v>101.98</v>
      </c>
      <c r="C1178" s="193">
        <v>105.05</v>
      </c>
      <c r="D1178" s="193">
        <v>59.7</v>
      </c>
      <c r="E1178" s="193">
        <v>76.709999999999994</v>
      </c>
      <c r="F1178" s="193">
        <v>213.36</v>
      </c>
      <c r="G1178" s="193">
        <v>28.81</v>
      </c>
      <c r="H1178" s="193">
        <v>31.58</v>
      </c>
      <c r="I1178" s="224">
        <v>363.6</v>
      </c>
      <c r="J1178" s="193"/>
      <c r="K1178" s="196">
        <f t="shared" si="152"/>
        <v>1.3314785373608936E-2</v>
      </c>
      <c r="L1178" s="196">
        <f t="shared" si="153"/>
        <v>-5.4908643377828111E-3</v>
      </c>
      <c r="M1178" s="196">
        <f t="shared" si="154"/>
        <v>-1.7445687952600316E-2</v>
      </c>
      <c r="N1178" s="196">
        <f t="shared" si="155"/>
        <v>1.6565067585475751E-2</v>
      </c>
      <c r="O1178" s="196">
        <f t="shared" si="156"/>
        <v>6.6525123849965799E-3</v>
      </c>
      <c r="P1178" s="196">
        <f t="shared" si="157"/>
        <v>-5.1795580110497973E-3</v>
      </c>
      <c r="Q1178" s="196">
        <f t="shared" si="158"/>
        <v>5.7324840764331119E-3</v>
      </c>
      <c r="R1178" s="196">
        <f t="shared" si="159"/>
        <v>-1.1096605744125283E-2</v>
      </c>
    </row>
    <row r="1179" spans="1:18" ht="13.8">
      <c r="A1179" s="209">
        <v>43348</v>
      </c>
      <c r="B1179" s="193">
        <v>99.74</v>
      </c>
      <c r="C1179" s="193">
        <v>102.02</v>
      </c>
      <c r="D1179" s="193">
        <v>59.18</v>
      </c>
      <c r="E1179" s="193">
        <v>76.41</v>
      </c>
      <c r="F1179" s="193">
        <v>214.2</v>
      </c>
      <c r="G1179" s="193">
        <v>29.19</v>
      </c>
      <c r="H1179" s="193">
        <v>30.97</v>
      </c>
      <c r="I1179" s="224">
        <v>341.18</v>
      </c>
      <c r="J1179" s="193"/>
      <c r="K1179" s="196">
        <f t="shared" si="152"/>
        <v>-2.1965091194351923E-2</v>
      </c>
      <c r="L1179" s="196">
        <f t="shared" si="153"/>
        <v>-2.8843407900999537E-2</v>
      </c>
      <c r="M1179" s="196">
        <f t="shared" si="154"/>
        <v>-8.7102177554439376E-3</v>
      </c>
      <c r="N1179" s="196">
        <f t="shared" si="155"/>
        <v>-3.9108330074305456E-3</v>
      </c>
      <c r="O1179" s="196">
        <f t="shared" si="156"/>
        <v>3.9370078740156309E-3</v>
      </c>
      <c r="P1179" s="196">
        <f t="shared" si="157"/>
        <v>1.3189864630336778E-2</v>
      </c>
      <c r="Q1179" s="196">
        <f t="shared" si="158"/>
        <v>-1.931602279924001E-2</v>
      </c>
      <c r="R1179" s="196">
        <f t="shared" si="159"/>
        <v>-6.1661166116611703E-2</v>
      </c>
    </row>
    <row r="1180" spans="1:18" ht="13.8">
      <c r="A1180" s="209">
        <v>43349</v>
      </c>
      <c r="B1180" s="193">
        <v>97.92</v>
      </c>
      <c r="C1180" s="193">
        <v>102.26</v>
      </c>
      <c r="D1180" s="193">
        <v>58.43</v>
      </c>
      <c r="E1180" s="193">
        <v>76.650000000000006</v>
      </c>
      <c r="F1180" s="193">
        <v>215.18</v>
      </c>
      <c r="G1180" s="193">
        <v>29.14</v>
      </c>
      <c r="H1180" s="193">
        <v>30.54</v>
      </c>
      <c r="I1180" s="224">
        <v>346.46</v>
      </c>
      <c r="J1180" s="193"/>
      <c r="K1180" s="196">
        <f t="shared" si="152"/>
        <v>-1.8247443352716997E-2</v>
      </c>
      <c r="L1180" s="196">
        <f t="shared" si="153"/>
        <v>2.3524799059008931E-3</v>
      </c>
      <c r="M1180" s="196">
        <f t="shared" si="154"/>
        <v>-1.2673200405542413E-2</v>
      </c>
      <c r="N1180" s="196">
        <f t="shared" si="155"/>
        <v>3.1409501374166878E-3</v>
      </c>
      <c r="O1180" s="196">
        <f t="shared" si="156"/>
        <v>4.5751633986928957E-3</v>
      </c>
      <c r="P1180" s="196">
        <f t="shared" si="157"/>
        <v>-1.7129153819801545E-3</v>
      </c>
      <c r="Q1180" s="196">
        <f t="shared" si="158"/>
        <v>-1.3884404262189207E-2</v>
      </c>
      <c r="R1180" s="196">
        <f t="shared" si="159"/>
        <v>1.5475701975496725E-2</v>
      </c>
    </row>
    <row r="1181" spans="1:18" ht="13.8">
      <c r="A1181" s="209">
        <v>43350</v>
      </c>
      <c r="B1181" s="193">
        <v>97.6</v>
      </c>
      <c r="C1181" s="193">
        <v>101.76</v>
      </c>
      <c r="D1181" s="193">
        <v>58.1</v>
      </c>
      <c r="E1181" s="193">
        <v>76.53</v>
      </c>
      <c r="F1181" s="193">
        <v>219.52</v>
      </c>
      <c r="G1181" s="193">
        <v>28.95</v>
      </c>
      <c r="H1181" s="193">
        <v>30.84</v>
      </c>
      <c r="I1181" s="224">
        <v>348.68</v>
      </c>
      <c r="J1181" s="193"/>
      <c r="K1181" s="196">
        <f t="shared" si="152"/>
        <v>-3.2679738562092259E-3</v>
      </c>
      <c r="L1181" s="196">
        <f t="shared" si="153"/>
        <v>-4.8894973596714259E-3</v>
      </c>
      <c r="M1181" s="196">
        <f t="shared" si="154"/>
        <v>-5.6477836727708078E-3</v>
      </c>
      <c r="N1181" s="196">
        <f t="shared" si="155"/>
        <v>-1.5655577299413508E-3</v>
      </c>
      <c r="O1181" s="196">
        <f t="shared" si="156"/>
        <v>2.0169160702667551E-2</v>
      </c>
      <c r="P1181" s="196">
        <f t="shared" si="157"/>
        <v>-6.5202470830474013E-3</v>
      </c>
      <c r="Q1181" s="196">
        <f t="shared" si="158"/>
        <v>9.8231827111984523E-3</v>
      </c>
      <c r="R1181" s="196">
        <f t="shared" si="159"/>
        <v>6.4076661086417694E-3</v>
      </c>
    </row>
    <row r="1182" spans="1:18" ht="13.8">
      <c r="A1182" s="209">
        <v>43353</v>
      </c>
      <c r="B1182" s="193">
        <v>96.95</v>
      </c>
      <c r="C1182" s="193">
        <v>102.86</v>
      </c>
      <c r="D1182" s="193">
        <v>58.09</v>
      </c>
      <c r="E1182" s="193">
        <v>76.97</v>
      </c>
      <c r="F1182" s="193">
        <v>221.08</v>
      </c>
      <c r="G1182" s="193">
        <v>29.28</v>
      </c>
      <c r="H1182" s="193">
        <v>30.59</v>
      </c>
      <c r="I1182" s="224">
        <v>348.41</v>
      </c>
      <c r="J1182" s="193"/>
      <c r="K1182" s="196">
        <f t="shared" si="152"/>
        <v>-6.6598360655736833E-3</v>
      </c>
      <c r="L1182" s="196">
        <f t="shared" si="153"/>
        <v>1.08097484276729E-2</v>
      </c>
      <c r="M1182" s="196">
        <f t="shared" si="154"/>
        <v>-1.7211703958688486E-4</v>
      </c>
      <c r="N1182" s="196">
        <f t="shared" si="155"/>
        <v>5.7493793283679307E-3</v>
      </c>
      <c r="O1182" s="196">
        <f t="shared" si="156"/>
        <v>7.1064139941691062E-3</v>
      </c>
      <c r="P1182" s="196">
        <f t="shared" si="157"/>
        <v>1.1398963730570012E-2</v>
      </c>
      <c r="Q1182" s="196">
        <f t="shared" si="158"/>
        <v>-8.1063553826199748E-3</v>
      </c>
      <c r="R1182" s="196">
        <f t="shared" si="159"/>
        <v>-7.7434897327056842E-4</v>
      </c>
    </row>
    <row r="1183" spans="1:18" ht="13.8">
      <c r="A1183" s="209">
        <v>43354</v>
      </c>
      <c r="B1183" s="193">
        <v>99.36</v>
      </c>
      <c r="C1183" s="193">
        <v>104.61</v>
      </c>
      <c r="D1183" s="193">
        <v>58.72</v>
      </c>
      <c r="E1183" s="193">
        <v>76.58</v>
      </c>
      <c r="F1183" s="193">
        <v>222.02</v>
      </c>
      <c r="G1183" s="193">
        <v>29.2</v>
      </c>
      <c r="H1183" s="193">
        <v>30.95</v>
      </c>
      <c r="I1183" s="224">
        <v>355.93</v>
      </c>
      <c r="J1183" s="193"/>
      <c r="K1183" s="196">
        <f t="shared" si="152"/>
        <v>2.4858174316658037E-2</v>
      </c>
      <c r="L1183" s="196">
        <f t="shared" si="153"/>
        <v>1.7013416293991834E-2</v>
      </c>
      <c r="M1183" s="196">
        <f t="shared" si="154"/>
        <v>1.0845240144603124E-2</v>
      </c>
      <c r="N1183" s="196">
        <f t="shared" si="155"/>
        <v>-5.0669091853969154E-3</v>
      </c>
      <c r="O1183" s="196">
        <f t="shared" si="156"/>
        <v>4.2518545322959905E-3</v>
      </c>
      <c r="P1183" s="196">
        <f t="shared" si="157"/>
        <v>-2.7322404371585328E-3</v>
      </c>
      <c r="Q1183" s="196">
        <f t="shared" si="158"/>
        <v>1.1768551814318386E-2</v>
      </c>
      <c r="R1183" s="196">
        <f t="shared" si="159"/>
        <v>2.1583766252403724E-2</v>
      </c>
    </row>
    <row r="1184" spans="1:18" ht="13.8">
      <c r="A1184" s="209">
        <v>43355</v>
      </c>
      <c r="B1184" s="193">
        <v>99.5</v>
      </c>
      <c r="C1184" s="193">
        <v>105.05</v>
      </c>
      <c r="D1184" s="193">
        <v>58</v>
      </c>
      <c r="E1184" s="193">
        <v>76.45</v>
      </c>
      <c r="F1184" s="193">
        <v>220.41</v>
      </c>
      <c r="G1184" s="193">
        <v>29</v>
      </c>
      <c r="H1184" s="193">
        <v>31.09</v>
      </c>
      <c r="I1184" s="224">
        <v>369.95</v>
      </c>
      <c r="J1184" s="193"/>
      <c r="K1184" s="196">
        <f t="shared" si="152"/>
        <v>1.4090177133655453E-3</v>
      </c>
      <c r="L1184" s="196">
        <f t="shared" si="153"/>
        <v>4.2060988433227963E-3</v>
      </c>
      <c r="M1184" s="196">
        <f t="shared" si="154"/>
        <v>-1.2261580381471371E-2</v>
      </c>
      <c r="N1184" s="196">
        <f t="shared" si="155"/>
        <v>-1.6975711674065742E-3</v>
      </c>
      <c r="O1184" s="196">
        <f t="shared" si="156"/>
        <v>-7.2515989550491558E-3</v>
      </c>
      <c r="P1184" s="196">
        <f t="shared" si="157"/>
        <v>-6.8493150684931269E-3</v>
      </c>
      <c r="Q1184" s="196">
        <f t="shared" si="158"/>
        <v>4.5234248788368521E-3</v>
      </c>
      <c r="R1184" s="196">
        <f t="shared" si="159"/>
        <v>3.9389767650942549E-2</v>
      </c>
    </row>
    <row r="1185" spans="1:18" ht="13.8">
      <c r="A1185" s="209">
        <v>43356</v>
      </c>
      <c r="B1185" s="193">
        <v>99.49</v>
      </c>
      <c r="C1185" s="193">
        <v>106.18</v>
      </c>
      <c r="D1185" s="193">
        <v>58.62</v>
      </c>
      <c r="E1185" s="193">
        <v>75.959999999999994</v>
      </c>
      <c r="F1185" s="193">
        <v>219.35</v>
      </c>
      <c r="G1185" s="193">
        <v>28.74</v>
      </c>
      <c r="H1185" s="193">
        <v>31.25</v>
      </c>
      <c r="I1185" s="224">
        <v>368.15</v>
      </c>
      <c r="J1185" s="193"/>
      <c r="K1185" s="196">
        <f t="shared" si="152"/>
        <v>-1.0050251256286549E-4</v>
      </c>
      <c r="L1185" s="196">
        <f t="shared" si="153"/>
        <v>1.0756782484531269E-2</v>
      </c>
      <c r="M1185" s="196">
        <f t="shared" si="154"/>
        <v>1.0689655172413749E-2</v>
      </c>
      <c r="N1185" s="196">
        <f t="shared" si="155"/>
        <v>-6.4094179202094058E-3</v>
      </c>
      <c r="O1185" s="196">
        <f t="shared" si="156"/>
        <v>-4.8092191824327495E-3</v>
      </c>
      <c r="P1185" s="196">
        <f t="shared" si="157"/>
        <v>-8.9655172413793636E-3</v>
      </c>
      <c r="Q1185" s="196">
        <f t="shared" si="158"/>
        <v>5.146349308459316E-3</v>
      </c>
      <c r="R1185" s="196">
        <f t="shared" si="159"/>
        <v>-4.865522367887583E-3</v>
      </c>
    </row>
    <row r="1186" spans="1:18" ht="13.8">
      <c r="A1186" s="209">
        <v>43357</v>
      </c>
      <c r="B1186" s="193">
        <v>98.51</v>
      </c>
      <c r="C1186" s="193">
        <v>106.61</v>
      </c>
      <c r="D1186" s="193">
        <v>58.48</v>
      </c>
      <c r="E1186" s="193">
        <v>75.84</v>
      </c>
      <c r="F1186" s="193">
        <v>213.99</v>
      </c>
      <c r="G1186" s="193">
        <v>28.58</v>
      </c>
      <c r="H1186" s="193">
        <v>30.94</v>
      </c>
      <c r="I1186" s="224">
        <v>364.56</v>
      </c>
      <c r="J1186" s="193"/>
      <c r="K1186" s="196">
        <f t="shared" si="152"/>
        <v>-9.8502362046435799E-3</v>
      </c>
      <c r="L1186" s="196">
        <f t="shared" si="153"/>
        <v>4.0497268788848425E-3</v>
      </c>
      <c r="M1186" s="196">
        <f t="shared" si="154"/>
        <v>-2.3882633913340254E-3</v>
      </c>
      <c r="N1186" s="196">
        <f t="shared" si="155"/>
        <v>-1.579778830963538E-3</v>
      </c>
      <c r="O1186" s="196">
        <f t="shared" si="156"/>
        <v>-2.4435833143378095E-2</v>
      </c>
      <c r="P1186" s="196">
        <f t="shared" si="157"/>
        <v>-5.5671537926235267E-3</v>
      </c>
      <c r="Q1186" s="196">
        <f t="shared" si="158"/>
        <v>-9.9199999999999584E-3</v>
      </c>
      <c r="R1186" s="196">
        <f t="shared" si="159"/>
        <v>-9.7514600027162161E-3</v>
      </c>
    </row>
    <row r="1187" spans="1:18" ht="13.8">
      <c r="A1187" s="209">
        <v>43360</v>
      </c>
      <c r="B1187" s="193">
        <v>95.4</v>
      </c>
      <c r="C1187" s="193">
        <v>105.45</v>
      </c>
      <c r="D1187" s="193">
        <v>57.66</v>
      </c>
      <c r="E1187" s="193">
        <v>75.27</v>
      </c>
      <c r="F1187" s="193">
        <v>210.92</v>
      </c>
      <c r="G1187" s="193">
        <v>28.65</v>
      </c>
      <c r="H1187" s="193">
        <v>31.03</v>
      </c>
      <c r="I1187" s="224">
        <v>350.35</v>
      </c>
      <c r="J1187" s="193"/>
      <c r="K1187" s="196">
        <f t="shared" si="152"/>
        <v>-3.1570398944269606E-2</v>
      </c>
      <c r="L1187" s="196">
        <f t="shared" si="153"/>
        <v>-1.0880780414595222E-2</v>
      </c>
      <c r="M1187" s="196">
        <f t="shared" si="154"/>
        <v>-1.4021887824897406E-2</v>
      </c>
      <c r="N1187" s="196">
        <f t="shared" si="155"/>
        <v>-7.5158227848102239E-3</v>
      </c>
      <c r="O1187" s="196">
        <f t="shared" si="156"/>
        <v>-1.4346464788074309E-2</v>
      </c>
      <c r="P1187" s="196">
        <f t="shared" si="157"/>
        <v>2.4492652204338799E-3</v>
      </c>
      <c r="Q1187" s="196">
        <f t="shared" si="158"/>
        <v>2.9088558500323159E-3</v>
      </c>
      <c r="R1187" s="196">
        <f t="shared" si="159"/>
        <v>-3.8978494623655859E-2</v>
      </c>
    </row>
    <row r="1188" spans="1:18" ht="13.8">
      <c r="A1188" s="209">
        <v>43361</v>
      </c>
      <c r="B1188" s="193">
        <v>97.05</v>
      </c>
      <c r="C1188" s="193">
        <v>106.46</v>
      </c>
      <c r="D1188" s="193">
        <v>57.92</v>
      </c>
      <c r="E1188" s="193">
        <v>75.61</v>
      </c>
      <c r="F1188" s="193">
        <v>213.06</v>
      </c>
      <c r="G1188" s="193">
        <v>28.83</v>
      </c>
      <c r="H1188" s="193">
        <v>30.96</v>
      </c>
      <c r="I1188" s="224">
        <v>367.65</v>
      </c>
      <c r="J1188" s="193"/>
      <c r="K1188" s="196">
        <f t="shared" si="152"/>
        <v>1.7295597484276639E-2</v>
      </c>
      <c r="L1188" s="196">
        <f t="shared" si="153"/>
        <v>9.5779990516831753E-3</v>
      </c>
      <c r="M1188" s="196">
        <f t="shared" si="154"/>
        <v>4.5091918140826416E-3</v>
      </c>
      <c r="N1188" s="196">
        <f t="shared" si="155"/>
        <v>4.5170718745848734E-3</v>
      </c>
      <c r="O1188" s="196">
        <f t="shared" si="156"/>
        <v>1.014602692964164E-2</v>
      </c>
      <c r="P1188" s="196">
        <f t="shared" si="157"/>
        <v>6.2827225130889959E-3</v>
      </c>
      <c r="Q1188" s="196">
        <f t="shared" si="158"/>
        <v>-2.2558814050918558E-3</v>
      </c>
      <c r="R1188" s="196">
        <f t="shared" si="159"/>
        <v>4.9379192236334961E-2</v>
      </c>
    </row>
    <row r="1189" spans="1:18" ht="13.8">
      <c r="A1189" s="209">
        <v>43362</v>
      </c>
      <c r="B1189" s="193">
        <v>96.32</v>
      </c>
      <c r="C1189" s="193">
        <v>105.04</v>
      </c>
      <c r="D1189" s="193">
        <v>58.41</v>
      </c>
      <c r="E1189" s="193">
        <v>75.16</v>
      </c>
      <c r="F1189" s="193">
        <v>212.6</v>
      </c>
      <c r="G1189" s="193">
        <v>28.78</v>
      </c>
      <c r="H1189" s="193">
        <v>31.05</v>
      </c>
      <c r="I1189" s="224">
        <v>366.96</v>
      </c>
      <c r="J1189" s="193"/>
      <c r="K1189" s="196">
        <f t="shared" si="152"/>
        <v>-7.5218959299330652E-3</v>
      </c>
      <c r="L1189" s="196">
        <f t="shared" si="153"/>
        <v>-1.3338343039639185E-2</v>
      </c>
      <c r="M1189" s="196">
        <f t="shared" si="154"/>
        <v>8.4599447513811262E-3</v>
      </c>
      <c r="N1189" s="196">
        <f t="shared" si="155"/>
        <v>-5.951593704536475E-3</v>
      </c>
      <c r="O1189" s="196">
        <f t="shared" si="156"/>
        <v>-2.1590162395569695E-3</v>
      </c>
      <c r="P1189" s="196">
        <f t="shared" si="157"/>
        <v>-1.7343045438778064E-3</v>
      </c>
      <c r="Q1189" s="196">
        <f t="shared" si="158"/>
        <v>2.9069767441860417E-3</v>
      </c>
      <c r="R1189" s="196">
        <f t="shared" si="159"/>
        <v>-1.8767849857201082E-3</v>
      </c>
    </row>
    <row r="1190" spans="1:18" ht="13.8">
      <c r="A1190" s="209">
        <v>43363</v>
      </c>
      <c r="B1190" s="193">
        <v>97.21</v>
      </c>
      <c r="C1190" s="193">
        <v>106.8</v>
      </c>
      <c r="D1190" s="193">
        <v>59.2</v>
      </c>
      <c r="E1190" s="193">
        <v>75.349999999999994</v>
      </c>
      <c r="F1190" s="193">
        <v>212.67</v>
      </c>
      <c r="G1190" s="193">
        <v>28.93</v>
      </c>
      <c r="H1190" s="193">
        <v>31.07</v>
      </c>
      <c r="I1190" s="224">
        <v>365.36</v>
      </c>
      <c r="J1190" s="193"/>
      <c r="K1190" s="196">
        <f t="shared" si="152"/>
        <v>9.2400332225913689E-3</v>
      </c>
      <c r="L1190" s="196">
        <f t="shared" si="153"/>
        <v>1.6755521706016668E-2</v>
      </c>
      <c r="M1190" s="196">
        <f t="shared" si="154"/>
        <v>1.3525081321691598E-2</v>
      </c>
      <c r="N1190" s="196">
        <f t="shared" si="155"/>
        <v>2.5279403938264734E-3</v>
      </c>
      <c r="O1190" s="196">
        <f t="shared" si="156"/>
        <v>3.2925682031981738E-4</v>
      </c>
      <c r="P1190" s="196">
        <f t="shared" si="157"/>
        <v>5.2119527449617292E-3</v>
      </c>
      <c r="Q1190" s="196">
        <f t="shared" si="158"/>
        <v>6.4412238325280429E-4</v>
      </c>
      <c r="R1190" s="196">
        <f t="shared" si="159"/>
        <v>-4.3601482450402384E-3</v>
      </c>
    </row>
    <row r="1191" spans="1:18" ht="13.8">
      <c r="A1191" s="209">
        <v>43364</v>
      </c>
      <c r="B1191" s="193">
        <v>95.75</v>
      </c>
      <c r="C1191" s="193">
        <v>107.45</v>
      </c>
      <c r="D1191" s="193">
        <v>58.16</v>
      </c>
      <c r="E1191" s="193">
        <v>75.290000000000006</v>
      </c>
      <c r="F1191" s="193">
        <v>213.43</v>
      </c>
      <c r="G1191" s="193">
        <v>28.97</v>
      </c>
      <c r="H1191" s="193">
        <v>30.89</v>
      </c>
      <c r="I1191" s="224">
        <v>361.19</v>
      </c>
      <c r="J1191" s="193"/>
      <c r="K1191" s="196">
        <f t="shared" si="152"/>
        <v>-1.501903096389254E-2</v>
      </c>
      <c r="L1191" s="196">
        <f t="shared" si="153"/>
        <v>6.0861423220974313E-3</v>
      </c>
      <c r="M1191" s="196">
        <f t="shared" si="154"/>
        <v>-1.7567567567567673E-2</v>
      </c>
      <c r="N1191" s="196">
        <f t="shared" si="155"/>
        <v>-7.962840079626817E-4</v>
      </c>
      <c r="O1191" s="196">
        <f t="shared" si="156"/>
        <v>3.5736116988762841E-3</v>
      </c>
      <c r="P1191" s="196">
        <f t="shared" si="157"/>
        <v>1.3826477704804406E-3</v>
      </c>
      <c r="Q1191" s="196">
        <f t="shared" si="158"/>
        <v>-5.7933698101062022E-3</v>
      </c>
      <c r="R1191" s="196">
        <f t="shared" si="159"/>
        <v>-1.1413400481716705E-2</v>
      </c>
    </row>
    <row r="1192" spans="1:18" ht="13.8">
      <c r="A1192" s="209">
        <v>43367</v>
      </c>
      <c r="B1192" s="193">
        <v>96.72</v>
      </c>
      <c r="C1192" s="193">
        <v>107.83</v>
      </c>
      <c r="D1192" s="193">
        <v>58.52</v>
      </c>
      <c r="E1192" s="193">
        <v>75.23</v>
      </c>
      <c r="F1192" s="193">
        <v>212.14</v>
      </c>
      <c r="G1192" s="193">
        <v>28.68</v>
      </c>
      <c r="H1192" s="193">
        <v>30.6</v>
      </c>
      <c r="I1192" s="224">
        <v>369.61</v>
      </c>
      <c r="J1192" s="193"/>
      <c r="K1192" s="196">
        <f t="shared" si="152"/>
        <v>1.013054830287205E-2</v>
      </c>
      <c r="L1192" s="196">
        <f t="shared" si="153"/>
        <v>3.5365286179618004E-3</v>
      </c>
      <c r="M1192" s="196">
        <f t="shared" si="154"/>
        <v>6.1898211829437165E-3</v>
      </c>
      <c r="N1192" s="196">
        <f t="shared" si="155"/>
        <v>-7.9691858148495511E-4</v>
      </c>
      <c r="O1192" s="196">
        <f t="shared" si="156"/>
        <v>-6.0441362507614692E-3</v>
      </c>
      <c r="P1192" s="196">
        <f t="shared" si="157"/>
        <v>-1.0010355540213985E-2</v>
      </c>
      <c r="Q1192" s="196">
        <f t="shared" si="158"/>
        <v>-9.3881515053415073E-3</v>
      </c>
      <c r="R1192" s="196">
        <f t="shared" si="159"/>
        <v>2.3311830338602995E-2</v>
      </c>
    </row>
    <row r="1193" spans="1:18" ht="13.8">
      <c r="A1193" s="209">
        <v>43368</v>
      </c>
      <c r="B1193" s="193">
        <v>98.73</v>
      </c>
      <c r="C1193" s="193">
        <v>107.63</v>
      </c>
      <c r="D1193" s="193">
        <v>59.09</v>
      </c>
      <c r="E1193" s="193">
        <v>75.290000000000006</v>
      </c>
      <c r="F1193" s="193">
        <v>211.77</v>
      </c>
      <c r="G1193" s="193">
        <v>28.73</v>
      </c>
      <c r="H1193" s="193">
        <v>29.73</v>
      </c>
      <c r="I1193" s="224">
        <v>369.43</v>
      </c>
      <c r="J1193" s="193"/>
      <c r="K1193" s="196">
        <f t="shared" si="152"/>
        <v>2.0781637717121642E-2</v>
      </c>
      <c r="L1193" s="196">
        <f t="shared" si="153"/>
        <v>-1.8547713994250474E-3</v>
      </c>
      <c r="M1193" s="196">
        <f t="shared" si="154"/>
        <v>9.7402597402597452E-3</v>
      </c>
      <c r="N1193" s="196">
        <f t="shared" si="155"/>
        <v>7.9755416722055393E-4</v>
      </c>
      <c r="O1193" s="196">
        <f t="shared" si="156"/>
        <v>-1.7441312340905823E-3</v>
      </c>
      <c r="P1193" s="196">
        <f t="shared" si="157"/>
        <v>1.7433751743375421E-3</v>
      </c>
      <c r="Q1193" s="196">
        <f t="shared" si="158"/>
        <v>-2.8431372549019639E-2</v>
      </c>
      <c r="R1193" s="196">
        <f t="shared" si="159"/>
        <v>-4.8699981061120322E-4</v>
      </c>
    </row>
    <row r="1194" spans="1:18" ht="13.8">
      <c r="A1194" s="209">
        <v>43369</v>
      </c>
      <c r="B1194" s="193">
        <v>98.74</v>
      </c>
      <c r="C1194" s="193">
        <v>107.18</v>
      </c>
      <c r="D1194" s="193">
        <v>58.88</v>
      </c>
      <c r="E1194" s="193">
        <v>75.790000000000006</v>
      </c>
      <c r="F1194" s="193">
        <v>212.57</v>
      </c>
      <c r="G1194" s="193">
        <v>28.58</v>
      </c>
      <c r="H1194" s="193">
        <v>30.47</v>
      </c>
      <c r="I1194" s="224">
        <v>377.88</v>
      </c>
      <c r="J1194" s="193"/>
      <c r="K1194" s="196">
        <f t="shared" si="152"/>
        <v>1.0128633647311764E-4</v>
      </c>
      <c r="L1194" s="196">
        <f t="shared" si="153"/>
        <v>-4.1809904301773546E-3</v>
      </c>
      <c r="M1194" s="196">
        <f t="shared" si="154"/>
        <v>-3.553900829243541E-3</v>
      </c>
      <c r="N1194" s="196">
        <f t="shared" si="155"/>
        <v>6.6409881790410411E-3</v>
      </c>
      <c r="O1194" s="196">
        <f t="shared" si="156"/>
        <v>3.7776833356943048E-3</v>
      </c>
      <c r="P1194" s="196">
        <f t="shared" si="157"/>
        <v>-5.2210233205709057E-3</v>
      </c>
      <c r="Q1194" s="196">
        <f t="shared" si="158"/>
        <v>2.4890682811974384E-2</v>
      </c>
      <c r="R1194" s="196">
        <f t="shared" si="159"/>
        <v>2.2873074736756593E-2</v>
      </c>
    </row>
    <row r="1195" spans="1:18" ht="13.8">
      <c r="A1195" s="209">
        <v>43370</v>
      </c>
      <c r="B1195" s="193">
        <v>100.65</v>
      </c>
      <c r="C1195" s="193">
        <v>107.59</v>
      </c>
      <c r="D1195" s="193">
        <v>59.59</v>
      </c>
      <c r="E1195" s="193">
        <v>75.47</v>
      </c>
      <c r="F1195" s="193">
        <v>212.74</v>
      </c>
      <c r="G1195" s="193">
        <v>28.44</v>
      </c>
      <c r="H1195" s="193">
        <v>30.25</v>
      </c>
      <c r="I1195" s="224">
        <v>380.71</v>
      </c>
      <c r="J1195" s="193"/>
      <c r="K1195" s="196">
        <f t="shared" si="152"/>
        <v>1.9343731010735374E-2</v>
      </c>
      <c r="L1195" s="196">
        <f t="shared" si="153"/>
        <v>3.825340548609783E-3</v>
      </c>
      <c r="M1195" s="196">
        <f t="shared" si="154"/>
        <v>1.2058423913043492E-2</v>
      </c>
      <c r="N1195" s="196">
        <f t="shared" si="155"/>
        <v>-4.2221929014382813E-3</v>
      </c>
      <c r="O1195" s="196">
        <f t="shared" si="156"/>
        <v>7.9973655736941202E-4</v>
      </c>
      <c r="P1195" s="196">
        <f t="shared" si="157"/>
        <v>-4.8985304408676357E-3</v>
      </c>
      <c r="Q1195" s="196">
        <f t="shared" si="158"/>
        <v>-7.2202166064981579E-3</v>
      </c>
      <c r="R1195" s="196">
        <f t="shared" si="159"/>
        <v>7.4891499947072728E-3</v>
      </c>
    </row>
    <row r="1196" spans="1:18" ht="13.8">
      <c r="A1196" s="209">
        <v>43371</v>
      </c>
      <c r="B1196" s="193">
        <v>100.15</v>
      </c>
      <c r="C1196" s="193">
        <v>107.55</v>
      </c>
      <c r="D1196" s="193">
        <v>59.53</v>
      </c>
      <c r="E1196" s="193">
        <v>76.069999999999993</v>
      </c>
      <c r="F1196" s="193">
        <v>213.54</v>
      </c>
      <c r="G1196" s="193">
        <v>28.37</v>
      </c>
      <c r="H1196" s="193">
        <v>29.96</v>
      </c>
      <c r="I1196" s="224">
        <v>374.13</v>
      </c>
      <c r="J1196" s="193"/>
      <c r="K1196" s="196">
        <f t="shared" si="152"/>
        <v>-4.9677098857426726E-3</v>
      </c>
      <c r="L1196" s="196">
        <f t="shared" si="153"/>
        <v>-3.7178176410452879E-4</v>
      </c>
      <c r="M1196" s="196">
        <f t="shared" si="154"/>
        <v>-1.0068803490518924E-3</v>
      </c>
      <c r="N1196" s="196">
        <f t="shared" si="155"/>
        <v>7.9501788790247024E-3</v>
      </c>
      <c r="O1196" s="196">
        <f t="shared" si="156"/>
        <v>3.7604587759705881E-3</v>
      </c>
      <c r="P1196" s="196">
        <f t="shared" si="157"/>
        <v>-2.4613220815752558E-3</v>
      </c>
      <c r="Q1196" s="196">
        <f t="shared" si="158"/>
        <v>-9.5867768595041033E-3</v>
      </c>
      <c r="R1196" s="196">
        <f t="shared" si="159"/>
        <v>-1.7283496624727442E-2</v>
      </c>
    </row>
    <row r="1197" spans="1:18" ht="13.8">
      <c r="A1197" s="209">
        <v>43374</v>
      </c>
      <c r="B1197" s="193">
        <v>100.22</v>
      </c>
      <c r="C1197" s="193">
        <v>108.72</v>
      </c>
      <c r="D1197" s="193">
        <v>59.62</v>
      </c>
      <c r="E1197" s="193">
        <v>76.290000000000006</v>
      </c>
      <c r="F1197" s="193">
        <v>213.33</v>
      </c>
      <c r="G1197" s="193">
        <v>28.52</v>
      </c>
      <c r="H1197" s="193">
        <v>29.5</v>
      </c>
      <c r="I1197" s="224">
        <v>381.43</v>
      </c>
      <c r="J1197" s="193"/>
      <c r="K1197" s="196">
        <f t="shared" si="152"/>
        <v>6.989515726409703E-4</v>
      </c>
      <c r="L1197" s="196">
        <f t="shared" si="153"/>
        <v>1.0878661087866125E-2</v>
      </c>
      <c r="M1197" s="196">
        <f t="shared" si="154"/>
        <v>1.5118427683520294E-3</v>
      </c>
      <c r="N1197" s="196">
        <f t="shared" si="155"/>
        <v>2.8920730905746431E-3</v>
      </c>
      <c r="O1197" s="196">
        <f t="shared" si="156"/>
        <v>-9.8342230963744293E-4</v>
      </c>
      <c r="P1197" s="196">
        <f t="shared" si="157"/>
        <v>5.2872752908000907E-3</v>
      </c>
      <c r="Q1197" s="196">
        <f t="shared" si="158"/>
        <v>-1.535380507343127E-2</v>
      </c>
      <c r="R1197" s="196">
        <f t="shared" si="159"/>
        <v>1.9511934354368834E-2</v>
      </c>
    </row>
    <row r="1198" spans="1:18" ht="13.8">
      <c r="A1198" s="209">
        <v>43375</v>
      </c>
      <c r="B1198" s="193">
        <v>98.57</v>
      </c>
      <c r="C1198" s="193">
        <v>108.28</v>
      </c>
      <c r="D1198" s="193">
        <v>59.86</v>
      </c>
      <c r="E1198" s="193">
        <v>74.7</v>
      </c>
      <c r="F1198" s="193">
        <v>214.88</v>
      </c>
      <c r="G1198" s="193">
        <v>28.75</v>
      </c>
      <c r="H1198" s="193">
        <v>29.54</v>
      </c>
      <c r="I1198" s="224">
        <v>377.14</v>
      </c>
      <c r="J1198" s="193"/>
      <c r="K1198" s="196">
        <f t="shared" si="152"/>
        <v>-1.646377968469373E-2</v>
      </c>
      <c r="L1198" s="196">
        <f t="shared" si="153"/>
        <v>-4.0470934510669397E-3</v>
      </c>
      <c r="M1198" s="196">
        <f t="shared" si="154"/>
        <v>4.0254948004025829E-3</v>
      </c>
      <c r="N1198" s="196">
        <f t="shared" si="155"/>
        <v>-2.0841525756979989E-2</v>
      </c>
      <c r="O1198" s="196">
        <f t="shared" si="156"/>
        <v>7.2657385271644066E-3</v>
      </c>
      <c r="P1198" s="196">
        <f t="shared" si="157"/>
        <v>8.0645161290322735E-3</v>
      </c>
      <c r="Q1198" s="196">
        <f t="shared" si="158"/>
        <v>1.3559322033898015E-3</v>
      </c>
      <c r="R1198" s="196">
        <f t="shared" si="159"/>
        <v>-1.1247148887082873E-2</v>
      </c>
    </row>
    <row r="1199" spans="1:18" ht="13.8">
      <c r="A1199" s="209">
        <v>43376</v>
      </c>
      <c r="B1199" s="193">
        <v>97.64</v>
      </c>
      <c r="C1199" s="193">
        <v>108.3</v>
      </c>
      <c r="D1199" s="193">
        <v>60</v>
      </c>
      <c r="E1199" s="193">
        <v>74.14</v>
      </c>
      <c r="F1199" s="193">
        <v>212.01</v>
      </c>
      <c r="G1199" s="193">
        <v>28.42</v>
      </c>
      <c r="H1199" s="193">
        <v>29.72</v>
      </c>
      <c r="I1199" s="224">
        <v>377.05</v>
      </c>
      <c r="J1199" s="193"/>
      <c r="K1199" s="196">
        <f t="shared" si="152"/>
        <v>-9.4349193466571231E-3</v>
      </c>
      <c r="L1199" s="196">
        <f t="shared" si="153"/>
        <v>1.8470631695600314E-4</v>
      </c>
      <c r="M1199" s="196">
        <f t="shared" si="154"/>
        <v>2.3387905111927928E-3</v>
      </c>
      <c r="N1199" s="196">
        <f t="shared" si="155"/>
        <v>-7.4966532797858402E-3</v>
      </c>
      <c r="O1199" s="196">
        <f t="shared" si="156"/>
        <v>-1.3356291883842165E-2</v>
      </c>
      <c r="P1199" s="196">
        <f t="shared" si="157"/>
        <v>-1.1478260869565158E-2</v>
      </c>
      <c r="Q1199" s="196">
        <f t="shared" si="158"/>
        <v>6.0934326337169845E-3</v>
      </c>
      <c r="R1199" s="196">
        <f t="shared" si="159"/>
        <v>-2.3863817150123295E-4</v>
      </c>
    </row>
    <row r="1200" spans="1:18" ht="13.8">
      <c r="A1200" s="209">
        <v>43377</v>
      </c>
      <c r="B1200" s="193">
        <v>95.47</v>
      </c>
      <c r="C1200" s="193">
        <v>106.06</v>
      </c>
      <c r="D1200" s="193">
        <v>58.27</v>
      </c>
      <c r="E1200" s="193">
        <v>73.16</v>
      </c>
      <c r="F1200" s="193">
        <v>210.63</v>
      </c>
      <c r="G1200" s="193">
        <v>28.46</v>
      </c>
      <c r="H1200" s="193">
        <v>29.61</v>
      </c>
      <c r="I1200" s="224">
        <v>363.65</v>
      </c>
      <c r="J1200" s="193"/>
      <c r="K1200" s="196">
        <f t="shared" si="152"/>
        <v>-2.2224498156493258E-2</v>
      </c>
      <c r="L1200" s="196">
        <f t="shared" si="153"/>
        <v>-2.0683287165281578E-2</v>
      </c>
      <c r="M1200" s="196">
        <f t="shared" si="154"/>
        <v>-2.883333333333328E-2</v>
      </c>
      <c r="N1200" s="196">
        <f t="shared" si="155"/>
        <v>-1.3218235770164607E-2</v>
      </c>
      <c r="O1200" s="196">
        <f t="shared" si="156"/>
        <v>-6.509126927975074E-3</v>
      </c>
      <c r="P1200" s="196">
        <f t="shared" si="157"/>
        <v>1.4074595355383231E-3</v>
      </c>
      <c r="Q1200" s="196">
        <f t="shared" si="158"/>
        <v>-3.7012113055181505E-3</v>
      </c>
      <c r="R1200" s="196">
        <f t="shared" si="159"/>
        <v>-3.5539053175971447E-2</v>
      </c>
    </row>
    <row r="1201" spans="1:18" ht="13.8">
      <c r="A1201" s="209">
        <v>43378</v>
      </c>
      <c r="B1201" s="193">
        <v>94.48</v>
      </c>
      <c r="C1201" s="193">
        <v>105.44</v>
      </c>
      <c r="D1201" s="193">
        <v>57.73</v>
      </c>
      <c r="E1201" s="193">
        <v>72.89</v>
      </c>
      <c r="F1201" s="193">
        <v>198.94</v>
      </c>
      <c r="G1201" s="193">
        <v>28.19</v>
      </c>
      <c r="H1201" s="193">
        <v>29.25</v>
      </c>
      <c r="I1201" s="224">
        <v>351.35</v>
      </c>
      <c r="J1201" s="193"/>
      <c r="K1201" s="196">
        <f t="shared" si="152"/>
        <v>-1.0369749659578872E-2</v>
      </c>
      <c r="L1201" s="196">
        <f t="shared" si="153"/>
        <v>-5.8457476899868429E-3</v>
      </c>
      <c r="M1201" s="196">
        <f t="shared" si="154"/>
        <v>-9.2672043933414491E-3</v>
      </c>
      <c r="N1201" s="196">
        <f t="shared" si="155"/>
        <v>-3.6905412793875893E-3</v>
      </c>
      <c r="O1201" s="196">
        <f t="shared" si="156"/>
        <v>-5.5500166168162168E-2</v>
      </c>
      <c r="P1201" s="196">
        <f t="shared" si="157"/>
        <v>-9.4869992972592965E-3</v>
      </c>
      <c r="Q1201" s="196">
        <f t="shared" si="158"/>
        <v>-1.2158054711246181E-2</v>
      </c>
      <c r="R1201" s="196">
        <f t="shared" si="159"/>
        <v>-3.3823731610064502E-2</v>
      </c>
    </row>
    <row r="1202" spans="1:18" ht="13.8">
      <c r="A1202" s="209">
        <v>43381</v>
      </c>
      <c r="B1202" s="193">
        <v>93.22</v>
      </c>
      <c r="C1202" s="193">
        <v>104.24</v>
      </c>
      <c r="D1202" s="193">
        <v>57.31</v>
      </c>
      <c r="E1202" s="193">
        <v>73.650000000000006</v>
      </c>
      <c r="F1202" s="193">
        <v>203.58</v>
      </c>
      <c r="G1202" s="193">
        <v>28.61</v>
      </c>
      <c r="H1202" s="193">
        <v>29.56</v>
      </c>
      <c r="I1202" s="224">
        <v>349.1</v>
      </c>
      <c r="J1202" s="193"/>
      <c r="K1202" s="196">
        <f t="shared" si="152"/>
        <v>-1.3336155800169402E-2</v>
      </c>
      <c r="L1202" s="196">
        <f t="shared" si="153"/>
        <v>-1.1380880121396082E-2</v>
      </c>
      <c r="M1202" s="196">
        <f t="shared" si="154"/>
        <v>-7.2752468387319354E-3</v>
      </c>
      <c r="N1202" s="196">
        <f t="shared" si="155"/>
        <v>1.0426670325147552E-2</v>
      </c>
      <c r="O1202" s="196">
        <f t="shared" si="156"/>
        <v>2.332361516034993E-2</v>
      </c>
      <c r="P1202" s="196">
        <f t="shared" si="157"/>
        <v>1.4898900319262083E-2</v>
      </c>
      <c r="Q1202" s="196">
        <f t="shared" si="158"/>
        <v>1.0598290598290554E-2</v>
      </c>
      <c r="R1202" s="196">
        <f t="shared" si="159"/>
        <v>-6.4038707841184003E-3</v>
      </c>
    </row>
    <row r="1203" spans="1:18" ht="13.8">
      <c r="A1203" s="209">
        <v>43382</v>
      </c>
      <c r="B1203" s="193">
        <v>93.52</v>
      </c>
      <c r="C1203" s="193">
        <v>105.57</v>
      </c>
      <c r="D1203" s="193">
        <v>56.8</v>
      </c>
      <c r="E1203" s="193">
        <v>73.87</v>
      </c>
      <c r="F1203" s="193">
        <v>203.8</v>
      </c>
      <c r="G1203" s="193">
        <v>29.33</v>
      </c>
      <c r="H1203" s="193">
        <v>30.2</v>
      </c>
      <c r="I1203" s="224">
        <v>355.71</v>
      </c>
      <c r="J1203" s="193"/>
      <c r="K1203" s="196">
        <f t="shared" si="152"/>
        <v>3.2181935207036814E-3</v>
      </c>
      <c r="L1203" s="196">
        <f t="shared" si="153"/>
        <v>1.2759017651573277E-2</v>
      </c>
      <c r="M1203" s="196">
        <f t="shared" si="154"/>
        <v>-8.8989705112546696E-3</v>
      </c>
      <c r="N1203" s="196">
        <f t="shared" si="155"/>
        <v>2.9871011541072485E-3</v>
      </c>
      <c r="O1203" s="196">
        <f t="shared" si="156"/>
        <v>1.0806562530700406E-3</v>
      </c>
      <c r="P1203" s="196">
        <f t="shared" si="157"/>
        <v>2.5166025865082101E-2</v>
      </c>
      <c r="Q1203" s="196">
        <f t="shared" si="158"/>
        <v>2.1650879566982428E-2</v>
      </c>
      <c r="R1203" s="196">
        <f t="shared" si="159"/>
        <v>1.8934402749928261E-2</v>
      </c>
    </row>
    <row r="1204" spans="1:18" ht="13.8">
      <c r="A1204" s="209">
        <v>43383</v>
      </c>
      <c r="B1204" s="193">
        <v>87.76</v>
      </c>
      <c r="C1204" s="193">
        <v>99.83</v>
      </c>
      <c r="D1204" s="193">
        <v>53.93</v>
      </c>
      <c r="E1204" s="193">
        <v>73.47</v>
      </c>
      <c r="F1204" s="193">
        <v>200.97</v>
      </c>
      <c r="G1204" s="193">
        <v>28.93</v>
      </c>
      <c r="H1204" s="193">
        <v>28.74</v>
      </c>
      <c r="I1204" s="224">
        <v>325.89</v>
      </c>
      <c r="J1204" s="193"/>
      <c r="K1204" s="196">
        <f t="shared" si="152"/>
        <v>-6.1591103507271081E-2</v>
      </c>
      <c r="L1204" s="196">
        <f t="shared" si="153"/>
        <v>-5.437150705692901E-2</v>
      </c>
      <c r="M1204" s="196">
        <f t="shared" si="154"/>
        <v>-5.0528169014084467E-2</v>
      </c>
      <c r="N1204" s="196">
        <f t="shared" si="155"/>
        <v>-5.4149180993638239E-3</v>
      </c>
      <c r="O1204" s="196">
        <f t="shared" si="156"/>
        <v>-1.3886162904808697E-2</v>
      </c>
      <c r="P1204" s="196">
        <f t="shared" si="157"/>
        <v>-1.3637913399249867E-2</v>
      </c>
      <c r="Q1204" s="196">
        <f t="shared" si="158"/>
        <v>-4.8344370860927181E-2</v>
      </c>
      <c r="R1204" s="196">
        <f t="shared" si="159"/>
        <v>-8.3832335329341298E-2</v>
      </c>
    </row>
    <row r="1205" spans="1:18" ht="13.8">
      <c r="A1205" s="209">
        <v>43384</v>
      </c>
      <c r="B1205" s="193">
        <v>85.97</v>
      </c>
      <c r="C1205" s="193">
        <v>99.59</v>
      </c>
      <c r="D1205" s="193">
        <v>53.83</v>
      </c>
      <c r="E1205" s="193">
        <v>71.400000000000006</v>
      </c>
      <c r="F1205" s="193">
        <v>201.67</v>
      </c>
      <c r="G1205" s="193">
        <v>28.38</v>
      </c>
      <c r="H1205" s="193">
        <v>28.49</v>
      </c>
      <c r="I1205" s="224">
        <v>321.10000000000002</v>
      </c>
      <c r="J1205" s="193"/>
      <c r="K1205" s="196">
        <f t="shared" si="152"/>
        <v>-2.0396536007292687E-2</v>
      </c>
      <c r="L1205" s="196">
        <f t="shared" si="153"/>
        <v>-2.4040869478112281E-3</v>
      </c>
      <c r="M1205" s="196">
        <f t="shared" si="154"/>
        <v>-1.8542555164101876E-3</v>
      </c>
      <c r="N1205" s="196">
        <f t="shared" si="155"/>
        <v>-2.8174765210289821E-2</v>
      </c>
      <c r="O1205" s="196">
        <f t="shared" si="156"/>
        <v>3.4831069313827367E-3</v>
      </c>
      <c r="P1205" s="196">
        <f t="shared" si="157"/>
        <v>-1.9011406844106488E-2</v>
      </c>
      <c r="Q1205" s="196">
        <f t="shared" si="158"/>
        <v>-8.6986778009742523E-3</v>
      </c>
      <c r="R1205" s="196">
        <f t="shared" si="159"/>
        <v>-1.4698211052809119E-2</v>
      </c>
    </row>
    <row r="1206" spans="1:18" ht="13.8">
      <c r="A1206" s="209">
        <v>43385</v>
      </c>
      <c r="B1206" s="193">
        <v>89.43</v>
      </c>
      <c r="C1206" s="193">
        <v>103.04</v>
      </c>
      <c r="D1206" s="193">
        <v>55.37</v>
      </c>
      <c r="E1206" s="193">
        <v>72.959999999999994</v>
      </c>
      <c r="F1206" s="193">
        <v>206.33</v>
      </c>
      <c r="G1206" s="193">
        <v>28.65</v>
      </c>
      <c r="H1206" s="193">
        <v>28.78</v>
      </c>
      <c r="I1206" s="224">
        <v>339.56</v>
      </c>
      <c r="J1206" s="193"/>
      <c r="K1206" s="196">
        <f t="shared" si="152"/>
        <v>4.0246597650343233E-2</v>
      </c>
      <c r="L1206" s="196">
        <f t="shared" si="153"/>
        <v>3.4642032332563535E-2</v>
      </c>
      <c r="M1206" s="196">
        <f t="shared" si="154"/>
        <v>2.8608582574772418E-2</v>
      </c>
      <c r="N1206" s="196">
        <f t="shared" si="155"/>
        <v>2.1848739495798151E-2</v>
      </c>
      <c r="O1206" s="196">
        <f t="shared" si="156"/>
        <v>2.3107056081717783E-2</v>
      </c>
      <c r="P1206" s="196">
        <f t="shared" si="157"/>
        <v>9.5137420718815913E-3</v>
      </c>
      <c r="Q1206" s="196">
        <f t="shared" si="158"/>
        <v>1.0179010179010274E-2</v>
      </c>
      <c r="R1206" s="196">
        <f t="shared" si="159"/>
        <v>5.7489878542510052E-2</v>
      </c>
    </row>
    <row r="1207" spans="1:18" ht="13.8">
      <c r="A1207" s="209">
        <v>43388</v>
      </c>
      <c r="B1207" s="193">
        <v>88.05</v>
      </c>
      <c r="C1207" s="193">
        <v>101.18</v>
      </c>
      <c r="D1207" s="193">
        <v>54.48</v>
      </c>
      <c r="E1207" s="193">
        <v>72.959999999999994</v>
      </c>
      <c r="F1207" s="193">
        <v>204.11</v>
      </c>
      <c r="G1207" s="193">
        <v>28.35</v>
      </c>
      <c r="H1207" s="193">
        <v>28.91</v>
      </c>
      <c r="I1207" s="224">
        <v>333.13</v>
      </c>
      <c r="J1207" s="193"/>
      <c r="K1207" s="196">
        <f t="shared" si="152"/>
        <v>-1.5431063401543214E-2</v>
      </c>
      <c r="L1207" s="196">
        <f t="shared" si="153"/>
        <v>-1.8051242236024837E-2</v>
      </c>
      <c r="M1207" s="196">
        <f t="shared" si="154"/>
        <v>-1.6073686111612799E-2</v>
      </c>
      <c r="N1207" s="196">
        <f t="shared" si="155"/>
        <v>0</v>
      </c>
      <c r="O1207" s="196">
        <f t="shared" si="156"/>
        <v>-1.0759462996171176E-2</v>
      </c>
      <c r="P1207" s="196">
        <f t="shared" si="157"/>
        <v>-1.0471204188481577E-2</v>
      </c>
      <c r="Q1207" s="196">
        <f t="shared" si="158"/>
        <v>4.5170257123001737E-3</v>
      </c>
      <c r="R1207" s="196">
        <f t="shared" si="159"/>
        <v>-1.8936270467664055E-2</v>
      </c>
    </row>
    <row r="1208" spans="1:18" ht="13.8">
      <c r="A1208" s="209">
        <v>43389</v>
      </c>
      <c r="B1208" s="193">
        <v>91</v>
      </c>
      <c r="C1208" s="193">
        <v>104.38</v>
      </c>
      <c r="D1208" s="193">
        <v>55.93</v>
      </c>
      <c r="E1208" s="193">
        <v>74</v>
      </c>
      <c r="F1208" s="193">
        <v>206.99</v>
      </c>
      <c r="G1208" s="193">
        <v>28.95</v>
      </c>
      <c r="H1208" s="193">
        <v>29.26</v>
      </c>
      <c r="I1208" s="224">
        <v>346.4</v>
      </c>
      <c r="J1208" s="193"/>
      <c r="K1208" s="196">
        <f t="shared" si="152"/>
        <v>3.3503691084611049E-2</v>
      </c>
      <c r="L1208" s="196">
        <f t="shared" si="153"/>
        <v>3.1626803716149322E-2</v>
      </c>
      <c r="M1208" s="196">
        <f t="shared" si="154"/>
        <v>2.6615271659324577E-2</v>
      </c>
      <c r="N1208" s="196">
        <f t="shared" si="155"/>
        <v>1.4254385964912368E-2</v>
      </c>
      <c r="O1208" s="196">
        <f t="shared" si="156"/>
        <v>1.4110038704620034E-2</v>
      </c>
      <c r="P1208" s="196">
        <f t="shared" si="157"/>
        <v>2.1164021164021087E-2</v>
      </c>
      <c r="Q1208" s="196">
        <f t="shared" si="158"/>
        <v>1.2106537530266392E-2</v>
      </c>
      <c r="R1208" s="196">
        <f t="shared" si="159"/>
        <v>3.9834298922342574E-2</v>
      </c>
    </row>
    <row r="1209" spans="1:18" ht="13.8">
      <c r="A1209" s="209">
        <v>43390</v>
      </c>
      <c r="B1209" s="193">
        <v>91.59</v>
      </c>
      <c r="C1209" s="193">
        <v>104.11</v>
      </c>
      <c r="D1209" s="193">
        <v>55.65</v>
      </c>
      <c r="E1209" s="193">
        <v>72.8</v>
      </c>
      <c r="F1209" s="193">
        <v>207.73</v>
      </c>
      <c r="G1209" s="193">
        <v>29.17</v>
      </c>
      <c r="H1209" s="193">
        <v>29.05</v>
      </c>
      <c r="I1209" s="224">
        <v>364.7</v>
      </c>
      <c r="J1209" s="193"/>
      <c r="K1209" s="196">
        <f t="shared" si="152"/>
        <v>6.483516483516521E-3</v>
      </c>
      <c r="L1209" s="196">
        <f t="shared" si="153"/>
        <v>-2.5867024334163252E-3</v>
      </c>
      <c r="M1209" s="196">
        <f t="shared" si="154"/>
        <v>-5.0062578222778674E-3</v>
      </c>
      <c r="N1209" s="196">
        <f t="shared" si="155"/>
        <v>-1.6216216216216255E-2</v>
      </c>
      <c r="O1209" s="196">
        <f t="shared" si="156"/>
        <v>3.5750519348759875E-3</v>
      </c>
      <c r="P1209" s="196">
        <f t="shared" si="157"/>
        <v>7.5993091537133826E-3</v>
      </c>
      <c r="Q1209" s="196">
        <f t="shared" si="158"/>
        <v>-7.1770334928229953E-3</v>
      </c>
      <c r="R1209" s="196">
        <f t="shared" si="159"/>
        <v>5.2829099307159393E-2</v>
      </c>
    </row>
    <row r="1210" spans="1:18" ht="13.8">
      <c r="A1210" s="209">
        <v>43391</v>
      </c>
      <c r="B1210" s="193">
        <v>88.54</v>
      </c>
      <c r="C1210" s="193">
        <v>102.03</v>
      </c>
      <c r="D1210" s="193">
        <v>54.27</v>
      </c>
      <c r="E1210" s="193">
        <v>71.89</v>
      </c>
      <c r="F1210" s="193">
        <v>207.81</v>
      </c>
      <c r="G1210" s="193">
        <v>29.06</v>
      </c>
      <c r="H1210" s="193">
        <v>28.63</v>
      </c>
      <c r="I1210" s="224">
        <v>346.71</v>
      </c>
      <c r="J1210" s="195"/>
      <c r="K1210" s="196">
        <f t="shared" si="152"/>
        <v>-3.3300578665793175E-2</v>
      </c>
      <c r="L1210" s="196">
        <f t="shared" si="153"/>
        <v>-1.9978868504466413E-2</v>
      </c>
      <c r="M1210" s="196">
        <f t="shared" si="154"/>
        <v>-2.4797843665768114E-2</v>
      </c>
      <c r="N1210" s="196">
        <f t="shared" si="155"/>
        <v>-1.2499999999999954E-2</v>
      </c>
      <c r="O1210" s="196">
        <f t="shared" si="156"/>
        <v>3.8511529389116889E-4</v>
      </c>
      <c r="P1210" s="196">
        <f t="shared" si="157"/>
        <v>-3.7709976002743566E-3</v>
      </c>
      <c r="Q1210" s="196">
        <f t="shared" si="158"/>
        <v>-1.4457831325301262E-2</v>
      </c>
      <c r="R1210" s="196">
        <f t="shared" si="159"/>
        <v>-4.932821497120924E-2</v>
      </c>
    </row>
    <row r="1211" spans="1:18" ht="13.8">
      <c r="A1211" s="209">
        <v>43392</v>
      </c>
      <c r="B1211" s="193">
        <v>88.2</v>
      </c>
      <c r="C1211" s="193">
        <v>102.18</v>
      </c>
      <c r="D1211" s="193">
        <v>54.69</v>
      </c>
      <c r="E1211" s="193">
        <v>70.73</v>
      </c>
      <c r="F1211" s="193">
        <v>208.8</v>
      </c>
      <c r="G1211" s="193">
        <v>29.35</v>
      </c>
      <c r="H1211" s="193">
        <v>26.09</v>
      </c>
      <c r="I1211" s="224">
        <v>332.67</v>
      </c>
      <c r="J1211" s="193"/>
      <c r="K1211" s="196">
        <f t="shared" si="152"/>
        <v>-3.8400722837136142E-3</v>
      </c>
      <c r="L1211" s="196">
        <f t="shared" si="153"/>
        <v>1.4701558365187266E-3</v>
      </c>
      <c r="M1211" s="196">
        <f t="shared" si="154"/>
        <v>7.7390823659479373E-3</v>
      </c>
      <c r="N1211" s="196">
        <f t="shared" si="155"/>
        <v>-1.6135762971205961E-2</v>
      </c>
      <c r="O1211" s="196">
        <f t="shared" si="156"/>
        <v>4.7639670853183635E-3</v>
      </c>
      <c r="P1211" s="196">
        <f t="shared" si="157"/>
        <v>9.9793530626291361E-3</v>
      </c>
      <c r="Q1211" s="196">
        <f t="shared" si="158"/>
        <v>-8.8718127837932217E-2</v>
      </c>
      <c r="R1211" s="196">
        <f t="shared" si="159"/>
        <v>-4.0494938132733305E-2</v>
      </c>
    </row>
    <row r="1212" spans="1:18" ht="13.8">
      <c r="A1212" s="209">
        <v>43395</v>
      </c>
      <c r="B1212" s="193">
        <v>89.46</v>
      </c>
      <c r="C1212" s="193">
        <v>103.09</v>
      </c>
      <c r="D1212" s="193">
        <v>54.92</v>
      </c>
      <c r="E1212" s="193">
        <v>71.77</v>
      </c>
      <c r="F1212" s="193">
        <v>208.25</v>
      </c>
      <c r="G1212" s="193">
        <v>29.35</v>
      </c>
      <c r="H1212" s="193">
        <v>25.85</v>
      </c>
      <c r="I1212" s="224">
        <v>329.54</v>
      </c>
      <c r="J1212" s="193"/>
      <c r="K1212" s="196">
        <f t="shared" si="152"/>
        <v>1.4285714285714183E-2</v>
      </c>
      <c r="L1212" s="196">
        <f t="shared" si="153"/>
        <v>8.9058524173027658E-3</v>
      </c>
      <c r="M1212" s="196">
        <f t="shared" si="154"/>
        <v>4.2055220332785515E-3</v>
      </c>
      <c r="N1212" s="196">
        <f t="shared" si="155"/>
        <v>1.4703803195249427E-2</v>
      </c>
      <c r="O1212" s="196">
        <f t="shared" si="156"/>
        <v>-2.6340996168582919E-3</v>
      </c>
      <c r="P1212" s="196">
        <f t="shared" si="157"/>
        <v>0</v>
      </c>
      <c r="Q1212" s="196">
        <f t="shared" si="158"/>
        <v>-9.1989267918742221E-3</v>
      </c>
      <c r="R1212" s="196">
        <f t="shared" si="159"/>
        <v>-9.4087233594853624E-3</v>
      </c>
    </row>
    <row r="1213" spans="1:18" ht="13.8">
      <c r="A1213" s="209">
        <v>43396</v>
      </c>
      <c r="B1213" s="193">
        <v>88.43</v>
      </c>
      <c r="C1213" s="193">
        <v>101.65</v>
      </c>
      <c r="D1213" s="193">
        <v>55.05</v>
      </c>
      <c r="E1213" s="193">
        <v>71.290000000000006</v>
      </c>
      <c r="F1213" s="193">
        <v>207.97</v>
      </c>
      <c r="G1213" s="193">
        <v>29.55</v>
      </c>
      <c r="H1213" s="193">
        <v>25.58</v>
      </c>
      <c r="I1213" s="224">
        <v>333.16</v>
      </c>
      <c r="J1213" s="193"/>
      <c r="K1213" s="196">
        <f t="shared" si="152"/>
        <v>-1.1513525598032495E-2</v>
      </c>
      <c r="L1213" s="196">
        <f t="shared" si="153"/>
        <v>-1.3968377146182924E-2</v>
      </c>
      <c r="M1213" s="196">
        <f t="shared" si="154"/>
        <v>2.3670793882009369E-3</v>
      </c>
      <c r="N1213" s="196">
        <f t="shared" si="155"/>
        <v>-6.6880312108121747E-3</v>
      </c>
      <c r="O1213" s="196">
        <f t="shared" si="156"/>
        <v>-1.3445378151260559E-3</v>
      </c>
      <c r="P1213" s="196">
        <f t="shared" si="157"/>
        <v>6.8143100511073012E-3</v>
      </c>
      <c r="Q1213" s="196">
        <f t="shared" si="158"/>
        <v>-1.0444874274661628E-2</v>
      </c>
      <c r="R1213" s="196">
        <f t="shared" si="159"/>
        <v>1.0985009407052267E-2</v>
      </c>
    </row>
    <row r="1214" spans="1:18" ht="13.8">
      <c r="A1214" s="209">
        <v>43397</v>
      </c>
      <c r="B1214" s="193">
        <v>83.21</v>
      </c>
      <c r="C1214" s="193">
        <v>96.22</v>
      </c>
      <c r="D1214" s="193">
        <v>52.41</v>
      </c>
      <c r="E1214" s="193">
        <v>70.95</v>
      </c>
      <c r="F1214" s="193">
        <v>203.43</v>
      </c>
      <c r="G1214" s="193">
        <v>29.48</v>
      </c>
      <c r="H1214" s="193">
        <v>24.76</v>
      </c>
      <c r="I1214" s="224">
        <v>301.83</v>
      </c>
      <c r="J1214" s="193"/>
      <c r="K1214" s="196">
        <f t="shared" si="152"/>
        <v>-5.902974103810938E-2</v>
      </c>
      <c r="L1214" s="196">
        <f t="shared" si="153"/>
        <v>-5.3418593212002034E-2</v>
      </c>
      <c r="M1214" s="196">
        <f t="shared" si="154"/>
        <v>-4.7956403269754783E-2</v>
      </c>
      <c r="N1214" s="196">
        <f t="shared" si="155"/>
        <v>-4.7692523495581904E-3</v>
      </c>
      <c r="O1214" s="196">
        <f t="shared" si="156"/>
        <v>-2.1830071644948754E-2</v>
      </c>
      <c r="P1214" s="196">
        <f t="shared" si="157"/>
        <v>-2.3688663282572008E-3</v>
      </c>
      <c r="Q1214" s="196">
        <f t="shared" si="158"/>
        <v>-3.2056293979671489E-2</v>
      </c>
      <c r="R1214" s="196">
        <f t="shared" si="159"/>
        <v>-9.4038900228118741E-2</v>
      </c>
    </row>
    <row r="1215" spans="1:18" ht="13.8">
      <c r="A1215" s="209">
        <v>43398</v>
      </c>
      <c r="B1215" s="193">
        <v>89.11</v>
      </c>
      <c r="C1215" s="193">
        <v>101.84</v>
      </c>
      <c r="D1215" s="193">
        <v>54.64</v>
      </c>
      <c r="E1215" s="193">
        <v>72.290000000000006</v>
      </c>
      <c r="F1215" s="193">
        <v>205.83</v>
      </c>
      <c r="G1215" s="193">
        <v>29.97</v>
      </c>
      <c r="H1215" s="193">
        <v>25.46</v>
      </c>
      <c r="I1215" s="224">
        <v>312.87</v>
      </c>
      <c r="J1215" s="193"/>
      <c r="K1215" s="196">
        <f t="shared" si="152"/>
        <v>7.0904939310179133E-2</v>
      </c>
      <c r="L1215" s="196">
        <f t="shared" si="153"/>
        <v>5.8407815422989035E-2</v>
      </c>
      <c r="M1215" s="196">
        <f t="shared" si="154"/>
        <v>4.2549131845067811E-2</v>
      </c>
      <c r="N1215" s="196">
        <f t="shared" si="155"/>
        <v>1.8886539816772421E-2</v>
      </c>
      <c r="O1215" s="196">
        <f t="shared" si="156"/>
        <v>1.1797669960182892E-2</v>
      </c>
      <c r="P1215" s="196">
        <f t="shared" si="157"/>
        <v>1.6621438263229253E-2</v>
      </c>
      <c r="Q1215" s="196">
        <f t="shared" si="158"/>
        <v>2.8271405492730179E-2</v>
      </c>
      <c r="R1215" s="196">
        <f t="shared" si="159"/>
        <v>3.6576881025743038E-2</v>
      </c>
    </row>
    <row r="1216" spans="1:18" ht="13.8">
      <c r="A1216" s="209">
        <v>43399</v>
      </c>
      <c r="B1216" s="193">
        <v>82.14</v>
      </c>
      <c r="C1216" s="193">
        <v>100.58</v>
      </c>
      <c r="D1216" s="193">
        <v>53.44</v>
      </c>
      <c r="E1216" s="193">
        <v>70.66</v>
      </c>
      <c r="F1216" s="193">
        <v>198.37</v>
      </c>
      <c r="G1216" s="193">
        <v>29.89</v>
      </c>
      <c r="H1216" s="193">
        <v>24.81</v>
      </c>
      <c r="I1216" s="224">
        <v>299.83</v>
      </c>
      <c r="J1216" s="193"/>
      <c r="K1216" s="196">
        <f t="shared" si="152"/>
        <v>-7.821793289193131E-2</v>
      </c>
      <c r="L1216" s="196">
        <f t="shared" si="153"/>
        <v>-1.2372348782403821E-2</v>
      </c>
      <c r="M1216" s="196">
        <f t="shared" si="154"/>
        <v>-2.1961932650073259E-2</v>
      </c>
      <c r="N1216" s="196">
        <f t="shared" si="155"/>
        <v>-2.2548070272513619E-2</v>
      </c>
      <c r="O1216" s="196">
        <f t="shared" si="156"/>
        <v>-3.6243501919059458E-2</v>
      </c>
      <c r="P1216" s="196">
        <f t="shared" si="157"/>
        <v>-2.6693360026692793E-3</v>
      </c>
      <c r="Q1216" s="196">
        <f t="shared" si="158"/>
        <v>-2.553024351924596E-2</v>
      </c>
      <c r="R1216" s="196">
        <f t="shared" si="159"/>
        <v>-4.1678652475469112E-2</v>
      </c>
    </row>
    <row r="1217" spans="1:18" ht="13.8">
      <c r="A1217" s="209">
        <v>43402</v>
      </c>
      <c r="B1217" s="193">
        <v>76.94</v>
      </c>
      <c r="C1217" s="193">
        <v>97.66</v>
      </c>
      <c r="D1217" s="193">
        <v>50.88</v>
      </c>
      <c r="E1217" s="193">
        <v>72.52</v>
      </c>
      <c r="F1217" s="193">
        <v>202.21</v>
      </c>
      <c r="G1217" s="193">
        <v>30.15</v>
      </c>
      <c r="H1217" s="193">
        <v>24.34</v>
      </c>
      <c r="I1217" s="224">
        <v>284.83999999999997</v>
      </c>
      <c r="J1217" s="193"/>
      <c r="K1217" s="196">
        <f t="shared" si="152"/>
        <v>-6.3306549793036307E-2</v>
      </c>
      <c r="L1217" s="196">
        <f t="shared" si="153"/>
        <v>-2.9031616623583233E-2</v>
      </c>
      <c r="M1217" s="196">
        <f t="shared" si="154"/>
        <v>-4.790419161676638E-2</v>
      </c>
      <c r="N1217" s="196">
        <f t="shared" si="155"/>
        <v>2.6323238041324647E-2</v>
      </c>
      <c r="O1217" s="196">
        <f t="shared" si="156"/>
        <v>1.9357765791198283E-2</v>
      </c>
      <c r="P1217" s="196">
        <f t="shared" si="157"/>
        <v>8.698561391769756E-3</v>
      </c>
      <c r="Q1217" s="196">
        <f t="shared" si="158"/>
        <v>-1.8943974203949974E-2</v>
      </c>
      <c r="R1217" s="196">
        <f t="shared" si="159"/>
        <v>-4.9994997165060236E-2</v>
      </c>
    </row>
    <row r="1218" spans="1:18" ht="13.8">
      <c r="A1218" s="209">
        <v>43403</v>
      </c>
      <c r="B1218" s="193">
        <v>76.52</v>
      </c>
      <c r="C1218" s="193">
        <v>97.54</v>
      </c>
      <c r="D1218" s="193">
        <v>51.68</v>
      </c>
      <c r="E1218" s="193">
        <v>73.959999999999994</v>
      </c>
      <c r="F1218" s="193">
        <v>207.21</v>
      </c>
      <c r="G1218" s="193">
        <v>30.94</v>
      </c>
      <c r="H1218" s="193">
        <v>24.88</v>
      </c>
      <c r="I1218" s="224">
        <v>285.81</v>
      </c>
      <c r="J1218" s="193"/>
      <c r="K1218" s="196">
        <f t="shared" si="152"/>
        <v>-5.458799064205897E-3</v>
      </c>
      <c r="L1218" s="196">
        <f t="shared" si="153"/>
        <v>-1.2287528158917709E-3</v>
      </c>
      <c r="M1218" s="196">
        <f t="shared" si="154"/>
        <v>1.5723270440251517E-2</v>
      </c>
      <c r="N1218" s="196">
        <f t="shared" si="155"/>
        <v>1.9856591285162685E-2</v>
      </c>
      <c r="O1218" s="196">
        <f t="shared" si="156"/>
        <v>2.4726769200336281E-2</v>
      </c>
      <c r="P1218" s="196">
        <f t="shared" si="157"/>
        <v>2.6202321724709876E-2</v>
      </c>
      <c r="Q1218" s="196">
        <f t="shared" si="158"/>
        <v>2.2185702547247294E-2</v>
      </c>
      <c r="R1218" s="196">
        <f t="shared" si="159"/>
        <v>3.4054205869963046E-3</v>
      </c>
    </row>
    <row r="1219" spans="1:18" ht="13.8">
      <c r="A1219" s="209">
        <v>43404</v>
      </c>
      <c r="B1219" s="193">
        <v>79.900000000000006</v>
      </c>
      <c r="C1219" s="193">
        <v>100.44</v>
      </c>
      <c r="D1219" s="193">
        <v>53.71</v>
      </c>
      <c r="E1219" s="193">
        <v>72.12</v>
      </c>
      <c r="F1219" s="193">
        <v>207.86</v>
      </c>
      <c r="G1219" s="193">
        <v>30.3</v>
      </c>
      <c r="H1219" s="193">
        <v>26.34</v>
      </c>
      <c r="I1219" s="224">
        <v>301.77999999999997</v>
      </c>
      <c r="J1219" s="193"/>
      <c r="K1219" s="196">
        <f t="shared" ref="K1219:K1282" si="160">(B1219-B1218)/B1218</f>
        <v>4.4171458442237452E-2</v>
      </c>
      <c r="L1219" s="196">
        <f t="shared" ref="L1219:L1282" si="161">(C1219-C1218)/C1218</f>
        <v>2.9731392249333518E-2</v>
      </c>
      <c r="M1219" s="196">
        <f t="shared" ref="M1219:M1282" si="162">(D1219-D1218)/D1218</f>
        <v>3.9280185758513955E-2</v>
      </c>
      <c r="N1219" s="196">
        <f t="shared" ref="N1219:N1282" si="163">(E1219-E1218)/E1218</f>
        <v>-2.4878312601406022E-2</v>
      </c>
      <c r="O1219" s="196">
        <f t="shared" ref="O1219:O1282" si="164">(F1219-F1218)/F1218</f>
        <v>3.1369142415906843E-3</v>
      </c>
      <c r="P1219" s="196">
        <f t="shared" ref="P1219:P1282" si="165">(G1219-G1218)/G1218</f>
        <v>-2.0685197155785408E-2</v>
      </c>
      <c r="Q1219" s="196">
        <f t="shared" ref="Q1219:Q1282" si="166">(H1219-H1218)/H1218</f>
        <v>5.8681672025723511E-2</v>
      </c>
      <c r="R1219" s="196">
        <f t="shared" ref="R1219:R1282" si="167">(I1219-I1218)/I1218</f>
        <v>5.5876281445715582E-2</v>
      </c>
    </row>
    <row r="1220" spans="1:18" ht="13.8">
      <c r="A1220" s="209">
        <v>43405</v>
      </c>
      <c r="B1220" s="193">
        <v>83.28</v>
      </c>
      <c r="C1220" s="193">
        <v>99.6</v>
      </c>
      <c r="D1220" s="193">
        <v>53.37</v>
      </c>
      <c r="E1220" s="193">
        <v>72.64</v>
      </c>
      <c r="F1220" s="193">
        <v>208.74</v>
      </c>
      <c r="G1220" s="193">
        <v>30.39</v>
      </c>
      <c r="H1220" s="193">
        <v>26.79</v>
      </c>
      <c r="I1220" s="224">
        <v>317.38</v>
      </c>
      <c r="J1220" s="193"/>
      <c r="K1220" s="196">
        <f t="shared" si="160"/>
        <v>4.2302878598247752E-2</v>
      </c>
      <c r="L1220" s="196">
        <f t="shared" si="161"/>
        <v>-8.3632019115890428E-3</v>
      </c>
      <c r="M1220" s="196">
        <f t="shared" si="162"/>
        <v>-6.3302923105567569E-3</v>
      </c>
      <c r="N1220" s="196">
        <f t="shared" si="163"/>
        <v>7.2102052135329447E-3</v>
      </c>
      <c r="O1220" s="196">
        <f t="shared" si="164"/>
        <v>4.2336187818723921E-3</v>
      </c>
      <c r="P1220" s="196">
        <f t="shared" si="165"/>
        <v>2.9702970297029656E-3</v>
      </c>
      <c r="Q1220" s="196">
        <f t="shared" si="166"/>
        <v>1.7084282460136647E-2</v>
      </c>
      <c r="R1220" s="196">
        <f t="shared" si="167"/>
        <v>5.1693286500099488E-2</v>
      </c>
    </row>
    <row r="1221" spans="1:18" ht="13.8">
      <c r="A1221" s="209">
        <v>43406</v>
      </c>
      <c r="B1221" s="193">
        <v>83.28</v>
      </c>
      <c r="C1221" s="193">
        <v>99.83</v>
      </c>
      <c r="D1221" s="193">
        <v>52.76</v>
      </c>
      <c r="E1221" s="193">
        <v>72.790000000000006</v>
      </c>
      <c r="F1221" s="193">
        <v>209.25</v>
      </c>
      <c r="G1221" s="193">
        <v>30.62</v>
      </c>
      <c r="H1221" s="193">
        <v>27.1</v>
      </c>
      <c r="I1221" s="224">
        <v>309.10000000000002</v>
      </c>
      <c r="J1221" s="193"/>
      <c r="K1221" s="196">
        <f t="shared" si="160"/>
        <v>0</v>
      </c>
      <c r="L1221" s="196">
        <f t="shared" si="161"/>
        <v>2.3092369477912046E-3</v>
      </c>
      <c r="M1221" s="196">
        <f t="shared" si="162"/>
        <v>-1.1429642121041774E-2</v>
      </c>
      <c r="N1221" s="196">
        <f t="shared" si="163"/>
        <v>2.06497797356836E-3</v>
      </c>
      <c r="O1221" s="196">
        <f t="shared" si="164"/>
        <v>2.4432308134520976E-3</v>
      </c>
      <c r="P1221" s="196">
        <f t="shared" si="165"/>
        <v>7.5682790391576318E-3</v>
      </c>
      <c r="Q1221" s="196">
        <f t="shared" si="166"/>
        <v>1.1571481896230022E-2</v>
      </c>
      <c r="R1221" s="196">
        <f t="shared" si="167"/>
        <v>-2.6088600415905137E-2</v>
      </c>
    </row>
    <row r="1222" spans="1:18" ht="13.8">
      <c r="A1222" s="209">
        <v>43409</v>
      </c>
      <c r="B1222" s="193">
        <v>81.39</v>
      </c>
      <c r="C1222" s="193">
        <v>101.1</v>
      </c>
      <c r="D1222" s="193">
        <v>51.88</v>
      </c>
      <c r="E1222" s="193">
        <v>73.599999999999994</v>
      </c>
      <c r="F1222" s="193">
        <v>213.15</v>
      </c>
      <c r="G1222" s="193">
        <v>31.09</v>
      </c>
      <c r="H1222" s="193">
        <v>26.89</v>
      </c>
      <c r="I1222" s="224">
        <v>315.44</v>
      </c>
      <c r="J1222" s="193"/>
      <c r="K1222" s="196">
        <f t="shared" si="160"/>
        <v>-2.2694524495677239E-2</v>
      </c>
      <c r="L1222" s="196">
        <f t="shared" si="161"/>
        <v>1.2721626765501313E-2</v>
      </c>
      <c r="M1222" s="196">
        <f t="shared" si="162"/>
        <v>-1.6679302501895289E-2</v>
      </c>
      <c r="N1222" s="196">
        <f t="shared" si="163"/>
        <v>1.112790218436582E-2</v>
      </c>
      <c r="O1222" s="196">
        <f t="shared" si="164"/>
        <v>1.8637992831541245E-2</v>
      </c>
      <c r="P1222" s="196">
        <f t="shared" si="165"/>
        <v>1.5349444807315442E-2</v>
      </c>
      <c r="Q1222" s="196">
        <f t="shared" si="166"/>
        <v>-7.749077490774939E-3</v>
      </c>
      <c r="R1222" s="196">
        <f t="shared" si="167"/>
        <v>2.0511161436428258E-2</v>
      </c>
    </row>
    <row r="1223" spans="1:18" ht="13.8">
      <c r="A1223" s="209">
        <v>43410</v>
      </c>
      <c r="B1223" s="193">
        <v>82.14</v>
      </c>
      <c r="C1223" s="193">
        <v>101.3</v>
      </c>
      <c r="D1223" s="193">
        <v>52.66</v>
      </c>
      <c r="E1223" s="193">
        <v>73.81</v>
      </c>
      <c r="F1223" s="193">
        <v>215.2</v>
      </c>
      <c r="G1223" s="193">
        <v>31.22</v>
      </c>
      <c r="H1223" s="193">
        <v>27.18</v>
      </c>
      <c r="I1223" s="224">
        <v>310.83999999999997</v>
      </c>
      <c r="J1223" s="193"/>
      <c r="K1223" s="196">
        <f t="shared" si="160"/>
        <v>9.2148912642830809E-3</v>
      </c>
      <c r="L1223" s="196">
        <f t="shared" si="161"/>
        <v>1.9782393669634307E-3</v>
      </c>
      <c r="M1223" s="196">
        <f t="shared" si="162"/>
        <v>1.5034695451040747E-2</v>
      </c>
      <c r="N1223" s="196">
        <f t="shared" si="163"/>
        <v>2.8532608695653258E-3</v>
      </c>
      <c r="O1223" s="196">
        <f t="shared" si="164"/>
        <v>9.617640159512001E-3</v>
      </c>
      <c r="P1223" s="196">
        <f t="shared" si="165"/>
        <v>4.1814088131231584E-3</v>
      </c>
      <c r="Q1223" s="196">
        <f t="shared" si="166"/>
        <v>1.0784678319077692E-2</v>
      </c>
      <c r="R1223" s="196">
        <f t="shared" si="167"/>
        <v>-1.4582804970834463E-2</v>
      </c>
    </row>
    <row r="1224" spans="1:18" ht="13.8">
      <c r="A1224" s="209">
        <v>43411</v>
      </c>
      <c r="B1224" s="193">
        <v>87.77</v>
      </c>
      <c r="C1224" s="193">
        <v>105.28</v>
      </c>
      <c r="D1224" s="193">
        <v>54.54</v>
      </c>
      <c r="E1224" s="193">
        <v>74.819999999999993</v>
      </c>
      <c r="F1224" s="193">
        <v>218.53</v>
      </c>
      <c r="G1224" s="193">
        <v>31.52</v>
      </c>
      <c r="H1224" s="193">
        <v>27.09</v>
      </c>
      <c r="I1224" s="224">
        <v>327.5</v>
      </c>
      <c r="J1224" s="193"/>
      <c r="K1224" s="196">
        <f t="shared" si="160"/>
        <v>6.8541514487460375E-2</v>
      </c>
      <c r="L1224" s="196">
        <f t="shared" si="161"/>
        <v>3.9289239881540018E-2</v>
      </c>
      <c r="M1224" s="196">
        <f t="shared" si="162"/>
        <v>3.5700721610330471E-2</v>
      </c>
      <c r="N1224" s="196">
        <f t="shared" si="163"/>
        <v>1.3683782685272875E-2</v>
      </c>
      <c r="O1224" s="196">
        <f t="shared" si="164"/>
        <v>1.5473977695167345E-2</v>
      </c>
      <c r="P1224" s="196">
        <f t="shared" si="165"/>
        <v>9.6092248558616502E-3</v>
      </c>
      <c r="Q1224" s="196">
        <f t="shared" si="166"/>
        <v>-3.3112582781456902E-3</v>
      </c>
      <c r="R1224" s="196">
        <f t="shared" si="167"/>
        <v>5.3596705700682111E-2</v>
      </c>
    </row>
    <row r="1225" spans="1:18" ht="13.8">
      <c r="A1225" s="209">
        <v>43412</v>
      </c>
      <c r="B1225" s="193">
        <v>87.75</v>
      </c>
      <c r="C1225" s="193">
        <v>105.09</v>
      </c>
      <c r="D1225" s="193">
        <v>53.99</v>
      </c>
      <c r="E1225" s="193">
        <v>75.540000000000006</v>
      </c>
      <c r="F1225" s="193">
        <v>217.53</v>
      </c>
      <c r="G1225" s="193">
        <v>31.69</v>
      </c>
      <c r="H1225" s="193">
        <v>27.08</v>
      </c>
      <c r="I1225" s="224">
        <v>317.92</v>
      </c>
      <c r="J1225" s="193"/>
      <c r="K1225" s="196">
        <f t="shared" si="160"/>
        <v>-2.2786829212710519E-4</v>
      </c>
      <c r="L1225" s="196">
        <f t="shared" si="161"/>
        <v>-1.8047112462005863E-3</v>
      </c>
      <c r="M1225" s="196">
        <f t="shared" si="162"/>
        <v>-1.0084341767510033E-2</v>
      </c>
      <c r="N1225" s="196">
        <f t="shared" si="163"/>
        <v>9.6230954290298463E-3</v>
      </c>
      <c r="O1225" s="196">
        <f t="shared" si="164"/>
        <v>-4.5760307509266464E-3</v>
      </c>
      <c r="P1225" s="196">
        <f t="shared" si="165"/>
        <v>5.3934010152284807E-3</v>
      </c>
      <c r="Q1225" s="196">
        <f t="shared" si="166"/>
        <v>-3.6913990402368267E-4</v>
      </c>
      <c r="R1225" s="196">
        <f t="shared" si="167"/>
        <v>-2.9251908396946517E-2</v>
      </c>
    </row>
    <row r="1226" spans="1:18" ht="13.8">
      <c r="A1226" s="209">
        <v>43413</v>
      </c>
      <c r="B1226" s="193">
        <v>85.62</v>
      </c>
      <c r="C1226" s="193">
        <v>103.04</v>
      </c>
      <c r="D1226" s="193">
        <v>53.18</v>
      </c>
      <c r="E1226" s="193">
        <v>74.97</v>
      </c>
      <c r="F1226" s="193">
        <v>216.65</v>
      </c>
      <c r="G1226" s="193">
        <v>31.89</v>
      </c>
      <c r="H1226" s="193">
        <v>26.89</v>
      </c>
      <c r="I1226" s="224">
        <v>303.47000000000003</v>
      </c>
      <c r="J1226" s="193"/>
      <c r="K1226" s="196">
        <f t="shared" si="160"/>
        <v>-2.4273504273504221E-2</v>
      </c>
      <c r="L1226" s="196">
        <f t="shared" si="161"/>
        <v>-1.9507089161670921E-2</v>
      </c>
      <c r="M1226" s="196">
        <f t="shared" si="162"/>
        <v>-1.5002778292276388E-2</v>
      </c>
      <c r="N1226" s="196">
        <f t="shared" si="163"/>
        <v>-7.5456711675934256E-3</v>
      </c>
      <c r="O1226" s="196">
        <f t="shared" si="164"/>
        <v>-4.0454190226635201E-3</v>
      </c>
      <c r="P1226" s="196">
        <f t="shared" si="165"/>
        <v>6.3111391606184694E-3</v>
      </c>
      <c r="Q1226" s="196">
        <f t="shared" si="166"/>
        <v>-7.0162481536188235E-3</v>
      </c>
      <c r="R1226" s="196">
        <f t="shared" si="167"/>
        <v>-4.5451685958731718E-2</v>
      </c>
    </row>
    <row r="1227" spans="1:18" ht="13.8">
      <c r="A1227" s="209">
        <v>43416</v>
      </c>
      <c r="B1227" s="193">
        <v>81.84</v>
      </c>
      <c r="C1227" s="193">
        <v>100.5</v>
      </c>
      <c r="D1227" s="193">
        <v>51.8</v>
      </c>
      <c r="E1227" s="193">
        <v>73.709999999999994</v>
      </c>
      <c r="F1227" s="193">
        <v>213.68</v>
      </c>
      <c r="G1227" s="193">
        <v>31.38</v>
      </c>
      <c r="H1227" s="193">
        <v>26.28</v>
      </c>
      <c r="I1227" s="224">
        <v>294.07</v>
      </c>
      <c r="J1227" s="193"/>
      <c r="K1227" s="196">
        <f t="shared" si="160"/>
        <v>-4.4148563419761748E-2</v>
      </c>
      <c r="L1227" s="196">
        <f t="shared" si="161"/>
        <v>-2.4650621118012483E-2</v>
      </c>
      <c r="M1227" s="196">
        <f t="shared" si="162"/>
        <v>-2.5949605114704826E-2</v>
      </c>
      <c r="N1227" s="196">
        <f t="shared" si="163"/>
        <v>-1.6806722689075699E-2</v>
      </c>
      <c r="O1227" s="196">
        <f t="shared" si="164"/>
        <v>-1.3708746826678969E-2</v>
      </c>
      <c r="P1227" s="196">
        <f t="shared" si="165"/>
        <v>-1.599247412982131E-2</v>
      </c>
      <c r="Q1227" s="196">
        <f t="shared" si="166"/>
        <v>-2.2685013015991053E-2</v>
      </c>
      <c r="R1227" s="196">
        <f t="shared" si="167"/>
        <v>-3.0975055194912293E-2</v>
      </c>
    </row>
    <row r="1228" spans="1:18" ht="13.8">
      <c r="A1228" s="209">
        <v>43417</v>
      </c>
      <c r="B1228" s="193">
        <v>81.56</v>
      </c>
      <c r="C1228" s="193">
        <v>100.56</v>
      </c>
      <c r="D1228" s="193">
        <v>51.68</v>
      </c>
      <c r="E1228" s="193">
        <v>72.709999999999994</v>
      </c>
      <c r="F1228" s="193">
        <v>213.37</v>
      </c>
      <c r="G1228" s="193">
        <v>31.1</v>
      </c>
      <c r="H1228" s="193">
        <v>25.5</v>
      </c>
      <c r="I1228" s="224">
        <v>294.39999999999998</v>
      </c>
      <c r="J1228" s="193"/>
      <c r="K1228" s="196">
        <f t="shared" si="160"/>
        <v>-3.42130987292279E-3</v>
      </c>
      <c r="L1228" s="196">
        <f t="shared" si="161"/>
        <v>5.9701492537315699E-4</v>
      </c>
      <c r="M1228" s="196">
        <f t="shared" si="162"/>
        <v>-2.3166023166022675E-3</v>
      </c>
      <c r="N1228" s="196">
        <f t="shared" si="163"/>
        <v>-1.3566680233346902E-2</v>
      </c>
      <c r="O1228" s="196">
        <f t="shared" si="164"/>
        <v>-1.4507675028079478E-3</v>
      </c>
      <c r="P1228" s="196">
        <f t="shared" si="165"/>
        <v>-8.9228808158061685E-3</v>
      </c>
      <c r="Q1228" s="196">
        <f t="shared" si="166"/>
        <v>-2.9680365296803696E-2</v>
      </c>
      <c r="R1228" s="196">
        <f t="shared" si="167"/>
        <v>1.1221817934504849E-3</v>
      </c>
    </row>
    <row r="1229" spans="1:18" ht="13.8">
      <c r="A1229" s="209">
        <v>43418</v>
      </c>
      <c r="B1229" s="193">
        <v>79.95</v>
      </c>
      <c r="C1229" s="193">
        <v>99.14</v>
      </c>
      <c r="D1229" s="193">
        <v>52.06</v>
      </c>
      <c r="E1229" s="193">
        <v>71.69</v>
      </c>
      <c r="F1229" s="193">
        <v>212.62</v>
      </c>
      <c r="G1229" s="193">
        <v>30.68</v>
      </c>
      <c r="H1229" s="193">
        <v>25.31</v>
      </c>
      <c r="I1229" s="224">
        <v>286.73</v>
      </c>
      <c r="J1229" s="193"/>
      <c r="K1229" s="196">
        <f t="shared" si="160"/>
        <v>-1.9740068661108379E-2</v>
      </c>
      <c r="L1229" s="196">
        <f t="shared" si="161"/>
        <v>-1.4120922832140033E-2</v>
      </c>
      <c r="M1229" s="196">
        <f t="shared" si="162"/>
        <v>7.3529411764706376E-3</v>
      </c>
      <c r="N1229" s="196">
        <f t="shared" si="163"/>
        <v>-1.4028331728785533E-2</v>
      </c>
      <c r="O1229" s="196">
        <f t="shared" si="164"/>
        <v>-3.515020855790411E-3</v>
      </c>
      <c r="P1229" s="196">
        <f t="shared" si="165"/>
        <v>-1.3504823151125457E-2</v>
      </c>
      <c r="Q1229" s="196">
        <f t="shared" si="166"/>
        <v>-7.4509803921569131E-3</v>
      </c>
      <c r="R1229" s="196">
        <f t="shared" si="167"/>
        <v>-2.6052989130434644E-2</v>
      </c>
    </row>
    <row r="1230" spans="1:18" ht="13.8">
      <c r="A1230" s="209">
        <v>43419</v>
      </c>
      <c r="B1230" s="193">
        <v>80.97</v>
      </c>
      <c r="C1230" s="193">
        <v>101.32</v>
      </c>
      <c r="D1230" s="193">
        <v>53.11</v>
      </c>
      <c r="E1230" s="193">
        <v>69.64</v>
      </c>
      <c r="F1230" s="193">
        <v>209.54</v>
      </c>
      <c r="G1230" s="193">
        <v>30.07</v>
      </c>
      <c r="H1230" s="193">
        <v>25.56</v>
      </c>
      <c r="I1230" s="224">
        <v>290.06</v>
      </c>
      <c r="J1230" s="193"/>
      <c r="K1230" s="196">
        <f t="shared" si="160"/>
        <v>1.2757973733583439E-2</v>
      </c>
      <c r="L1230" s="196">
        <f t="shared" si="161"/>
        <v>2.1989106314302932E-2</v>
      </c>
      <c r="M1230" s="196">
        <f t="shared" si="162"/>
        <v>2.0169035728006091E-2</v>
      </c>
      <c r="N1230" s="196">
        <f t="shared" si="163"/>
        <v>-2.8595341051750555E-2</v>
      </c>
      <c r="O1230" s="196">
        <f t="shared" si="164"/>
        <v>-1.4485937353024234E-2</v>
      </c>
      <c r="P1230" s="196">
        <f t="shared" si="165"/>
        <v>-1.9882659713168171E-2</v>
      </c>
      <c r="Q1230" s="196">
        <f t="shared" si="166"/>
        <v>9.8775187672856587E-3</v>
      </c>
      <c r="R1230" s="196">
        <f t="shared" si="167"/>
        <v>1.1613713249398333E-2</v>
      </c>
    </row>
    <row r="1231" spans="1:18" ht="13.8">
      <c r="A1231" s="209">
        <v>43420</v>
      </c>
      <c r="B1231" s="193">
        <v>79.67</v>
      </c>
      <c r="C1231" s="193">
        <v>102.27</v>
      </c>
      <c r="D1231" s="193">
        <v>52.94</v>
      </c>
      <c r="E1231" s="193">
        <v>68.709999999999994</v>
      </c>
      <c r="F1231" s="193">
        <v>210.53</v>
      </c>
      <c r="G1231" s="193">
        <v>29.52</v>
      </c>
      <c r="H1231" s="193">
        <v>25.52</v>
      </c>
      <c r="I1231" s="224">
        <v>286.20999999999998</v>
      </c>
      <c r="J1231" s="193"/>
      <c r="K1231" s="196">
        <f t="shared" si="160"/>
        <v>-1.6055329134247218E-2</v>
      </c>
      <c r="L1231" s="196">
        <f t="shared" si="161"/>
        <v>9.3762337149625244E-3</v>
      </c>
      <c r="M1231" s="196">
        <f t="shared" si="162"/>
        <v>-3.2009037845980364E-3</v>
      </c>
      <c r="N1231" s="196">
        <f t="shared" si="163"/>
        <v>-1.3354394026421695E-2</v>
      </c>
      <c r="O1231" s="196">
        <f t="shared" si="164"/>
        <v>4.7246349145748266E-3</v>
      </c>
      <c r="P1231" s="196">
        <f t="shared" si="165"/>
        <v>-1.8290655138011331E-2</v>
      </c>
      <c r="Q1231" s="196">
        <f t="shared" si="166"/>
        <v>-1.5649452269170245E-3</v>
      </c>
      <c r="R1231" s="196">
        <f t="shared" si="167"/>
        <v>-1.3273115907053792E-2</v>
      </c>
    </row>
    <row r="1232" spans="1:18" ht="13.8">
      <c r="A1232" s="209">
        <v>43423</v>
      </c>
      <c r="B1232" s="193">
        <v>75.61</v>
      </c>
      <c r="C1232" s="193">
        <v>98.81</v>
      </c>
      <c r="D1232" s="193">
        <v>50.88</v>
      </c>
      <c r="E1232" s="193">
        <v>67.08</v>
      </c>
      <c r="F1232" s="193">
        <v>208.45</v>
      </c>
      <c r="G1232" s="193">
        <v>29.24</v>
      </c>
      <c r="H1232" s="193">
        <v>25.37</v>
      </c>
      <c r="I1232" s="224">
        <v>270.60000000000002</v>
      </c>
      <c r="J1232" s="193"/>
      <c r="K1232" s="196">
        <f t="shared" si="160"/>
        <v>-5.096021086983811E-2</v>
      </c>
      <c r="L1232" s="196">
        <f t="shared" si="161"/>
        <v>-3.3832013298132332E-2</v>
      </c>
      <c r="M1232" s="196">
        <f t="shared" si="162"/>
        <v>-3.891197582168484E-2</v>
      </c>
      <c r="N1232" s="196">
        <f t="shared" si="163"/>
        <v>-2.3722893319749607E-2</v>
      </c>
      <c r="O1232" s="196">
        <f t="shared" si="164"/>
        <v>-9.8798271030257571E-3</v>
      </c>
      <c r="P1232" s="196">
        <f t="shared" si="165"/>
        <v>-9.4850948509485489E-3</v>
      </c>
      <c r="Q1232" s="196">
        <f t="shared" si="166"/>
        <v>-5.8777429467084088E-3</v>
      </c>
      <c r="R1232" s="196">
        <f t="shared" si="167"/>
        <v>-5.4540372453792521E-2</v>
      </c>
    </row>
    <row r="1233" spans="1:18" ht="13.8">
      <c r="A1233" s="209">
        <v>43424</v>
      </c>
      <c r="B1233" s="193">
        <v>74.77</v>
      </c>
      <c r="C1233" s="193">
        <v>96.06</v>
      </c>
      <c r="D1233" s="193">
        <v>51.16</v>
      </c>
      <c r="E1233" s="193">
        <v>60.02</v>
      </c>
      <c r="F1233" s="193">
        <v>199.86</v>
      </c>
      <c r="G1233" s="193">
        <v>28.45</v>
      </c>
      <c r="H1233" s="193">
        <v>25.55</v>
      </c>
      <c r="I1233" s="224">
        <v>266.98</v>
      </c>
      <c r="J1233" s="193"/>
      <c r="K1233" s="196">
        <f t="shared" si="160"/>
        <v>-1.1109641581801393E-2</v>
      </c>
      <c r="L1233" s="196">
        <f t="shared" si="161"/>
        <v>-2.7831191174982287E-2</v>
      </c>
      <c r="M1233" s="196">
        <f t="shared" si="162"/>
        <v>5.5031446540879329E-3</v>
      </c>
      <c r="N1233" s="196">
        <f t="shared" si="163"/>
        <v>-0.10524746571258192</v>
      </c>
      <c r="O1233" s="196">
        <f t="shared" si="164"/>
        <v>-4.1208923003118139E-2</v>
      </c>
      <c r="P1233" s="196">
        <f t="shared" si="165"/>
        <v>-2.701778385772911E-2</v>
      </c>
      <c r="Q1233" s="196">
        <f t="shared" si="166"/>
        <v>7.0949940875049159E-3</v>
      </c>
      <c r="R1233" s="196">
        <f t="shared" si="167"/>
        <v>-1.3377679231337784E-2</v>
      </c>
    </row>
    <row r="1234" spans="1:18" ht="13.8">
      <c r="A1234" s="209">
        <v>43425</v>
      </c>
      <c r="B1234" s="193">
        <v>75.84</v>
      </c>
      <c r="C1234" s="193">
        <v>97.38</v>
      </c>
      <c r="D1234" s="193">
        <v>51.75</v>
      </c>
      <c r="E1234" s="193">
        <v>60.22</v>
      </c>
      <c r="F1234" s="193">
        <v>199.18</v>
      </c>
      <c r="G1234" s="193">
        <v>28.45</v>
      </c>
      <c r="H1234" s="193">
        <v>25.72</v>
      </c>
      <c r="I1234" s="224">
        <v>262.13</v>
      </c>
      <c r="J1234" s="193"/>
      <c r="K1234" s="196">
        <f t="shared" si="160"/>
        <v>1.4310552360572522E-2</v>
      </c>
      <c r="L1234" s="196">
        <f t="shared" si="161"/>
        <v>1.3741411617738841E-2</v>
      </c>
      <c r="M1234" s="196">
        <f t="shared" si="162"/>
        <v>1.1532447224394126E-2</v>
      </c>
      <c r="N1234" s="196">
        <f t="shared" si="163"/>
        <v>3.3322225924691056E-3</v>
      </c>
      <c r="O1234" s="196">
        <f t="shared" si="164"/>
        <v>-3.4023816671670507E-3</v>
      </c>
      <c r="P1234" s="196">
        <f t="shared" si="165"/>
        <v>0</v>
      </c>
      <c r="Q1234" s="196">
        <f t="shared" si="166"/>
        <v>6.653620352250417E-3</v>
      </c>
      <c r="R1234" s="196">
        <f t="shared" si="167"/>
        <v>-1.8166154768147511E-2</v>
      </c>
    </row>
    <row r="1235" spans="1:18" ht="13.8">
      <c r="A1235" s="209">
        <v>43427</v>
      </c>
      <c r="B1235" s="193">
        <v>75.099999999999994</v>
      </c>
      <c r="C1235" s="193">
        <v>97.34</v>
      </c>
      <c r="D1235" s="193">
        <v>51.07</v>
      </c>
      <c r="E1235" s="193">
        <v>58.56</v>
      </c>
      <c r="F1235" s="193">
        <v>200.54</v>
      </c>
      <c r="G1235" s="193">
        <v>28.73</v>
      </c>
      <c r="H1235" s="193">
        <v>25.81</v>
      </c>
      <c r="I1235" s="224">
        <v>258.82</v>
      </c>
      <c r="J1235" s="193"/>
      <c r="K1235" s="196">
        <f t="shared" si="160"/>
        <v>-9.757383966244846E-3</v>
      </c>
      <c r="L1235" s="196">
        <f t="shared" si="161"/>
        <v>-4.1076196344210354E-4</v>
      </c>
      <c r="M1235" s="196">
        <f t="shared" si="162"/>
        <v>-1.3140096618357482E-2</v>
      </c>
      <c r="N1235" s="196">
        <f t="shared" si="163"/>
        <v>-2.7565592826303498E-2</v>
      </c>
      <c r="O1235" s="196">
        <f t="shared" si="164"/>
        <v>6.8279947785921538E-3</v>
      </c>
      <c r="P1235" s="196">
        <f t="shared" si="165"/>
        <v>9.8418277680140994E-3</v>
      </c>
      <c r="Q1235" s="196">
        <f t="shared" si="166"/>
        <v>3.4992223950233228E-3</v>
      </c>
      <c r="R1235" s="196">
        <f t="shared" si="167"/>
        <v>-1.2627322320985779E-2</v>
      </c>
    </row>
    <row r="1236" spans="1:18" ht="13.8">
      <c r="A1236" s="209">
        <v>43430</v>
      </c>
      <c r="B1236" s="193">
        <v>79.069999999999993</v>
      </c>
      <c r="C1236" s="193">
        <v>100.55</v>
      </c>
      <c r="D1236" s="193">
        <v>52.3</v>
      </c>
      <c r="E1236" s="193">
        <v>60.21</v>
      </c>
      <c r="F1236" s="193">
        <v>199.98</v>
      </c>
      <c r="G1236" s="193">
        <v>28.75</v>
      </c>
      <c r="H1236" s="193">
        <v>26.13</v>
      </c>
      <c r="I1236" s="224">
        <v>261.43</v>
      </c>
      <c r="J1236" s="193"/>
      <c r="K1236" s="196">
        <f t="shared" si="160"/>
        <v>5.2862849533954717E-2</v>
      </c>
      <c r="L1236" s="196">
        <f t="shared" si="161"/>
        <v>3.2977193342921651E-2</v>
      </c>
      <c r="M1236" s="196">
        <f t="shared" si="162"/>
        <v>2.4084589778735007E-2</v>
      </c>
      <c r="N1236" s="196">
        <f t="shared" si="163"/>
        <v>2.8176229508196697E-2</v>
      </c>
      <c r="O1236" s="196">
        <f t="shared" si="164"/>
        <v>-2.7924603570360141E-3</v>
      </c>
      <c r="P1236" s="196">
        <f t="shared" si="165"/>
        <v>6.9613644274276278E-4</v>
      </c>
      <c r="Q1236" s="196">
        <f t="shared" si="166"/>
        <v>1.239829523440528E-2</v>
      </c>
      <c r="R1236" s="196">
        <f t="shared" si="167"/>
        <v>1.0084228421296706E-2</v>
      </c>
    </row>
    <row r="1237" spans="1:18" ht="13.8">
      <c r="A1237" s="209">
        <v>43431</v>
      </c>
      <c r="B1237" s="193">
        <v>79.069999999999993</v>
      </c>
      <c r="C1237" s="193">
        <v>101.19</v>
      </c>
      <c r="D1237" s="193">
        <v>52.09</v>
      </c>
      <c r="E1237" s="193">
        <v>62.07</v>
      </c>
      <c r="F1237" s="193">
        <v>203.23</v>
      </c>
      <c r="G1237" s="193">
        <v>28.72</v>
      </c>
      <c r="H1237" s="193">
        <v>26.08</v>
      </c>
      <c r="I1237" s="224">
        <v>266.63</v>
      </c>
      <c r="J1237" s="193"/>
      <c r="K1237" s="196">
        <f t="shared" si="160"/>
        <v>0</v>
      </c>
      <c r="L1237" s="196">
        <f t="shared" si="161"/>
        <v>6.3649925410243719E-3</v>
      </c>
      <c r="M1237" s="196">
        <f t="shared" si="162"/>
        <v>-4.0152963671126916E-3</v>
      </c>
      <c r="N1237" s="196">
        <f t="shared" si="163"/>
        <v>3.0891878425510704E-2</v>
      </c>
      <c r="O1237" s="196">
        <f t="shared" si="164"/>
        <v>1.6251625162516253E-2</v>
      </c>
      <c r="P1237" s="196">
        <f t="shared" si="165"/>
        <v>-1.0434782608696048E-3</v>
      </c>
      <c r="Q1237" s="196">
        <f t="shared" si="166"/>
        <v>-1.9135093761959707E-3</v>
      </c>
      <c r="R1237" s="196">
        <f t="shared" si="167"/>
        <v>1.9890601690701101E-2</v>
      </c>
    </row>
    <row r="1238" spans="1:18" ht="13.8">
      <c r="A1238" s="209">
        <v>43432</v>
      </c>
      <c r="B1238" s="193">
        <v>83.89</v>
      </c>
      <c r="C1238" s="193">
        <v>104.95</v>
      </c>
      <c r="D1238" s="193">
        <v>54.18</v>
      </c>
      <c r="E1238" s="193">
        <v>62.5</v>
      </c>
      <c r="F1238" s="193">
        <v>209.91</v>
      </c>
      <c r="G1238" s="193">
        <v>29.45</v>
      </c>
      <c r="H1238" s="193">
        <v>27</v>
      </c>
      <c r="I1238" s="224">
        <v>282.64999999999998</v>
      </c>
      <c r="J1238" s="193"/>
      <c r="K1238" s="196">
        <f t="shared" si="160"/>
        <v>6.0958644239281747E-2</v>
      </c>
      <c r="L1238" s="196">
        <f t="shared" si="161"/>
        <v>3.7157821919162025E-2</v>
      </c>
      <c r="M1238" s="196">
        <f t="shared" si="162"/>
        <v>4.0122864273372937E-2</v>
      </c>
      <c r="N1238" s="196">
        <f t="shared" si="163"/>
        <v>6.9276623167391612E-3</v>
      </c>
      <c r="O1238" s="196">
        <f t="shared" si="164"/>
        <v>3.2869163017271108E-2</v>
      </c>
      <c r="P1238" s="196">
        <f t="shared" si="165"/>
        <v>2.5417827298050154E-2</v>
      </c>
      <c r="Q1238" s="196">
        <f t="shared" si="166"/>
        <v>3.5276073619631969E-2</v>
      </c>
      <c r="R1238" s="196">
        <f t="shared" si="167"/>
        <v>6.0083261448449096E-2</v>
      </c>
    </row>
    <row r="1239" spans="1:18" ht="13.8">
      <c r="A1239" s="209">
        <v>43433</v>
      </c>
      <c r="B1239" s="193">
        <v>83.68</v>
      </c>
      <c r="C1239" s="193">
        <v>104.07</v>
      </c>
      <c r="D1239" s="193">
        <v>54.28</v>
      </c>
      <c r="E1239" s="193">
        <v>61.88</v>
      </c>
      <c r="F1239" s="193">
        <v>210.51</v>
      </c>
      <c r="G1239" s="193">
        <v>29.39</v>
      </c>
      <c r="H1239" s="193">
        <v>26.79</v>
      </c>
      <c r="I1239" s="224">
        <v>288.75</v>
      </c>
      <c r="J1239" s="193"/>
      <c r="K1239" s="196">
        <f t="shared" si="160"/>
        <v>-2.5032781022767164E-3</v>
      </c>
      <c r="L1239" s="196">
        <f t="shared" si="161"/>
        <v>-8.3849452120058083E-3</v>
      </c>
      <c r="M1239" s="196">
        <f t="shared" si="162"/>
        <v>1.8456995201181509E-3</v>
      </c>
      <c r="N1239" s="196">
        <f t="shared" si="163"/>
        <v>-9.9199999999999584E-3</v>
      </c>
      <c r="O1239" s="196">
        <f t="shared" si="164"/>
        <v>2.8583678719450922E-3</v>
      </c>
      <c r="P1239" s="196">
        <f t="shared" si="165"/>
        <v>-2.0373514431238954E-3</v>
      </c>
      <c r="Q1239" s="196">
        <f t="shared" si="166"/>
        <v>-7.7777777777778096E-3</v>
      </c>
      <c r="R1239" s="196">
        <f t="shared" si="167"/>
        <v>2.1581461171059697E-2</v>
      </c>
    </row>
    <row r="1240" spans="1:18" ht="13.8">
      <c r="A1240" s="209">
        <v>43434</v>
      </c>
      <c r="B1240" s="193">
        <v>84.51</v>
      </c>
      <c r="C1240" s="193">
        <v>104.73</v>
      </c>
      <c r="D1240" s="193">
        <v>54.59</v>
      </c>
      <c r="E1240" s="193">
        <v>61.7</v>
      </c>
      <c r="F1240" s="193">
        <v>210.77</v>
      </c>
      <c r="G1240" s="193">
        <v>29.5</v>
      </c>
      <c r="H1240" s="193">
        <v>27.09</v>
      </c>
      <c r="I1240" s="224">
        <v>286.13</v>
      </c>
      <c r="J1240" s="193"/>
      <c r="K1240" s="196">
        <f t="shared" si="160"/>
        <v>9.9187380497131727E-3</v>
      </c>
      <c r="L1240" s="196">
        <f t="shared" si="161"/>
        <v>6.3418852695302282E-3</v>
      </c>
      <c r="M1240" s="196">
        <f t="shared" si="162"/>
        <v>5.7111274871039473E-3</v>
      </c>
      <c r="N1240" s="196">
        <f t="shared" si="163"/>
        <v>-2.9088558500323159E-3</v>
      </c>
      <c r="O1240" s="196">
        <f t="shared" si="164"/>
        <v>1.2350957199183856E-3</v>
      </c>
      <c r="P1240" s="196">
        <f t="shared" si="165"/>
        <v>3.7427696495406408E-3</v>
      </c>
      <c r="Q1240" s="196">
        <f t="shared" si="166"/>
        <v>1.119820828667416E-2</v>
      </c>
      <c r="R1240" s="196">
        <f t="shared" si="167"/>
        <v>-9.0735930735930895E-3</v>
      </c>
    </row>
    <row r="1241" spans="1:18" ht="13.8">
      <c r="A1241" s="209">
        <v>43437</v>
      </c>
      <c r="B1241" s="193">
        <v>88.62</v>
      </c>
      <c r="C1241" s="193">
        <v>105.86</v>
      </c>
      <c r="D1241" s="193">
        <v>55.19</v>
      </c>
      <c r="E1241" s="193">
        <v>62.9</v>
      </c>
      <c r="F1241" s="193">
        <v>211.49</v>
      </c>
      <c r="G1241" s="193">
        <v>29.84</v>
      </c>
      <c r="H1241" s="193">
        <v>27.4</v>
      </c>
      <c r="I1241" s="224">
        <v>290.3</v>
      </c>
      <c r="J1241" s="193"/>
      <c r="K1241" s="196">
        <f t="shared" si="160"/>
        <v>4.8633297834575782E-2</v>
      </c>
      <c r="L1241" s="196">
        <f t="shared" si="161"/>
        <v>1.0789649575097827E-2</v>
      </c>
      <c r="M1241" s="196">
        <f t="shared" si="162"/>
        <v>1.0991023997068956E-2</v>
      </c>
      <c r="N1241" s="196">
        <f t="shared" si="163"/>
        <v>1.9448946515397011E-2</v>
      </c>
      <c r="O1241" s="196">
        <f t="shared" si="164"/>
        <v>3.4160459268396774E-3</v>
      </c>
      <c r="P1241" s="196">
        <f t="shared" si="165"/>
        <v>1.1525423728813555E-2</v>
      </c>
      <c r="Q1241" s="196">
        <f t="shared" si="166"/>
        <v>1.1443337024732327E-2</v>
      </c>
      <c r="R1241" s="196">
        <f t="shared" si="167"/>
        <v>1.4573795128088688E-2</v>
      </c>
    </row>
    <row r="1242" spans="1:18" ht="13.8">
      <c r="A1242" s="209">
        <v>43438</v>
      </c>
      <c r="B1242" s="193">
        <v>83.42</v>
      </c>
      <c r="C1242" s="193">
        <v>102.49</v>
      </c>
      <c r="D1242" s="193">
        <v>52.41</v>
      </c>
      <c r="E1242" s="193">
        <v>60.27</v>
      </c>
      <c r="F1242" s="193">
        <v>206.27</v>
      </c>
      <c r="G1242" s="193">
        <v>28.95</v>
      </c>
      <c r="H1242" s="193">
        <v>26.55</v>
      </c>
      <c r="I1242" s="224">
        <v>275.33</v>
      </c>
      <c r="J1242" s="193"/>
      <c r="K1242" s="196">
        <f t="shared" si="160"/>
        <v>-5.8677499435793305E-2</v>
      </c>
      <c r="L1242" s="196">
        <f t="shared" si="161"/>
        <v>-3.1834498394105466E-2</v>
      </c>
      <c r="M1242" s="196">
        <f t="shared" si="162"/>
        <v>-5.037144410219245E-2</v>
      </c>
      <c r="N1242" s="196">
        <f t="shared" si="163"/>
        <v>-4.1812400635929975E-2</v>
      </c>
      <c r="O1242" s="196">
        <f t="shared" si="164"/>
        <v>-2.4682018062319726E-2</v>
      </c>
      <c r="P1242" s="196">
        <f t="shared" si="165"/>
        <v>-2.9825737265415569E-2</v>
      </c>
      <c r="Q1242" s="196">
        <f t="shared" si="166"/>
        <v>-3.1021897810218902E-2</v>
      </c>
      <c r="R1242" s="196">
        <f t="shared" si="167"/>
        <v>-5.1567344126765509E-2</v>
      </c>
    </row>
    <row r="1243" spans="1:18" ht="13.8">
      <c r="A1243" s="209">
        <v>43440</v>
      </c>
      <c r="B1243" s="193">
        <v>84.96</v>
      </c>
      <c r="C1243" s="193">
        <v>103.12</v>
      </c>
      <c r="D1243" s="193">
        <v>53.31</v>
      </c>
      <c r="E1243" s="193">
        <v>60.47</v>
      </c>
      <c r="F1243" s="193">
        <v>212.52</v>
      </c>
      <c r="G1243" s="193">
        <v>28.79</v>
      </c>
      <c r="H1243" s="193">
        <v>26.74</v>
      </c>
      <c r="I1243" s="224">
        <v>282.88</v>
      </c>
      <c r="J1243" s="193"/>
      <c r="K1243" s="196">
        <f t="shared" si="160"/>
        <v>1.8460800767202013E-2</v>
      </c>
      <c r="L1243" s="196">
        <f t="shared" si="161"/>
        <v>6.146941164991801E-3</v>
      </c>
      <c r="M1243" s="196">
        <f t="shared" si="162"/>
        <v>1.7172295363480361E-2</v>
      </c>
      <c r="N1243" s="196">
        <f t="shared" si="163"/>
        <v>3.318400530944014E-3</v>
      </c>
      <c r="O1243" s="196">
        <f t="shared" si="164"/>
        <v>3.0300092112280019E-2</v>
      </c>
      <c r="P1243" s="196">
        <f t="shared" si="165"/>
        <v>-5.5267702936096768E-3</v>
      </c>
      <c r="Q1243" s="196">
        <f t="shared" si="166"/>
        <v>7.1563088512240193E-3</v>
      </c>
      <c r="R1243" s="196">
        <f t="shared" si="167"/>
        <v>2.7421639487160903E-2</v>
      </c>
    </row>
    <row r="1244" spans="1:18" ht="13.8">
      <c r="A1244" s="209">
        <v>43441</v>
      </c>
      <c r="B1244" s="193">
        <v>81.459999999999994</v>
      </c>
      <c r="C1244" s="193">
        <v>99</v>
      </c>
      <c r="D1244" s="193">
        <v>51.7</v>
      </c>
      <c r="E1244" s="193">
        <v>58.96</v>
      </c>
      <c r="F1244" s="193">
        <v>204.92</v>
      </c>
      <c r="G1244" s="193">
        <v>28.31</v>
      </c>
      <c r="H1244" s="193">
        <v>26.37</v>
      </c>
      <c r="I1244" s="224">
        <v>265.14</v>
      </c>
      <c r="J1244" s="193"/>
      <c r="K1244" s="196">
        <f t="shared" si="160"/>
        <v>-4.1195856873822975E-2</v>
      </c>
      <c r="L1244" s="196">
        <f t="shared" si="161"/>
        <v>-3.9953452288595856E-2</v>
      </c>
      <c r="M1244" s="196">
        <f t="shared" si="162"/>
        <v>-3.0200712811855174E-2</v>
      </c>
      <c r="N1244" s="196">
        <f t="shared" si="163"/>
        <v>-2.4971060029766793E-2</v>
      </c>
      <c r="O1244" s="196">
        <f t="shared" si="164"/>
        <v>-3.5761340109166304E-2</v>
      </c>
      <c r="P1244" s="196">
        <f t="shared" si="165"/>
        <v>-1.6672455713789527E-2</v>
      </c>
      <c r="Q1244" s="196">
        <f t="shared" si="166"/>
        <v>-1.383694839192212E-2</v>
      </c>
      <c r="R1244" s="196">
        <f t="shared" si="167"/>
        <v>-6.2712104072398217E-2</v>
      </c>
    </row>
    <row r="1245" spans="1:18" ht="13.8">
      <c r="A1245" s="209">
        <v>43444</v>
      </c>
      <c r="B1245" s="193">
        <v>82.05</v>
      </c>
      <c r="C1245" s="193">
        <v>101.61</v>
      </c>
      <c r="D1245" s="193">
        <v>51.85</v>
      </c>
      <c r="E1245" s="193">
        <v>59.41</v>
      </c>
      <c r="F1245" s="193">
        <v>202.91</v>
      </c>
      <c r="G1245" s="193">
        <v>28.54</v>
      </c>
      <c r="H1245" s="193">
        <v>26.3</v>
      </c>
      <c r="I1245" s="224">
        <v>269.7</v>
      </c>
      <c r="J1245" s="193"/>
      <c r="K1245" s="196">
        <f t="shared" si="160"/>
        <v>7.2428185612571014E-3</v>
      </c>
      <c r="L1245" s="196">
        <f t="shared" si="161"/>
        <v>2.6363636363636356E-2</v>
      </c>
      <c r="M1245" s="196">
        <f t="shared" si="162"/>
        <v>2.9013539651837248E-3</v>
      </c>
      <c r="N1245" s="196">
        <f t="shared" si="163"/>
        <v>7.632293080054202E-3</v>
      </c>
      <c r="O1245" s="196">
        <f t="shared" si="164"/>
        <v>-9.8087058364239258E-3</v>
      </c>
      <c r="P1245" s="196">
        <f t="shared" si="165"/>
        <v>8.1243376898622547E-3</v>
      </c>
      <c r="Q1245" s="196">
        <f t="shared" si="166"/>
        <v>-2.6545316647705831E-3</v>
      </c>
      <c r="R1245" s="196">
        <f t="shared" si="167"/>
        <v>1.7198461190314561E-2</v>
      </c>
    </row>
    <row r="1246" spans="1:18" ht="13.8">
      <c r="A1246" s="209">
        <v>43445</v>
      </c>
      <c r="B1246" s="193">
        <v>82.16</v>
      </c>
      <c r="C1246" s="193">
        <v>102.56</v>
      </c>
      <c r="D1246" s="193">
        <v>52.46</v>
      </c>
      <c r="E1246" s="193">
        <v>58.07</v>
      </c>
      <c r="F1246" s="193">
        <v>206.41</v>
      </c>
      <c r="G1246" s="193">
        <v>28.51</v>
      </c>
      <c r="H1246" s="193">
        <v>26.36</v>
      </c>
      <c r="I1246" s="224">
        <v>265.32</v>
      </c>
      <c r="J1246" s="193"/>
      <c r="K1246" s="196">
        <f t="shared" si="160"/>
        <v>1.3406459475929242E-3</v>
      </c>
      <c r="L1246" s="196">
        <f t="shared" si="161"/>
        <v>9.3494734770200056E-3</v>
      </c>
      <c r="M1246" s="196">
        <f t="shared" si="162"/>
        <v>1.1764705882352931E-2</v>
      </c>
      <c r="N1246" s="196">
        <f t="shared" si="163"/>
        <v>-2.255512539976429E-2</v>
      </c>
      <c r="O1246" s="196">
        <f t="shared" si="164"/>
        <v>1.7249026662066926E-2</v>
      </c>
      <c r="P1246" s="196">
        <f t="shared" si="165"/>
        <v>-1.0511562718990043E-3</v>
      </c>
      <c r="Q1246" s="196">
        <f t="shared" si="166"/>
        <v>2.2813688212927272E-3</v>
      </c>
      <c r="R1246" s="196">
        <f t="shared" si="167"/>
        <v>-1.6240266963292532E-2</v>
      </c>
    </row>
    <row r="1247" spans="1:18" ht="13.8">
      <c r="A1247" s="209">
        <v>43446</v>
      </c>
      <c r="B1247" s="193">
        <v>83.18</v>
      </c>
      <c r="C1247" s="193">
        <v>103.02</v>
      </c>
      <c r="D1247" s="193">
        <v>53.05</v>
      </c>
      <c r="E1247" s="193">
        <v>58.94</v>
      </c>
      <c r="F1247" s="193">
        <v>207.59</v>
      </c>
      <c r="G1247" s="193">
        <v>28.29</v>
      </c>
      <c r="H1247" s="193">
        <v>26.35</v>
      </c>
      <c r="I1247" s="224">
        <v>274.88</v>
      </c>
      <c r="J1247" s="193"/>
      <c r="K1247" s="196">
        <f t="shared" si="160"/>
        <v>1.2414800389484058E-2</v>
      </c>
      <c r="L1247" s="196">
        <f t="shared" si="161"/>
        <v>4.4851794071762256E-3</v>
      </c>
      <c r="M1247" s="196">
        <f t="shared" si="162"/>
        <v>1.1246664125047585E-2</v>
      </c>
      <c r="N1247" s="196">
        <f t="shared" si="163"/>
        <v>1.498191837437571E-2</v>
      </c>
      <c r="O1247" s="196">
        <f t="shared" si="164"/>
        <v>5.7167772879221299E-3</v>
      </c>
      <c r="P1247" s="196">
        <f t="shared" si="165"/>
        <v>-7.7165906699404561E-3</v>
      </c>
      <c r="Q1247" s="196">
        <f t="shared" si="166"/>
        <v>-3.7936267071312637E-4</v>
      </c>
      <c r="R1247" s="196">
        <f t="shared" si="167"/>
        <v>3.6031961405095743E-2</v>
      </c>
    </row>
    <row r="1248" spans="1:18" ht="13.8">
      <c r="A1248" s="209">
        <v>43447</v>
      </c>
      <c r="B1248" s="193">
        <v>82.92</v>
      </c>
      <c r="C1248" s="193">
        <v>103.37</v>
      </c>
      <c r="D1248" s="193">
        <v>52.96</v>
      </c>
      <c r="E1248" s="193">
        <v>57.98</v>
      </c>
      <c r="F1248" s="193">
        <v>206.42</v>
      </c>
      <c r="G1248" s="193">
        <v>28.24</v>
      </c>
      <c r="H1248" s="193">
        <v>26.33</v>
      </c>
      <c r="I1248" s="224">
        <v>276.02</v>
      </c>
      <c r="J1248" s="193"/>
      <c r="K1248" s="196">
        <f t="shared" si="160"/>
        <v>-3.1257513825439418E-3</v>
      </c>
      <c r="L1248" s="196">
        <f t="shared" si="161"/>
        <v>3.397398563385833E-3</v>
      </c>
      <c r="M1248" s="196">
        <f t="shared" si="162"/>
        <v>-1.6965127238453594E-3</v>
      </c>
      <c r="N1248" s="196">
        <f t="shared" si="163"/>
        <v>-1.6287750254496112E-2</v>
      </c>
      <c r="O1248" s="196">
        <f t="shared" si="164"/>
        <v>-5.6361096391927155E-3</v>
      </c>
      <c r="P1248" s="196">
        <f t="shared" si="165"/>
        <v>-1.7674089784376356E-3</v>
      </c>
      <c r="Q1248" s="196">
        <f t="shared" si="166"/>
        <v>-7.5901328273256642E-4</v>
      </c>
      <c r="R1248" s="196">
        <f t="shared" si="167"/>
        <v>4.1472642607682858E-3</v>
      </c>
    </row>
    <row r="1249" spans="1:18" ht="13.8">
      <c r="A1249" s="209">
        <v>43448</v>
      </c>
      <c r="B1249" s="193">
        <v>79.599999999999994</v>
      </c>
      <c r="C1249" s="193">
        <v>100.14</v>
      </c>
      <c r="D1249" s="193">
        <v>51.98</v>
      </c>
      <c r="E1249" s="193">
        <v>58.41</v>
      </c>
      <c r="F1249" s="193">
        <v>188.69</v>
      </c>
      <c r="G1249" s="193">
        <v>27.9</v>
      </c>
      <c r="H1249" s="193">
        <v>26.23</v>
      </c>
      <c r="I1249" s="224">
        <v>266.83999999999997</v>
      </c>
      <c r="J1249" s="193"/>
      <c r="K1249" s="196">
        <f t="shared" si="160"/>
        <v>-4.0038591413410603E-2</v>
      </c>
      <c r="L1249" s="196">
        <f t="shared" si="161"/>
        <v>-3.1246976879171943E-2</v>
      </c>
      <c r="M1249" s="196">
        <f t="shared" si="162"/>
        <v>-1.8504531722054456E-2</v>
      </c>
      <c r="N1249" s="196">
        <f t="shared" si="163"/>
        <v>7.4163504656778153E-3</v>
      </c>
      <c r="O1249" s="196">
        <f t="shared" si="164"/>
        <v>-8.5892839841100618E-2</v>
      </c>
      <c r="P1249" s="196">
        <f t="shared" si="165"/>
        <v>-1.2039660056657219E-2</v>
      </c>
      <c r="Q1249" s="196">
        <f t="shared" si="166"/>
        <v>-3.797949107481879E-3</v>
      </c>
      <c r="R1249" s="196">
        <f t="shared" si="167"/>
        <v>-3.3258459531918007E-2</v>
      </c>
    </row>
    <row r="1250" spans="1:18" ht="13.8">
      <c r="A1250" s="209">
        <v>43451</v>
      </c>
      <c r="B1250" s="193">
        <v>76.05</v>
      </c>
      <c r="C1250" s="193">
        <v>97.17</v>
      </c>
      <c r="D1250" s="193">
        <v>50.7</v>
      </c>
      <c r="E1250" s="193">
        <v>55.93</v>
      </c>
      <c r="F1250" s="193">
        <v>184.29</v>
      </c>
      <c r="G1250" s="193">
        <v>27.57</v>
      </c>
      <c r="H1250" s="193">
        <v>25.84</v>
      </c>
      <c r="I1250" s="224">
        <v>262.8</v>
      </c>
      <c r="J1250" s="193"/>
      <c r="K1250" s="196">
        <f t="shared" si="160"/>
        <v>-4.4597989949748708E-2</v>
      </c>
      <c r="L1250" s="196">
        <f t="shared" si="161"/>
        <v>-2.9658478130617123E-2</v>
      </c>
      <c r="M1250" s="196">
        <f t="shared" si="162"/>
        <v>-2.4624855713735939E-2</v>
      </c>
      <c r="N1250" s="196">
        <f t="shared" si="163"/>
        <v>-4.245848313644919E-2</v>
      </c>
      <c r="O1250" s="196">
        <f t="shared" si="164"/>
        <v>-2.3318670835762393E-2</v>
      </c>
      <c r="P1250" s="196">
        <f t="shared" si="165"/>
        <v>-1.1827956989247251E-2</v>
      </c>
      <c r="Q1250" s="196">
        <f t="shared" si="166"/>
        <v>-1.4868471216164717E-2</v>
      </c>
      <c r="R1250" s="196">
        <f t="shared" si="167"/>
        <v>-1.5140158896716998E-2</v>
      </c>
    </row>
    <row r="1251" spans="1:18" ht="13.8">
      <c r="A1251" s="209">
        <v>43452</v>
      </c>
      <c r="B1251" s="193">
        <v>77.569999999999993</v>
      </c>
      <c r="C1251" s="193">
        <v>98.19</v>
      </c>
      <c r="D1251" s="193">
        <v>51.31</v>
      </c>
      <c r="E1251" s="193">
        <v>56.79</v>
      </c>
      <c r="F1251" s="193">
        <v>184.98</v>
      </c>
      <c r="G1251" s="193">
        <v>27.67</v>
      </c>
      <c r="H1251" s="193">
        <v>25.86</v>
      </c>
      <c r="I1251" s="224">
        <v>270.94</v>
      </c>
      <c r="J1251" s="193"/>
      <c r="K1251" s="196">
        <f t="shared" si="160"/>
        <v>1.9986850756081472E-2</v>
      </c>
      <c r="L1251" s="196">
        <f t="shared" si="161"/>
        <v>1.0497066995986374E-2</v>
      </c>
      <c r="M1251" s="196">
        <f t="shared" si="162"/>
        <v>1.2031558185404327E-2</v>
      </c>
      <c r="N1251" s="196">
        <f t="shared" si="163"/>
        <v>1.5376363311281949E-2</v>
      </c>
      <c r="O1251" s="196">
        <f t="shared" si="164"/>
        <v>3.7440989744424425E-3</v>
      </c>
      <c r="P1251" s="196">
        <f t="shared" si="165"/>
        <v>3.6271309394269647E-3</v>
      </c>
      <c r="Q1251" s="196">
        <f t="shared" si="166"/>
        <v>7.7399380804951906E-4</v>
      </c>
      <c r="R1251" s="196">
        <f t="shared" si="167"/>
        <v>3.0974124809741196E-2</v>
      </c>
    </row>
    <row r="1252" spans="1:18" ht="13.8">
      <c r="A1252" s="209">
        <v>43453</v>
      </c>
      <c r="B1252" s="193">
        <v>74.75</v>
      </c>
      <c r="C1252" s="193">
        <v>97.93</v>
      </c>
      <c r="D1252" s="193">
        <v>51.03</v>
      </c>
      <c r="E1252" s="193">
        <v>54.63</v>
      </c>
      <c r="F1252" s="193">
        <v>183.55</v>
      </c>
      <c r="G1252" s="193">
        <v>27.51</v>
      </c>
      <c r="H1252" s="193">
        <v>25.68</v>
      </c>
      <c r="I1252" s="224">
        <v>266.77</v>
      </c>
      <c r="J1252" s="193"/>
      <c r="K1252" s="196">
        <f t="shared" si="160"/>
        <v>-3.6354260667783855E-2</v>
      </c>
      <c r="L1252" s="196">
        <f t="shared" si="161"/>
        <v>-2.6479274875240953E-3</v>
      </c>
      <c r="M1252" s="196">
        <f t="shared" si="162"/>
        <v>-5.4570259208731459E-3</v>
      </c>
      <c r="N1252" s="196">
        <f t="shared" si="163"/>
        <v>-3.8034865293185359E-2</v>
      </c>
      <c r="O1252" s="196">
        <f t="shared" si="164"/>
        <v>-7.7305654665368066E-3</v>
      </c>
      <c r="P1252" s="196">
        <f t="shared" si="165"/>
        <v>-5.7824358511022814E-3</v>
      </c>
      <c r="Q1252" s="196">
        <f t="shared" si="166"/>
        <v>-6.9605568445475531E-3</v>
      </c>
      <c r="R1252" s="196">
        <f t="shared" si="167"/>
        <v>-1.539086144533851E-2</v>
      </c>
    </row>
    <row r="1253" spans="1:18" ht="13.8">
      <c r="A1253" s="209">
        <v>43454</v>
      </c>
      <c r="B1253" s="193">
        <v>73.040000000000006</v>
      </c>
      <c r="C1253" s="193">
        <v>95.87</v>
      </c>
      <c r="D1253" s="193">
        <v>50.35</v>
      </c>
      <c r="E1253" s="193">
        <v>53.65</v>
      </c>
      <c r="F1253" s="193">
        <v>179.64</v>
      </c>
      <c r="G1253" s="193">
        <v>26.51</v>
      </c>
      <c r="H1253" s="193">
        <v>25.4</v>
      </c>
      <c r="I1253" s="224">
        <v>260.58</v>
      </c>
      <c r="J1253" s="193"/>
      <c r="K1253" s="196">
        <f t="shared" si="160"/>
        <v>-2.2876254180601924E-2</v>
      </c>
      <c r="L1253" s="196">
        <f t="shared" si="161"/>
        <v>-2.1035433472888821E-2</v>
      </c>
      <c r="M1253" s="196">
        <f t="shared" si="162"/>
        <v>-1.3325494806976283E-2</v>
      </c>
      <c r="N1253" s="196">
        <f t="shared" si="163"/>
        <v>-1.7938861431447996E-2</v>
      </c>
      <c r="O1253" s="196">
        <f t="shared" si="164"/>
        <v>-2.1302097521111549E-2</v>
      </c>
      <c r="P1253" s="196">
        <f t="shared" si="165"/>
        <v>-3.635041802980734E-2</v>
      </c>
      <c r="Q1253" s="196">
        <f t="shared" si="166"/>
        <v>-1.0903426791277303E-2</v>
      </c>
      <c r="R1253" s="196">
        <f t="shared" si="167"/>
        <v>-2.3203508640401837E-2</v>
      </c>
    </row>
    <row r="1254" spans="1:18" ht="13.8">
      <c r="A1254" s="209">
        <v>43455</v>
      </c>
      <c r="B1254" s="193">
        <v>68.87</v>
      </c>
      <c r="C1254" s="193">
        <v>92.77</v>
      </c>
      <c r="D1254" s="193">
        <v>48.86</v>
      </c>
      <c r="E1254" s="193">
        <v>53.15</v>
      </c>
      <c r="F1254" s="193">
        <v>177.27</v>
      </c>
      <c r="G1254" s="193">
        <v>26.47</v>
      </c>
      <c r="H1254" s="193">
        <v>24.12</v>
      </c>
      <c r="I1254" s="224">
        <v>246.39</v>
      </c>
      <c r="J1254" s="193"/>
      <c r="K1254" s="196">
        <f t="shared" si="160"/>
        <v>-5.7092004381161028E-2</v>
      </c>
      <c r="L1254" s="196">
        <f t="shared" si="161"/>
        <v>-3.2335454260978495E-2</v>
      </c>
      <c r="M1254" s="196">
        <f t="shared" si="162"/>
        <v>-2.959285004965247E-2</v>
      </c>
      <c r="N1254" s="196">
        <f t="shared" si="163"/>
        <v>-9.3196644920782862E-3</v>
      </c>
      <c r="O1254" s="196">
        <f t="shared" si="164"/>
        <v>-1.3193052772210957E-2</v>
      </c>
      <c r="P1254" s="196">
        <f t="shared" si="165"/>
        <v>-1.5088645794041002E-3</v>
      </c>
      <c r="Q1254" s="196">
        <f t="shared" si="166"/>
        <v>-5.0393700787401484E-2</v>
      </c>
      <c r="R1254" s="196">
        <f t="shared" si="167"/>
        <v>-5.4455445544554448E-2</v>
      </c>
    </row>
    <row r="1255" spans="1:18" ht="13.8">
      <c r="A1255" s="209">
        <v>43458</v>
      </c>
      <c r="B1255" s="193">
        <v>67.2</v>
      </c>
      <c r="C1255" s="193">
        <v>88.9</v>
      </c>
      <c r="D1255" s="193">
        <v>48.69</v>
      </c>
      <c r="E1255" s="193">
        <v>53.52</v>
      </c>
      <c r="F1255" s="193">
        <v>173.14</v>
      </c>
      <c r="G1255" s="193">
        <v>26.07</v>
      </c>
      <c r="H1255" s="193">
        <v>23.72</v>
      </c>
      <c r="I1255" s="224">
        <v>233.88</v>
      </c>
      <c r="J1255" s="193"/>
      <c r="K1255" s="196">
        <f t="shared" si="160"/>
        <v>-2.4248584289240621E-2</v>
      </c>
      <c r="L1255" s="196">
        <f t="shared" si="161"/>
        <v>-4.1716072006036331E-2</v>
      </c>
      <c r="M1255" s="196">
        <f t="shared" si="162"/>
        <v>-3.4793286942284428E-3</v>
      </c>
      <c r="N1255" s="196">
        <f t="shared" si="163"/>
        <v>6.9614299153340463E-3</v>
      </c>
      <c r="O1255" s="196">
        <f t="shared" si="164"/>
        <v>-2.3297794325041032E-2</v>
      </c>
      <c r="P1255" s="196">
        <f t="shared" si="165"/>
        <v>-1.5111446921042637E-2</v>
      </c>
      <c r="Q1255" s="196">
        <f t="shared" si="166"/>
        <v>-1.6583747927031597E-2</v>
      </c>
      <c r="R1255" s="196">
        <f t="shared" si="167"/>
        <v>-5.0773164495312273E-2</v>
      </c>
    </row>
    <row r="1256" spans="1:18" ht="13.8">
      <c r="A1256" s="209">
        <v>43460</v>
      </c>
      <c r="B1256" s="193">
        <v>73.540000000000006</v>
      </c>
      <c r="C1256" s="193">
        <v>94.97</v>
      </c>
      <c r="D1256" s="193">
        <v>51.85</v>
      </c>
      <c r="E1256" s="193">
        <v>56.61</v>
      </c>
      <c r="F1256" s="193">
        <v>181.01</v>
      </c>
      <c r="G1256" s="193">
        <v>27.47</v>
      </c>
      <c r="H1256" s="193">
        <v>25.27</v>
      </c>
      <c r="I1256" s="224">
        <v>253.67</v>
      </c>
      <c r="J1256" s="193"/>
      <c r="K1256" s="196">
        <f t="shared" si="160"/>
        <v>9.4345238095238149E-2</v>
      </c>
      <c r="L1256" s="196">
        <f t="shared" si="161"/>
        <v>6.8278965129358743E-2</v>
      </c>
      <c r="M1256" s="196">
        <f t="shared" si="162"/>
        <v>6.4900390223865345E-2</v>
      </c>
      <c r="N1256" s="196">
        <f t="shared" si="163"/>
        <v>5.7735426008968541E-2</v>
      </c>
      <c r="O1256" s="196">
        <f t="shared" si="164"/>
        <v>4.5454545454545484E-2</v>
      </c>
      <c r="P1256" s="196">
        <f t="shared" si="165"/>
        <v>5.3701572688914408E-2</v>
      </c>
      <c r="Q1256" s="196">
        <f t="shared" si="166"/>
        <v>6.5345699831365969E-2</v>
      </c>
      <c r="R1256" s="196">
        <f t="shared" si="167"/>
        <v>8.4616042414913592E-2</v>
      </c>
    </row>
    <row r="1257" spans="1:18" ht="13.8">
      <c r="A1257" s="209">
        <v>43461</v>
      </c>
      <c r="B1257" s="193">
        <v>73.08</v>
      </c>
      <c r="C1257" s="193">
        <v>95.56</v>
      </c>
      <c r="D1257" s="193">
        <v>52.07</v>
      </c>
      <c r="E1257" s="193">
        <v>56.27</v>
      </c>
      <c r="F1257" s="193">
        <v>183.24</v>
      </c>
      <c r="G1257" s="193">
        <v>27.82</v>
      </c>
      <c r="H1257" s="193">
        <v>25.43</v>
      </c>
      <c r="I1257" s="224">
        <v>255.57</v>
      </c>
      <c r="J1257" s="193"/>
      <c r="K1257" s="196">
        <f t="shared" si="160"/>
        <v>-6.2550992657058463E-3</v>
      </c>
      <c r="L1257" s="196">
        <f t="shared" si="161"/>
        <v>6.212488154153979E-3</v>
      </c>
      <c r="M1257" s="196">
        <f t="shared" si="162"/>
        <v>4.2430086788813664E-3</v>
      </c>
      <c r="N1257" s="196">
        <f t="shared" si="163"/>
        <v>-6.0060060060059409E-3</v>
      </c>
      <c r="O1257" s="196">
        <f t="shared" si="164"/>
        <v>1.2319761339152633E-2</v>
      </c>
      <c r="P1257" s="196">
        <f t="shared" si="165"/>
        <v>1.2741172187841333E-2</v>
      </c>
      <c r="Q1257" s="196">
        <f t="shared" si="166"/>
        <v>6.331618519984177E-3</v>
      </c>
      <c r="R1257" s="196">
        <f t="shared" si="167"/>
        <v>7.4900461229156215E-3</v>
      </c>
    </row>
    <row r="1258" spans="1:18" ht="13.8">
      <c r="A1258" s="209">
        <v>43462</v>
      </c>
      <c r="B1258" s="193">
        <v>73.900000000000006</v>
      </c>
      <c r="C1258" s="193">
        <v>94.81</v>
      </c>
      <c r="D1258" s="193">
        <v>51.73</v>
      </c>
      <c r="E1258" s="193">
        <v>56.48</v>
      </c>
      <c r="F1258" s="193">
        <v>184.12</v>
      </c>
      <c r="G1258" s="193">
        <v>27.99</v>
      </c>
      <c r="H1258" s="193">
        <v>25.62</v>
      </c>
      <c r="I1258" s="224">
        <v>256.08</v>
      </c>
      <c r="J1258" s="193"/>
      <c r="K1258" s="196">
        <f t="shared" si="160"/>
        <v>1.1220580186097529E-2</v>
      </c>
      <c r="L1258" s="196">
        <f t="shared" si="161"/>
        <v>-7.8484721640853915E-3</v>
      </c>
      <c r="M1258" s="196">
        <f t="shared" si="162"/>
        <v>-6.5296715959286232E-3</v>
      </c>
      <c r="N1258" s="196">
        <f t="shared" si="163"/>
        <v>3.7320063977251418E-3</v>
      </c>
      <c r="O1258" s="196">
        <f t="shared" si="164"/>
        <v>4.8024448810303176E-3</v>
      </c>
      <c r="P1258" s="196">
        <f t="shared" si="165"/>
        <v>6.1107117181882871E-3</v>
      </c>
      <c r="Q1258" s="196">
        <f t="shared" si="166"/>
        <v>7.4714903657098417E-3</v>
      </c>
      <c r="R1258" s="196">
        <f t="shared" si="167"/>
        <v>1.9955393825566024E-3</v>
      </c>
    </row>
    <row r="1259" spans="1:18" ht="13.8">
      <c r="A1259" s="209">
        <v>43465</v>
      </c>
      <c r="B1259" s="193">
        <v>75.099999999999994</v>
      </c>
      <c r="C1259" s="193">
        <v>95.93</v>
      </c>
      <c r="D1259" s="193">
        <v>51.65</v>
      </c>
      <c r="E1259" s="193">
        <v>57.47</v>
      </c>
      <c r="F1259" s="193">
        <v>185.64</v>
      </c>
      <c r="G1259" s="193">
        <v>28.3</v>
      </c>
      <c r="H1259" s="193">
        <v>25.47</v>
      </c>
      <c r="I1259" s="224">
        <v>267.66000000000003</v>
      </c>
      <c r="J1259" s="193"/>
      <c r="K1259" s="196">
        <f t="shared" si="160"/>
        <v>1.623815967523665E-2</v>
      </c>
      <c r="L1259" s="196">
        <f t="shared" si="161"/>
        <v>1.1813099883978532E-2</v>
      </c>
      <c r="M1259" s="196">
        <f t="shared" si="162"/>
        <v>-1.5464913976415678E-3</v>
      </c>
      <c r="N1259" s="196">
        <f t="shared" si="163"/>
        <v>1.7528328611898052E-2</v>
      </c>
      <c r="O1259" s="196">
        <f t="shared" si="164"/>
        <v>8.2554855529001839E-3</v>
      </c>
      <c r="P1259" s="196">
        <f t="shared" si="165"/>
        <v>1.1075384065737845E-2</v>
      </c>
      <c r="Q1259" s="196">
        <f t="shared" si="166"/>
        <v>-5.8548009367682327E-3</v>
      </c>
      <c r="R1259" s="196">
        <f t="shared" si="167"/>
        <v>4.5220243673852085E-2</v>
      </c>
    </row>
    <row r="1260" spans="1:18" ht="13.8">
      <c r="A1260" s="209">
        <v>43467</v>
      </c>
      <c r="B1260" s="193">
        <v>76.959999999999994</v>
      </c>
      <c r="C1260" s="193">
        <v>95.5</v>
      </c>
      <c r="D1260" s="193">
        <v>52.16</v>
      </c>
      <c r="E1260" s="193">
        <v>57.77</v>
      </c>
      <c r="F1260" s="193">
        <v>186.6</v>
      </c>
      <c r="G1260" s="193">
        <v>28.36</v>
      </c>
      <c r="H1260" s="193">
        <v>26.18</v>
      </c>
      <c r="I1260" s="224">
        <v>267.66000000000003</v>
      </c>
      <c r="J1260" s="193"/>
      <c r="K1260" s="196">
        <f t="shared" si="160"/>
        <v>2.4766977363515307E-2</v>
      </c>
      <c r="L1260" s="196">
        <f t="shared" si="161"/>
        <v>-4.4824351089336684E-3</v>
      </c>
      <c r="M1260" s="196">
        <f t="shared" si="162"/>
        <v>9.874152952565305E-3</v>
      </c>
      <c r="N1260" s="196">
        <f t="shared" si="163"/>
        <v>5.2201148425266098E-3</v>
      </c>
      <c r="O1260" s="196">
        <f t="shared" si="164"/>
        <v>5.171299288946391E-3</v>
      </c>
      <c r="P1260" s="196">
        <f t="shared" si="165"/>
        <v>2.1201413427561384E-3</v>
      </c>
      <c r="Q1260" s="196">
        <f t="shared" si="166"/>
        <v>2.7875932469572082E-2</v>
      </c>
      <c r="R1260" s="196">
        <f t="shared" si="167"/>
        <v>0</v>
      </c>
    </row>
    <row r="1261" spans="1:18" ht="13.8">
      <c r="A1261" s="209">
        <v>43468</v>
      </c>
      <c r="B1261" s="193">
        <v>75.010000000000005</v>
      </c>
      <c r="C1261" s="193">
        <v>91.99</v>
      </c>
      <c r="D1261" s="193">
        <v>50.68</v>
      </c>
      <c r="E1261" s="193">
        <v>56.98</v>
      </c>
      <c r="F1261" s="193">
        <v>182.64</v>
      </c>
      <c r="G1261" s="193">
        <v>28.21</v>
      </c>
      <c r="H1261" s="193">
        <v>25.7</v>
      </c>
      <c r="I1261" s="224">
        <v>271.2</v>
      </c>
      <c r="J1261" s="193"/>
      <c r="K1261" s="196">
        <f t="shared" si="160"/>
        <v>-2.5337837837837694E-2</v>
      </c>
      <c r="L1261" s="196">
        <f t="shared" si="161"/>
        <v>-3.6753926701570731E-2</v>
      </c>
      <c r="M1261" s="196">
        <f t="shared" si="162"/>
        <v>-2.8374233128834296E-2</v>
      </c>
      <c r="N1261" s="196">
        <f t="shared" si="163"/>
        <v>-1.3674917777393217E-2</v>
      </c>
      <c r="O1261" s="196">
        <f t="shared" si="164"/>
        <v>-2.1221864951768532E-2</v>
      </c>
      <c r="P1261" s="196">
        <f t="shared" si="165"/>
        <v>-5.2891396332862689E-3</v>
      </c>
      <c r="Q1261" s="196">
        <f t="shared" si="166"/>
        <v>-1.8334606569900703E-2</v>
      </c>
      <c r="R1261" s="196">
        <f t="shared" si="167"/>
        <v>1.3225734140327143E-2</v>
      </c>
    </row>
    <row r="1262" spans="1:18" ht="13.8">
      <c r="A1262" s="209">
        <v>43469</v>
      </c>
      <c r="B1262" s="193">
        <v>78.77</v>
      </c>
      <c r="C1262" s="193">
        <v>96.27</v>
      </c>
      <c r="D1262" s="193">
        <v>53.4</v>
      </c>
      <c r="E1262" s="193">
        <v>57.76</v>
      </c>
      <c r="F1262" s="193">
        <v>187.95</v>
      </c>
      <c r="G1262" s="193">
        <v>28.39</v>
      </c>
      <c r="H1262" s="193">
        <v>26.29</v>
      </c>
      <c r="I1262" s="224">
        <v>297.57</v>
      </c>
      <c r="J1262" s="193"/>
      <c r="K1262" s="196">
        <f t="shared" si="160"/>
        <v>5.0126649780029203E-2</v>
      </c>
      <c r="L1262" s="196">
        <f t="shared" si="161"/>
        <v>4.6526796390912069E-2</v>
      </c>
      <c r="M1262" s="196">
        <f t="shared" si="162"/>
        <v>5.367008681925807E-2</v>
      </c>
      <c r="N1262" s="196">
        <f t="shared" si="163"/>
        <v>1.3689013689013711E-2</v>
      </c>
      <c r="O1262" s="196">
        <f t="shared" si="164"/>
        <v>2.9073587385019726E-2</v>
      </c>
      <c r="P1262" s="196">
        <f t="shared" si="165"/>
        <v>6.3807160581354026E-3</v>
      </c>
      <c r="Q1262" s="196">
        <f t="shared" si="166"/>
        <v>2.2957198443579761E-2</v>
      </c>
      <c r="R1262" s="196">
        <f t="shared" si="167"/>
        <v>9.7234513274336298E-2</v>
      </c>
    </row>
    <row r="1263" spans="1:18" ht="13.8">
      <c r="A1263" s="209">
        <v>43472</v>
      </c>
      <c r="B1263" s="193">
        <v>81.48</v>
      </c>
      <c r="C1263" s="193">
        <v>96.39</v>
      </c>
      <c r="D1263" s="193">
        <v>53.29</v>
      </c>
      <c r="E1263" s="193">
        <v>60.59</v>
      </c>
      <c r="F1263" s="193">
        <v>188.64</v>
      </c>
      <c r="G1263" s="193">
        <v>28.72</v>
      </c>
      <c r="H1263" s="193">
        <v>26.74</v>
      </c>
      <c r="I1263" s="224">
        <v>315.33999999999997</v>
      </c>
      <c r="J1263" s="193"/>
      <c r="K1263" s="196">
        <f t="shared" si="160"/>
        <v>3.4403960898819454E-2</v>
      </c>
      <c r="L1263" s="196">
        <f t="shared" si="161"/>
        <v>1.2464942349642105E-3</v>
      </c>
      <c r="M1263" s="196">
        <f t="shared" si="162"/>
        <v>-2.0599250936329484E-3</v>
      </c>
      <c r="N1263" s="196">
        <f t="shared" si="163"/>
        <v>4.8995844875346355E-2</v>
      </c>
      <c r="O1263" s="196">
        <f t="shared" si="164"/>
        <v>3.6711891460494694E-3</v>
      </c>
      <c r="P1263" s="196">
        <f t="shared" si="165"/>
        <v>1.1623811201127097E-2</v>
      </c>
      <c r="Q1263" s="196">
        <f t="shared" si="166"/>
        <v>1.7116774438950145E-2</v>
      </c>
      <c r="R1263" s="196">
        <f t="shared" si="167"/>
        <v>5.9717041368417455E-2</v>
      </c>
    </row>
    <row r="1264" spans="1:18" ht="13.8">
      <c r="A1264" s="209">
        <v>43473</v>
      </c>
      <c r="B1264" s="193">
        <v>82.83</v>
      </c>
      <c r="C1264" s="193">
        <v>97.09</v>
      </c>
      <c r="D1264" s="193">
        <v>53.68</v>
      </c>
      <c r="E1264" s="193">
        <v>60.53</v>
      </c>
      <c r="F1264" s="193">
        <v>190.05</v>
      </c>
      <c r="G1264" s="193">
        <v>28.92</v>
      </c>
      <c r="H1264" s="193">
        <v>27.22</v>
      </c>
      <c r="I1264" s="224">
        <v>320.27</v>
      </c>
      <c r="J1264" s="193"/>
      <c r="K1264" s="196">
        <f t="shared" si="160"/>
        <v>1.6568483063328355E-2</v>
      </c>
      <c r="L1264" s="196">
        <f t="shared" si="161"/>
        <v>7.262164124909252E-3</v>
      </c>
      <c r="M1264" s="196">
        <f t="shared" si="162"/>
        <v>7.3184462375680348E-3</v>
      </c>
      <c r="N1264" s="196">
        <f t="shared" si="163"/>
        <v>-9.9026241954121579E-4</v>
      </c>
      <c r="O1264" s="196">
        <f t="shared" si="164"/>
        <v>7.4745547073792676E-3</v>
      </c>
      <c r="P1264" s="196">
        <f t="shared" si="165"/>
        <v>6.9637883008357541E-3</v>
      </c>
      <c r="Q1264" s="196">
        <f t="shared" si="166"/>
        <v>1.7950635751682889E-2</v>
      </c>
      <c r="R1264" s="196">
        <f t="shared" si="167"/>
        <v>1.5633918944631214E-2</v>
      </c>
    </row>
    <row r="1265" spans="1:18" ht="13.8">
      <c r="A1265" s="209">
        <v>43474</v>
      </c>
      <c r="B1265" s="193">
        <v>82.97</v>
      </c>
      <c r="C1265" s="193">
        <v>98.48</v>
      </c>
      <c r="D1265" s="193">
        <v>53.6</v>
      </c>
      <c r="E1265" s="193">
        <v>61.12</v>
      </c>
      <c r="F1265" s="193">
        <v>191.28</v>
      </c>
      <c r="G1265" s="193">
        <v>28.83</v>
      </c>
      <c r="H1265" s="193">
        <v>27.48</v>
      </c>
      <c r="I1265" s="224">
        <v>319.95999999999998</v>
      </c>
      <c r="J1265" s="193"/>
      <c r="K1265" s="196">
        <f t="shared" si="160"/>
        <v>1.6902088615236095E-3</v>
      </c>
      <c r="L1265" s="196">
        <f t="shared" si="161"/>
        <v>1.4316613451436817E-2</v>
      </c>
      <c r="M1265" s="196">
        <f t="shared" si="162"/>
        <v>-1.4903129657227701E-3</v>
      </c>
      <c r="N1265" s="196">
        <f t="shared" si="163"/>
        <v>9.7472327771352431E-3</v>
      </c>
      <c r="O1265" s="196">
        <f t="shared" si="164"/>
        <v>6.4719810576163621E-3</v>
      </c>
      <c r="P1265" s="196">
        <f t="shared" si="165"/>
        <v>-3.1120331950208646E-3</v>
      </c>
      <c r="Q1265" s="196">
        <f t="shared" si="166"/>
        <v>9.5518001469508292E-3</v>
      </c>
      <c r="R1265" s="196">
        <f t="shared" si="167"/>
        <v>-9.6793330627283948E-4</v>
      </c>
    </row>
    <row r="1266" spans="1:18" ht="13.8">
      <c r="A1266" s="209">
        <v>43475</v>
      </c>
      <c r="B1266" s="193">
        <v>82.81</v>
      </c>
      <c r="C1266" s="193">
        <v>97.84</v>
      </c>
      <c r="D1266" s="193">
        <v>53.39</v>
      </c>
      <c r="E1266" s="193">
        <v>59.38</v>
      </c>
      <c r="F1266" s="193">
        <v>191.96</v>
      </c>
      <c r="G1266" s="193">
        <v>28.85</v>
      </c>
      <c r="H1266" s="193">
        <v>27.74</v>
      </c>
      <c r="I1266" s="224">
        <v>324.66000000000003</v>
      </c>
      <c r="J1266" s="193"/>
      <c r="K1266" s="196">
        <f t="shared" si="160"/>
        <v>-1.9284078582619813E-3</v>
      </c>
      <c r="L1266" s="196">
        <f t="shared" si="161"/>
        <v>-6.4987814784727921E-3</v>
      </c>
      <c r="M1266" s="196">
        <f t="shared" si="162"/>
        <v>-3.9179104477612102E-3</v>
      </c>
      <c r="N1266" s="196">
        <f t="shared" si="163"/>
        <v>-2.8468586387434474E-2</v>
      </c>
      <c r="O1266" s="196">
        <f t="shared" si="164"/>
        <v>3.5549979088247952E-3</v>
      </c>
      <c r="P1266" s="196">
        <f t="shared" si="165"/>
        <v>6.9372181755127051E-4</v>
      </c>
      <c r="Q1266" s="196">
        <f t="shared" si="166"/>
        <v>9.4614264919941054E-3</v>
      </c>
      <c r="R1266" s="196">
        <f t="shared" si="167"/>
        <v>1.4689336167021021E-2</v>
      </c>
    </row>
    <row r="1267" spans="1:18" ht="13.8">
      <c r="A1267" s="209">
        <v>43476</v>
      </c>
      <c r="B1267" s="193">
        <v>82.03</v>
      </c>
      <c r="C1267" s="193">
        <v>97.09</v>
      </c>
      <c r="D1267" s="193">
        <v>52.73</v>
      </c>
      <c r="E1267" s="193">
        <v>60.53</v>
      </c>
      <c r="F1267" s="193">
        <v>191.84</v>
      </c>
      <c r="G1267" s="193">
        <v>28.81</v>
      </c>
      <c r="H1267" s="193">
        <v>27.59</v>
      </c>
      <c r="I1267" s="224">
        <v>337.59</v>
      </c>
      <c r="J1267" s="193"/>
      <c r="K1267" s="196">
        <f t="shared" si="160"/>
        <v>-9.4191522762951466E-3</v>
      </c>
      <c r="L1267" s="196">
        <f t="shared" si="161"/>
        <v>-7.6655764513491416E-3</v>
      </c>
      <c r="M1267" s="196">
        <f t="shared" si="162"/>
        <v>-1.2361865517887314E-2</v>
      </c>
      <c r="N1267" s="196">
        <f t="shared" si="163"/>
        <v>1.936679016503871E-2</v>
      </c>
      <c r="O1267" s="196">
        <f t="shared" si="164"/>
        <v>-6.2513023546574564E-4</v>
      </c>
      <c r="P1267" s="196">
        <f t="shared" si="165"/>
        <v>-1.3864818024264367E-3</v>
      </c>
      <c r="Q1267" s="196">
        <f t="shared" si="166"/>
        <v>-5.4073540014419105E-3</v>
      </c>
      <c r="R1267" s="196">
        <f t="shared" si="167"/>
        <v>3.9826279800406421E-2</v>
      </c>
    </row>
    <row r="1268" spans="1:18" ht="13.8">
      <c r="A1268" s="209">
        <v>43479</v>
      </c>
      <c r="B1268" s="193">
        <v>80.86</v>
      </c>
      <c r="C1268" s="193">
        <v>96.38</v>
      </c>
      <c r="D1268" s="193">
        <v>52.11</v>
      </c>
      <c r="E1268" s="193">
        <v>59.86</v>
      </c>
      <c r="F1268" s="193">
        <v>190.46</v>
      </c>
      <c r="G1268" s="193">
        <v>28.84</v>
      </c>
      <c r="H1268" s="193">
        <v>27.41</v>
      </c>
      <c r="I1268" s="224">
        <v>332.94</v>
      </c>
      <c r="J1268" s="193"/>
      <c r="K1268" s="196">
        <f t="shared" si="160"/>
        <v>-1.4263074484944554E-2</v>
      </c>
      <c r="L1268" s="196">
        <f t="shared" si="161"/>
        <v>-7.3128025543311151E-3</v>
      </c>
      <c r="M1268" s="196">
        <f t="shared" si="162"/>
        <v>-1.1758012516593922E-2</v>
      </c>
      <c r="N1268" s="196">
        <f t="shared" si="163"/>
        <v>-1.1068891458780797E-2</v>
      </c>
      <c r="O1268" s="196">
        <f t="shared" si="164"/>
        <v>-7.1934945788156559E-3</v>
      </c>
      <c r="P1268" s="196">
        <f t="shared" si="165"/>
        <v>1.0413051023950412E-3</v>
      </c>
      <c r="Q1268" s="196">
        <f t="shared" si="166"/>
        <v>-6.5241029358463105E-3</v>
      </c>
      <c r="R1268" s="196">
        <f t="shared" si="167"/>
        <v>-1.3774104683195527E-2</v>
      </c>
    </row>
    <row r="1269" spans="1:18" ht="13.8">
      <c r="A1269" s="209">
        <v>43480</v>
      </c>
      <c r="B1269" s="193">
        <v>83.73</v>
      </c>
      <c r="C1269" s="193">
        <v>99.18</v>
      </c>
      <c r="D1269" s="193">
        <v>53.73</v>
      </c>
      <c r="E1269" s="193">
        <v>59.31</v>
      </c>
      <c r="F1269" s="193">
        <v>192.31</v>
      </c>
      <c r="G1269" s="193">
        <v>29.24</v>
      </c>
      <c r="H1269" s="193">
        <v>27.83</v>
      </c>
      <c r="I1269" s="224">
        <v>354.64</v>
      </c>
      <c r="J1269" s="193"/>
      <c r="K1269" s="196">
        <f t="shared" si="160"/>
        <v>3.5493445461291177E-2</v>
      </c>
      <c r="L1269" s="196">
        <f t="shared" si="161"/>
        <v>2.9051670471052206E-2</v>
      </c>
      <c r="M1269" s="196">
        <f t="shared" si="162"/>
        <v>3.1088082901554355E-2</v>
      </c>
      <c r="N1269" s="196">
        <f t="shared" si="163"/>
        <v>-9.1881055796858863E-3</v>
      </c>
      <c r="O1269" s="196">
        <f t="shared" si="164"/>
        <v>9.713325632678748E-3</v>
      </c>
      <c r="P1269" s="196">
        <f t="shared" si="165"/>
        <v>1.3869625520110907E-2</v>
      </c>
      <c r="Q1269" s="196">
        <f t="shared" si="166"/>
        <v>1.532287486318855E-2</v>
      </c>
      <c r="R1269" s="196">
        <f t="shared" si="167"/>
        <v>6.517690875232772E-2</v>
      </c>
    </row>
    <row r="1270" spans="1:18" ht="13.8">
      <c r="A1270" s="209">
        <v>43481</v>
      </c>
      <c r="B1270" s="193">
        <v>84.19</v>
      </c>
      <c r="C1270" s="193">
        <v>99.52</v>
      </c>
      <c r="D1270" s="193">
        <v>53.92</v>
      </c>
      <c r="E1270" s="193">
        <v>59</v>
      </c>
      <c r="F1270" s="193">
        <v>191.54</v>
      </c>
      <c r="G1270" s="193">
        <v>29.27</v>
      </c>
      <c r="H1270" s="193">
        <v>27.48</v>
      </c>
      <c r="I1270" s="224">
        <v>351.39</v>
      </c>
      <c r="J1270" s="193"/>
      <c r="K1270" s="196">
        <f t="shared" si="160"/>
        <v>5.4938492774393131E-3</v>
      </c>
      <c r="L1270" s="196">
        <f t="shared" si="161"/>
        <v>3.4281105061503246E-3</v>
      </c>
      <c r="M1270" s="196">
        <f t="shared" si="162"/>
        <v>3.5361995160991038E-3</v>
      </c>
      <c r="N1270" s="196">
        <f t="shared" si="163"/>
        <v>-5.2267745742708184E-3</v>
      </c>
      <c r="O1270" s="196">
        <f t="shared" si="164"/>
        <v>-4.0039519525766221E-3</v>
      </c>
      <c r="P1270" s="196">
        <f t="shared" si="165"/>
        <v>1.0259917920657025E-3</v>
      </c>
      <c r="Q1270" s="196">
        <f t="shared" si="166"/>
        <v>-1.2576356449874161E-2</v>
      </c>
      <c r="R1270" s="196">
        <f t="shared" si="167"/>
        <v>-9.1642228739002938E-3</v>
      </c>
    </row>
    <row r="1271" spans="1:18" ht="13.8">
      <c r="A1271" s="209">
        <v>43482</v>
      </c>
      <c r="B1271" s="193">
        <v>84.66</v>
      </c>
      <c r="C1271" s="193">
        <v>100.22</v>
      </c>
      <c r="D1271" s="193">
        <v>54.36</v>
      </c>
      <c r="E1271" s="193">
        <v>60.32</v>
      </c>
      <c r="F1271" s="193">
        <v>192.7</v>
      </c>
      <c r="G1271" s="193">
        <v>29.39</v>
      </c>
      <c r="H1271" s="193">
        <v>27.57</v>
      </c>
      <c r="I1271" s="224">
        <v>353.19</v>
      </c>
      <c r="J1271" s="193"/>
      <c r="K1271" s="196">
        <f t="shared" si="160"/>
        <v>5.5826107613730714E-3</v>
      </c>
      <c r="L1271" s="196">
        <f t="shared" si="161"/>
        <v>7.0337620578778421E-3</v>
      </c>
      <c r="M1271" s="196">
        <f t="shared" si="162"/>
        <v>8.160237388723993E-3</v>
      </c>
      <c r="N1271" s="196">
        <f t="shared" si="163"/>
        <v>2.2372881355932208E-2</v>
      </c>
      <c r="O1271" s="196">
        <f t="shared" si="164"/>
        <v>6.0561762556123871E-3</v>
      </c>
      <c r="P1271" s="196">
        <f t="shared" si="165"/>
        <v>4.0997608472839427E-3</v>
      </c>
      <c r="Q1271" s="196">
        <f t="shared" si="166"/>
        <v>3.2751091703056715E-3</v>
      </c>
      <c r="R1271" s="196">
        <f t="shared" si="167"/>
        <v>5.1225134465978294E-3</v>
      </c>
    </row>
    <row r="1272" spans="1:18" ht="13.8">
      <c r="A1272" s="209">
        <v>43483</v>
      </c>
      <c r="B1272" s="193">
        <v>84.81</v>
      </c>
      <c r="C1272" s="193">
        <v>101.73</v>
      </c>
      <c r="D1272" s="193">
        <v>54.78</v>
      </c>
      <c r="E1272" s="193">
        <v>61.46</v>
      </c>
      <c r="F1272" s="193">
        <v>194.64</v>
      </c>
      <c r="G1272" s="193">
        <v>29.69</v>
      </c>
      <c r="H1272" s="193">
        <v>28.13</v>
      </c>
      <c r="I1272" s="224">
        <v>339.1</v>
      </c>
      <c r="J1272" s="193"/>
      <c r="K1272" s="196">
        <f t="shared" si="160"/>
        <v>1.7717930545712933E-3</v>
      </c>
      <c r="L1272" s="196">
        <f t="shared" si="161"/>
        <v>1.5066852923568201E-2</v>
      </c>
      <c r="M1272" s="196">
        <f t="shared" si="162"/>
        <v>7.7262693156733208E-3</v>
      </c>
      <c r="N1272" s="196">
        <f t="shared" si="163"/>
        <v>1.8899204244031839E-2</v>
      </c>
      <c r="O1272" s="196">
        <f t="shared" si="164"/>
        <v>1.0067462376751416E-2</v>
      </c>
      <c r="P1272" s="196">
        <f t="shared" si="165"/>
        <v>1.020755358965637E-2</v>
      </c>
      <c r="Q1272" s="196">
        <f t="shared" si="166"/>
        <v>2.0311933260790668E-2</v>
      </c>
      <c r="R1272" s="196">
        <f t="shared" si="167"/>
        <v>-3.9893541719754171E-2</v>
      </c>
    </row>
    <row r="1273" spans="1:18" ht="13.8">
      <c r="A1273" s="209">
        <v>43487</v>
      </c>
      <c r="B1273" s="193">
        <v>81.61</v>
      </c>
      <c r="C1273" s="193">
        <v>99.81</v>
      </c>
      <c r="D1273" s="193">
        <v>53.39</v>
      </c>
      <c r="E1273" s="193">
        <v>61.11</v>
      </c>
      <c r="F1273" s="193">
        <v>193.56</v>
      </c>
      <c r="G1273" s="193">
        <v>29.62</v>
      </c>
      <c r="H1273" s="193">
        <v>29.85</v>
      </c>
      <c r="I1273" s="224">
        <v>325.16000000000003</v>
      </c>
      <c r="J1273" s="193"/>
      <c r="K1273" s="196">
        <f t="shared" si="160"/>
        <v>-3.7731399599103911E-2</v>
      </c>
      <c r="L1273" s="196">
        <f t="shared" si="161"/>
        <v>-1.8873488646417001E-2</v>
      </c>
      <c r="M1273" s="196">
        <f t="shared" si="162"/>
        <v>-2.5374224169404901E-2</v>
      </c>
      <c r="N1273" s="196">
        <f t="shared" si="163"/>
        <v>-5.694760820045581E-3</v>
      </c>
      <c r="O1273" s="196">
        <f t="shared" si="164"/>
        <v>-5.5487053020960965E-3</v>
      </c>
      <c r="P1273" s="196">
        <f t="shared" si="165"/>
        <v>-2.3576961940047249E-3</v>
      </c>
      <c r="Q1273" s="196">
        <f t="shared" si="166"/>
        <v>6.1144685389264222E-2</v>
      </c>
      <c r="R1273" s="196">
        <f t="shared" si="167"/>
        <v>-4.1108817457976989E-2</v>
      </c>
    </row>
    <row r="1274" spans="1:18" ht="13.8">
      <c r="A1274" s="209">
        <v>43488</v>
      </c>
      <c r="B1274" s="193">
        <v>82</v>
      </c>
      <c r="C1274" s="193">
        <v>100.78</v>
      </c>
      <c r="D1274" s="193">
        <v>53.65</v>
      </c>
      <c r="E1274" s="193">
        <v>61.14</v>
      </c>
      <c r="F1274" s="193">
        <v>193.28</v>
      </c>
      <c r="G1274" s="193">
        <v>29.99</v>
      </c>
      <c r="H1274" s="193">
        <v>29.59</v>
      </c>
      <c r="I1274" s="224">
        <v>321.99</v>
      </c>
      <c r="J1274" s="193"/>
      <c r="K1274" s="196">
        <f t="shared" si="160"/>
        <v>4.7788261242494865E-3</v>
      </c>
      <c r="L1274" s="196">
        <f t="shared" si="161"/>
        <v>9.7184650836589399E-3</v>
      </c>
      <c r="M1274" s="196">
        <f t="shared" si="162"/>
        <v>4.869825810076756E-3</v>
      </c>
      <c r="N1274" s="196">
        <f t="shared" si="163"/>
        <v>4.9091801669123121E-4</v>
      </c>
      <c r="O1274" s="196">
        <f t="shared" si="164"/>
        <v>-1.44657987187436E-3</v>
      </c>
      <c r="P1274" s="196">
        <f t="shared" si="165"/>
        <v>1.2491559756920912E-2</v>
      </c>
      <c r="Q1274" s="196">
        <f t="shared" si="166"/>
        <v>-8.7102177554439376E-3</v>
      </c>
      <c r="R1274" s="196">
        <f t="shared" si="167"/>
        <v>-9.7490466232009344E-3</v>
      </c>
    </row>
    <row r="1275" spans="1:18" ht="13.8">
      <c r="A1275" s="209">
        <v>43489</v>
      </c>
      <c r="B1275" s="193">
        <v>82.75</v>
      </c>
      <c r="C1275" s="193">
        <v>100.3</v>
      </c>
      <c r="D1275" s="193">
        <v>53.56</v>
      </c>
      <c r="E1275" s="193">
        <v>61.4</v>
      </c>
      <c r="F1275" s="193">
        <v>191.66</v>
      </c>
      <c r="G1275" s="193">
        <v>29.88</v>
      </c>
      <c r="H1275" s="193">
        <v>29.63</v>
      </c>
      <c r="I1275" s="224">
        <v>326.67</v>
      </c>
      <c r="J1275" s="195"/>
      <c r="K1275" s="196">
        <f t="shared" si="160"/>
        <v>9.1463414634146336E-3</v>
      </c>
      <c r="L1275" s="196">
        <f t="shared" si="161"/>
        <v>-4.762849771780155E-3</v>
      </c>
      <c r="M1275" s="196">
        <f t="shared" si="162"/>
        <v>-1.6775396085740226E-3</v>
      </c>
      <c r="N1275" s="196">
        <f t="shared" si="163"/>
        <v>4.2525351651946028E-3</v>
      </c>
      <c r="O1275" s="196">
        <f t="shared" si="164"/>
        <v>-8.3816225165563151E-3</v>
      </c>
      <c r="P1275" s="196">
        <f t="shared" si="165"/>
        <v>-3.6678892964321251E-3</v>
      </c>
      <c r="Q1275" s="196">
        <f t="shared" si="166"/>
        <v>1.3518080432578287E-3</v>
      </c>
      <c r="R1275" s="196">
        <f t="shared" si="167"/>
        <v>1.4534612876176299E-2</v>
      </c>
    </row>
    <row r="1276" spans="1:18" ht="13.8">
      <c r="A1276" s="209">
        <v>43490</v>
      </c>
      <c r="B1276" s="193">
        <v>83.53</v>
      </c>
      <c r="C1276" s="193">
        <v>101.22</v>
      </c>
      <c r="D1276" s="193">
        <v>54.42</v>
      </c>
      <c r="E1276" s="193">
        <v>62.94</v>
      </c>
      <c r="F1276" s="193">
        <v>190.53</v>
      </c>
      <c r="G1276" s="193">
        <v>29.45</v>
      </c>
      <c r="H1276" s="193">
        <v>30.6</v>
      </c>
      <c r="I1276" s="224">
        <v>338.05</v>
      </c>
      <c r="J1276" s="193"/>
      <c r="K1276" s="196">
        <f t="shared" si="160"/>
        <v>9.4259818731117963E-3</v>
      </c>
      <c r="L1276" s="196">
        <f t="shared" si="161"/>
        <v>9.1724825523429882E-3</v>
      </c>
      <c r="M1276" s="196">
        <f t="shared" si="162"/>
        <v>1.6056758775205366E-2</v>
      </c>
      <c r="N1276" s="196">
        <f t="shared" si="163"/>
        <v>2.5081433224755686E-2</v>
      </c>
      <c r="O1276" s="196">
        <f t="shared" si="164"/>
        <v>-5.8958572472085748E-3</v>
      </c>
      <c r="P1276" s="196">
        <f t="shared" si="165"/>
        <v>-1.4390896921017395E-2</v>
      </c>
      <c r="Q1276" s="196">
        <f t="shared" si="166"/>
        <v>3.2737090786365254E-2</v>
      </c>
      <c r="R1276" s="196">
        <f t="shared" si="167"/>
        <v>3.4836379220620182E-2</v>
      </c>
    </row>
    <row r="1277" spans="1:18" ht="13.8">
      <c r="A1277" s="209">
        <v>43493</v>
      </c>
      <c r="B1277" s="193">
        <v>81.89</v>
      </c>
      <c r="C1277" s="193">
        <v>99.24</v>
      </c>
      <c r="D1277" s="193">
        <v>53.37</v>
      </c>
      <c r="E1277" s="193">
        <v>62.71</v>
      </c>
      <c r="F1277" s="193">
        <v>192.07</v>
      </c>
      <c r="G1277" s="193">
        <v>29.49</v>
      </c>
      <c r="H1277" s="193">
        <v>30.87</v>
      </c>
      <c r="I1277" s="224">
        <v>335.66</v>
      </c>
      <c r="J1277" s="193"/>
      <c r="K1277" s="196">
        <f t="shared" si="160"/>
        <v>-1.9633664551658093E-2</v>
      </c>
      <c r="L1277" s="196">
        <f t="shared" si="161"/>
        <v>-1.9561351511559018E-2</v>
      </c>
      <c r="M1277" s="196">
        <f t="shared" si="162"/>
        <v>-1.9294377067254762E-2</v>
      </c>
      <c r="N1277" s="196">
        <f t="shared" si="163"/>
        <v>-3.6542739116618506E-3</v>
      </c>
      <c r="O1277" s="196">
        <f t="shared" si="164"/>
        <v>8.0827166325512616E-3</v>
      </c>
      <c r="P1277" s="196">
        <f t="shared" si="165"/>
        <v>1.3582342954159303E-3</v>
      </c>
      <c r="Q1277" s="196">
        <f t="shared" si="166"/>
        <v>8.8235294117646919E-3</v>
      </c>
      <c r="R1277" s="196">
        <f t="shared" si="167"/>
        <v>-7.0699600650790898E-3</v>
      </c>
    </row>
    <row r="1278" spans="1:18" ht="13.8">
      <c r="A1278" s="209">
        <v>43494</v>
      </c>
      <c r="B1278" s="193">
        <v>79.69</v>
      </c>
      <c r="C1278" s="193">
        <v>97.22</v>
      </c>
      <c r="D1278" s="193">
        <v>52.9</v>
      </c>
      <c r="E1278" s="193">
        <v>62.34</v>
      </c>
      <c r="F1278" s="193">
        <v>191.66</v>
      </c>
      <c r="G1278" s="193">
        <v>29.38</v>
      </c>
      <c r="H1278" s="193">
        <v>30.57</v>
      </c>
      <c r="I1278" s="224">
        <v>328.9</v>
      </c>
      <c r="J1278" s="193"/>
      <c r="K1278" s="196">
        <f t="shared" si="160"/>
        <v>-2.686530711930642E-2</v>
      </c>
      <c r="L1278" s="196">
        <f t="shared" si="161"/>
        <v>-2.0354695687222854E-2</v>
      </c>
      <c r="M1278" s="196">
        <f t="shared" si="162"/>
        <v>-8.8064455686715174E-3</v>
      </c>
      <c r="N1278" s="196">
        <f t="shared" si="163"/>
        <v>-5.9001754106202745E-3</v>
      </c>
      <c r="O1278" s="196">
        <f t="shared" si="164"/>
        <v>-2.1346384130785474E-3</v>
      </c>
      <c r="P1278" s="196">
        <f t="shared" si="165"/>
        <v>-3.7300779925398251E-3</v>
      </c>
      <c r="Q1278" s="196">
        <f t="shared" si="166"/>
        <v>-9.7181729834791286E-3</v>
      </c>
      <c r="R1278" s="196">
        <f t="shared" si="167"/>
        <v>-2.0139426800929654E-2</v>
      </c>
    </row>
    <row r="1279" spans="1:18" ht="13.8">
      <c r="A1279" s="209">
        <v>43495</v>
      </c>
      <c r="B1279" s="193">
        <v>83.52</v>
      </c>
      <c r="C1279" s="193">
        <v>100.47</v>
      </c>
      <c r="D1279" s="193">
        <v>54.32</v>
      </c>
      <c r="E1279" s="193">
        <v>62.89</v>
      </c>
      <c r="F1279" s="193">
        <v>192.6</v>
      </c>
      <c r="G1279" s="193">
        <v>28.8</v>
      </c>
      <c r="H1279" s="193">
        <v>30.92</v>
      </c>
      <c r="I1279" s="224">
        <v>340.66</v>
      </c>
      <c r="J1279" s="193"/>
      <c r="K1279" s="196">
        <f t="shared" si="160"/>
        <v>4.8061237294516231E-2</v>
      </c>
      <c r="L1279" s="196">
        <f t="shared" si="161"/>
        <v>3.3429335527669204E-2</v>
      </c>
      <c r="M1279" s="196">
        <f t="shared" si="162"/>
        <v>2.6843100189035948E-2</v>
      </c>
      <c r="N1279" s="196">
        <f t="shared" si="163"/>
        <v>8.8225858196983812E-3</v>
      </c>
      <c r="O1279" s="196">
        <f t="shared" si="164"/>
        <v>4.9045184180319199E-3</v>
      </c>
      <c r="P1279" s="196">
        <f t="shared" si="165"/>
        <v>-1.9741320626276322E-2</v>
      </c>
      <c r="Q1279" s="196">
        <f t="shared" si="166"/>
        <v>1.1449133137062526E-2</v>
      </c>
      <c r="R1279" s="196">
        <f t="shared" si="167"/>
        <v>3.5755548799027211E-2</v>
      </c>
    </row>
    <row r="1280" spans="1:18" ht="13.8">
      <c r="A1280" s="209">
        <v>43496</v>
      </c>
      <c r="B1280" s="193">
        <v>85.94</v>
      </c>
      <c r="C1280" s="193">
        <v>98.63</v>
      </c>
      <c r="D1280" s="193">
        <v>55.68</v>
      </c>
      <c r="E1280" s="193">
        <v>63.47</v>
      </c>
      <c r="F1280" s="193">
        <v>195.59</v>
      </c>
      <c r="G1280" s="193">
        <v>29.11</v>
      </c>
      <c r="H1280" s="193">
        <v>30.53</v>
      </c>
      <c r="I1280" s="224">
        <v>339.5</v>
      </c>
      <c r="J1280" s="193"/>
      <c r="K1280" s="196">
        <f t="shared" si="160"/>
        <v>2.8975095785440635E-2</v>
      </c>
      <c r="L1280" s="196">
        <f t="shared" si="161"/>
        <v>-1.8313924554593446E-2</v>
      </c>
      <c r="M1280" s="196">
        <f t="shared" si="162"/>
        <v>2.5036818851251832E-2</v>
      </c>
      <c r="N1280" s="196">
        <f t="shared" si="163"/>
        <v>9.2224519001430794E-3</v>
      </c>
      <c r="O1280" s="196">
        <f t="shared" si="164"/>
        <v>1.5524402907580526E-2</v>
      </c>
      <c r="P1280" s="196">
        <f t="shared" si="165"/>
        <v>1.0763888888888844E-2</v>
      </c>
      <c r="Q1280" s="196">
        <f t="shared" si="166"/>
        <v>-1.2613195342820198E-2</v>
      </c>
      <c r="R1280" s="196">
        <f t="shared" si="167"/>
        <v>-3.4051546997006543E-3</v>
      </c>
    </row>
    <row r="1281" spans="1:18" ht="13.8">
      <c r="A1281" s="209">
        <v>43497</v>
      </c>
      <c r="B1281" s="193">
        <v>81.31</v>
      </c>
      <c r="C1281" s="193">
        <v>97.07</v>
      </c>
      <c r="D1281" s="193">
        <v>55.4</v>
      </c>
      <c r="E1281" s="193">
        <v>61.88</v>
      </c>
      <c r="F1281" s="193">
        <v>191.62</v>
      </c>
      <c r="G1281" s="193">
        <v>28.51</v>
      </c>
      <c r="H1281" s="193">
        <v>31.13</v>
      </c>
      <c r="I1281" s="224">
        <v>339.85</v>
      </c>
      <c r="J1281" s="193"/>
      <c r="K1281" s="196">
        <f t="shared" si="160"/>
        <v>-5.3874796369560107E-2</v>
      </c>
      <c r="L1281" s="196">
        <f t="shared" si="161"/>
        <v>-1.5816688634289793E-2</v>
      </c>
      <c r="M1281" s="196">
        <f t="shared" si="162"/>
        <v>-5.0287356321839288E-3</v>
      </c>
      <c r="N1281" s="196">
        <f t="shared" si="163"/>
        <v>-2.505120529383955E-2</v>
      </c>
      <c r="O1281" s="196">
        <f t="shared" si="164"/>
        <v>-2.0297561225011498E-2</v>
      </c>
      <c r="P1281" s="196">
        <f t="shared" si="165"/>
        <v>-2.0611473720370935E-2</v>
      </c>
      <c r="Q1281" s="196">
        <f t="shared" si="166"/>
        <v>1.9652800524074612E-2</v>
      </c>
      <c r="R1281" s="196">
        <f t="shared" si="167"/>
        <v>1.0309278350516134E-3</v>
      </c>
    </row>
    <row r="1282" spans="1:18" ht="13.8">
      <c r="A1282" s="209">
        <v>43500</v>
      </c>
      <c r="B1282" s="193">
        <v>81.67</v>
      </c>
      <c r="C1282" s="193">
        <v>99.86</v>
      </c>
      <c r="D1282" s="193">
        <v>56.5</v>
      </c>
      <c r="E1282" s="193">
        <v>62.99</v>
      </c>
      <c r="F1282" s="193">
        <v>192.45</v>
      </c>
      <c r="G1282" s="193">
        <v>28.79</v>
      </c>
      <c r="H1282" s="193">
        <v>31.8</v>
      </c>
      <c r="I1282" s="224">
        <v>351.34</v>
      </c>
      <c r="J1282" s="193"/>
      <c r="K1282" s="196">
        <f t="shared" si="160"/>
        <v>4.4274996925347367E-3</v>
      </c>
      <c r="L1282" s="196">
        <f t="shared" si="161"/>
        <v>2.874214484392713E-2</v>
      </c>
      <c r="M1282" s="196">
        <f t="shared" si="162"/>
        <v>1.9855595667870062E-2</v>
      </c>
      <c r="N1282" s="196">
        <f t="shared" si="163"/>
        <v>1.7937944408532636E-2</v>
      </c>
      <c r="O1282" s="196">
        <f t="shared" si="164"/>
        <v>4.3314894061161884E-3</v>
      </c>
      <c r="P1282" s="196">
        <f t="shared" si="165"/>
        <v>9.8211153981058417E-3</v>
      </c>
      <c r="Q1282" s="196">
        <f t="shared" si="166"/>
        <v>2.1522646964343133E-2</v>
      </c>
      <c r="R1282" s="196">
        <f t="shared" si="167"/>
        <v>3.380903339708681E-2</v>
      </c>
    </row>
    <row r="1283" spans="1:18" ht="13.8">
      <c r="A1283" s="209">
        <v>43501</v>
      </c>
      <c r="B1283" s="193">
        <v>82.94</v>
      </c>
      <c r="C1283" s="193">
        <v>101.26</v>
      </c>
      <c r="D1283" s="193">
        <v>57.16</v>
      </c>
      <c r="E1283" s="193">
        <v>63.27</v>
      </c>
      <c r="F1283" s="193">
        <v>192.84</v>
      </c>
      <c r="G1283" s="193">
        <v>29.04</v>
      </c>
      <c r="H1283" s="193">
        <v>32.06</v>
      </c>
      <c r="I1283" s="224">
        <v>355.81</v>
      </c>
      <c r="J1283" s="193"/>
      <c r="K1283" s="196">
        <f t="shared" ref="K1283:K1346" si="168">(B1283-B1282)/B1282</f>
        <v>1.5550385698542868E-2</v>
      </c>
      <c r="L1283" s="196">
        <f t="shared" ref="L1283:L1346" si="169">(C1283-C1282)/C1282</f>
        <v>1.4019627478469915E-2</v>
      </c>
      <c r="M1283" s="196">
        <f t="shared" ref="M1283:M1346" si="170">(D1283-D1282)/D1282</f>
        <v>1.1681415929203479E-2</v>
      </c>
      <c r="N1283" s="196">
        <f t="shared" ref="N1283:N1346" si="171">(E1283-E1282)/E1282</f>
        <v>4.4451500238133212E-3</v>
      </c>
      <c r="O1283" s="196">
        <f t="shared" ref="O1283:O1346" si="172">(F1283-F1282)/F1282</f>
        <v>2.0265003897116905E-3</v>
      </c>
      <c r="P1283" s="196">
        <f t="shared" ref="P1283:P1346" si="173">(G1283-G1282)/G1282</f>
        <v>8.6835706842653699E-3</v>
      </c>
      <c r="Q1283" s="196">
        <f t="shared" ref="Q1283:Q1346" si="174">(H1283-H1282)/H1282</f>
        <v>8.1761006289308661E-3</v>
      </c>
      <c r="R1283" s="196">
        <f t="shared" ref="R1283:R1346" si="175">(I1283-I1282)/I1282</f>
        <v>1.2722718733989946E-2</v>
      </c>
    </row>
    <row r="1284" spans="1:18" ht="13.8">
      <c r="A1284" s="209">
        <v>43502</v>
      </c>
      <c r="B1284" s="193">
        <v>82.01</v>
      </c>
      <c r="C1284" s="193">
        <v>100.14</v>
      </c>
      <c r="D1284" s="193">
        <v>55.62</v>
      </c>
      <c r="E1284" s="193">
        <v>63.05</v>
      </c>
      <c r="F1284" s="193">
        <v>192.83</v>
      </c>
      <c r="G1284" s="193">
        <v>29.05</v>
      </c>
      <c r="H1284" s="193">
        <v>32.19</v>
      </c>
      <c r="I1284" s="224">
        <v>352.19</v>
      </c>
      <c r="J1284" s="193"/>
      <c r="K1284" s="196">
        <f t="shared" si="168"/>
        <v>-1.1212925006028366E-2</v>
      </c>
      <c r="L1284" s="196">
        <f t="shared" si="169"/>
        <v>-1.1060635986569272E-2</v>
      </c>
      <c r="M1284" s="196">
        <f t="shared" si="170"/>
        <v>-2.6941917424772553E-2</v>
      </c>
      <c r="N1284" s="196">
        <f t="shared" si="171"/>
        <v>-3.477161371898308E-3</v>
      </c>
      <c r="O1284" s="196">
        <f t="shared" si="172"/>
        <v>-5.1856461315032696E-5</v>
      </c>
      <c r="P1284" s="196">
        <f t="shared" si="173"/>
        <v>3.4435261707994365E-4</v>
      </c>
      <c r="Q1284" s="196">
        <f t="shared" si="174"/>
        <v>4.054897067997363E-3</v>
      </c>
      <c r="R1284" s="196">
        <f t="shared" si="175"/>
        <v>-1.0173969253253154E-2</v>
      </c>
    </row>
    <row r="1285" spans="1:18" ht="13.8">
      <c r="A1285" s="209">
        <v>43503</v>
      </c>
      <c r="B1285" s="193">
        <v>80.72</v>
      </c>
      <c r="C1285" s="193">
        <v>99.42</v>
      </c>
      <c r="D1285" s="193">
        <v>54.8</v>
      </c>
      <c r="E1285" s="193">
        <v>62.48</v>
      </c>
      <c r="F1285" s="193">
        <v>191.02</v>
      </c>
      <c r="G1285" s="193">
        <v>29.39</v>
      </c>
      <c r="H1285" s="193">
        <v>31.99</v>
      </c>
      <c r="I1285" s="224">
        <v>344.71</v>
      </c>
      <c r="J1285" s="193"/>
      <c r="K1285" s="196">
        <f t="shared" si="168"/>
        <v>-1.5729789050115916E-2</v>
      </c>
      <c r="L1285" s="196">
        <f t="shared" si="169"/>
        <v>-7.1899340922708093E-3</v>
      </c>
      <c r="M1285" s="196">
        <f t="shared" si="170"/>
        <v>-1.4742898238043875E-2</v>
      </c>
      <c r="N1285" s="196">
        <f t="shared" si="171"/>
        <v>-9.0404440919904881E-3</v>
      </c>
      <c r="O1285" s="196">
        <f t="shared" si="172"/>
        <v>-9.386506249027652E-3</v>
      </c>
      <c r="P1285" s="196">
        <f t="shared" si="173"/>
        <v>1.1703958691910495E-2</v>
      </c>
      <c r="Q1285" s="196">
        <f t="shared" si="174"/>
        <v>-6.2131096613855016E-3</v>
      </c>
      <c r="R1285" s="196">
        <f t="shared" si="175"/>
        <v>-2.1238536017490612E-2</v>
      </c>
    </row>
    <row r="1286" spans="1:18" ht="13.8">
      <c r="A1286" s="209">
        <v>43504</v>
      </c>
      <c r="B1286" s="193">
        <v>79.41</v>
      </c>
      <c r="C1286" s="193">
        <v>99.8</v>
      </c>
      <c r="D1286" s="193">
        <v>54.62</v>
      </c>
      <c r="E1286" s="193">
        <v>61.63</v>
      </c>
      <c r="F1286" s="193">
        <v>189.83</v>
      </c>
      <c r="G1286" s="193">
        <v>29.04</v>
      </c>
      <c r="H1286" s="193">
        <v>31.99</v>
      </c>
      <c r="I1286" s="224">
        <v>347.57</v>
      </c>
      <c r="J1286" s="193"/>
      <c r="K1286" s="196">
        <f t="shared" si="168"/>
        <v>-1.6228939544103101E-2</v>
      </c>
      <c r="L1286" s="196">
        <f t="shared" si="169"/>
        <v>3.8221685777509095E-3</v>
      </c>
      <c r="M1286" s="196">
        <f t="shared" si="170"/>
        <v>-3.2846715328467102E-3</v>
      </c>
      <c r="N1286" s="196">
        <f t="shared" si="171"/>
        <v>-1.3604353393085697E-2</v>
      </c>
      <c r="O1286" s="196">
        <f t="shared" si="172"/>
        <v>-6.2297141660558981E-3</v>
      </c>
      <c r="P1286" s="196">
        <f t="shared" si="173"/>
        <v>-1.1908812521265785E-2</v>
      </c>
      <c r="Q1286" s="196">
        <f t="shared" si="174"/>
        <v>0</v>
      </c>
      <c r="R1286" s="196">
        <f t="shared" si="175"/>
        <v>8.2968292187636378E-3</v>
      </c>
    </row>
    <row r="1287" spans="1:18" ht="13.8">
      <c r="A1287" s="209">
        <v>43507</v>
      </c>
      <c r="B1287" s="193">
        <v>79.55</v>
      </c>
      <c r="C1287" s="193">
        <v>99.4</v>
      </c>
      <c r="D1287" s="193">
        <v>54.62</v>
      </c>
      <c r="E1287" s="193">
        <v>61</v>
      </c>
      <c r="F1287" s="193">
        <v>190.72</v>
      </c>
      <c r="G1287" s="193">
        <v>29.22</v>
      </c>
      <c r="H1287" s="193">
        <v>32.29</v>
      </c>
      <c r="I1287" s="224">
        <v>345.73</v>
      </c>
      <c r="J1287" s="193"/>
      <c r="K1287" s="196">
        <f t="shared" si="168"/>
        <v>1.7630021407883209E-3</v>
      </c>
      <c r="L1287" s="196">
        <f t="shared" si="169"/>
        <v>-4.0080160320640429E-3</v>
      </c>
      <c r="M1287" s="196">
        <f t="shared" si="170"/>
        <v>0</v>
      </c>
      <c r="N1287" s="196">
        <f t="shared" si="171"/>
        <v>-1.0222294337173496E-2</v>
      </c>
      <c r="O1287" s="196">
        <f t="shared" si="172"/>
        <v>4.6884054153715762E-3</v>
      </c>
      <c r="P1287" s="196">
        <f t="shared" si="173"/>
        <v>6.1983471074380072E-3</v>
      </c>
      <c r="Q1287" s="196">
        <f t="shared" si="174"/>
        <v>9.3779306033135584E-3</v>
      </c>
      <c r="R1287" s="196">
        <f t="shared" si="175"/>
        <v>-5.2938976321315855E-3</v>
      </c>
    </row>
    <row r="1288" spans="1:18" ht="13.8">
      <c r="A1288" s="209">
        <v>43508</v>
      </c>
      <c r="B1288" s="193">
        <v>81.900000000000006</v>
      </c>
      <c r="C1288" s="193">
        <v>100.95</v>
      </c>
      <c r="D1288" s="193">
        <v>55.93</v>
      </c>
      <c r="E1288" s="193">
        <v>61.22</v>
      </c>
      <c r="F1288" s="193">
        <v>193.63</v>
      </c>
      <c r="G1288" s="193">
        <v>29.46</v>
      </c>
      <c r="H1288" s="193">
        <v>32.840000000000003</v>
      </c>
      <c r="I1288" s="224">
        <v>359.97</v>
      </c>
      <c r="J1288" s="193"/>
      <c r="K1288" s="196">
        <f t="shared" si="168"/>
        <v>2.9541169076052906E-2</v>
      </c>
      <c r="L1288" s="196">
        <f t="shared" si="169"/>
        <v>1.5593561368209226E-2</v>
      </c>
      <c r="M1288" s="196">
        <f t="shared" si="170"/>
        <v>2.3983888685463244E-2</v>
      </c>
      <c r="N1288" s="196">
        <f t="shared" si="171"/>
        <v>3.6065573770491617E-3</v>
      </c>
      <c r="O1288" s="196">
        <f t="shared" si="172"/>
        <v>1.52579697986577E-2</v>
      </c>
      <c r="P1288" s="196">
        <f t="shared" si="173"/>
        <v>8.2135523613963719E-3</v>
      </c>
      <c r="Q1288" s="196">
        <f t="shared" si="174"/>
        <v>1.7033137194177896E-2</v>
      </c>
      <c r="R1288" s="196">
        <f t="shared" si="175"/>
        <v>4.1188210453243883E-2</v>
      </c>
    </row>
    <row r="1289" spans="1:18" ht="13.8">
      <c r="A1289" s="209">
        <v>43509</v>
      </c>
      <c r="B1289" s="193">
        <v>82</v>
      </c>
      <c r="C1289" s="193">
        <v>100.88</v>
      </c>
      <c r="D1289" s="193">
        <v>55.87</v>
      </c>
      <c r="E1289" s="193">
        <v>63.1</v>
      </c>
      <c r="F1289" s="193">
        <v>194.45</v>
      </c>
      <c r="G1289" s="193">
        <v>29.75</v>
      </c>
      <c r="H1289" s="193">
        <v>32.9</v>
      </c>
      <c r="I1289" s="224">
        <v>351.77</v>
      </c>
      <c r="J1289" s="193"/>
      <c r="K1289" s="196">
        <f t="shared" si="168"/>
        <v>1.2210012210011516E-3</v>
      </c>
      <c r="L1289" s="196">
        <f t="shared" si="169"/>
        <v>-6.9341258048546202E-4</v>
      </c>
      <c r="M1289" s="196">
        <f t="shared" si="170"/>
        <v>-1.0727695333452936E-3</v>
      </c>
      <c r="N1289" s="196">
        <f t="shared" si="171"/>
        <v>3.0708918654034672E-2</v>
      </c>
      <c r="O1289" s="196">
        <f t="shared" si="172"/>
        <v>4.2348809585291188E-3</v>
      </c>
      <c r="P1289" s="196">
        <f t="shared" si="173"/>
        <v>9.8438560760352734E-3</v>
      </c>
      <c r="Q1289" s="196">
        <f t="shared" si="174"/>
        <v>1.8270401948841401E-3</v>
      </c>
      <c r="R1289" s="196">
        <f t="shared" si="175"/>
        <v>-2.2779676084118246E-2</v>
      </c>
    </row>
    <row r="1290" spans="1:18" ht="13.8">
      <c r="A1290" s="209">
        <v>43510</v>
      </c>
      <c r="B1290" s="193">
        <v>81.13</v>
      </c>
      <c r="C1290" s="193">
        <v>100.96</v>
      </c>
      <c r="D1290" s="193">
        <v>55.95</v>
      </c>
      <c r="E1290" s="193">
        <v>62.76</v>
      </c>
      <c r="F1290" s="193">
        <v>195.4</v>
      </c>
      <c r="G1290" s="193">
        <v>29.93</v>
      </c>
      <c r="H1290" s="193">
        <v>32.96</v>
      </c>
      <c r="I1290" s="224">
        <v>359.07</v>
      </c>
      <c r="J1290" s="193"/>
      <c r="K1290" s="196">
        <f t="shared" si="168"/>
        <v>-1.0609756097561032E-2</v>
      </c>
      <c r="L1290" s="196">
        <f t="shared" si="169"/>
        <v>7.930214115780957E-4</v>
      </c>
      <c r="M1290" s="196">
        <f t="shared" si="170"/>
        <v>1.4318954716306678E-3</v>
      </c>
      <c r="N1290" s="196">
        <f t="shared" si="171"/>
        <v>-5.3882725832013218E-3</v>
      </c>
      <c r="O1290" s="196">
        <f t="shared" si="172"/>
        <v>4.8855746978658634E-3</v>
      </c>
      <c r="P1290" s="196">
        <f t="shared" si="173"/>
        <v>6.0504201680672172E-3</v>
      </c>
      <c r="Q1290" s="196">
        <f t="shared" si="174"/>
        <v>1.8237082066869994E-3</v>
      </c>
      <c r="R1290" s="196">
        <f t="shared" si="175"/>
        <v>2.075219603718342E-2</v>
      </c>
    </row>
    <row r="1291" spans="1:18" ht="13.8">
      <c r="A1291" s="209">
        <v>43511</v>
      </c>
      <c r="B1291" s="193">
        <v>80.400000000000006</v>
      </c>
      <c r="C1291" s="193">
        <v>102.21</v>
      </c>
      <c r="D1291" s="193">
        <v>55.55</v>
      </c>
      <c r="E1291" s="193">
        <v>63.34</v>
      </c>
      <c r="F1291" s="193">
        <v>197.8</v>
      </c>
      <c r="G1291" s="193">
        <v>30.38</v>
      </c>
      <c r="H1291" s="193">
        <v>33.19</v>
      </c>
      <c r="I1291" s="224">
        <v>356.87</v>
      </c>
      <c r="J1291" s="193"/>
      <c r="K1291" s="196">
        <f t="shared" si="168"/>
        <v>-8.9979045975593468E-3</v>
      </c>
      <c r="L1291" s="196">
        <f t="shared" si="169"/>
        <v>1.2381141045958796E-2</v>
      </c>
      <c r="M1291" s="196">
        <f t="shared" si="170"/>
        <v>-7.149240393208323E-3</v>
      </c>
      <c r="N1291" s="196">
        <f t="shared" si="171"/>
        <v>9.2415551306565553E-3</v>
      </c>
      <c r="O1291" s="196">
        <f t="shared" si="172"/>
        <v>1.2282497441146395E-2</v>
      </c>
      <c r="P1291" s="196">
        <f t="shared" si="173"/>
        <v>1.5035081857667868E-2</v>
      </c>
      <c r="Q1291" s="196">
        <f t="shared" si="174"/>
        <v>6.9781553398057302E-3</v>
      </c>
      <c r="R1291" s="196">
        <f t="shared" si="175"/>
        <v>-6.1269390369565503E-3</v>
      </c>
    </row>
    <row r="1292" spans="1:18" ht="13.8">
      <c r="A1292" s="209">
        <v>43515</v>
      </c>
      <c r="B1292" s="193">
        <v>81.38</v>
      </c>
      <c r="C1292" s="193">
        <v>102.16</v>
      </c>
      <c r="D1292" s="193">
        <v>55.79</v>
      </c>
      <c r="E1292" s="193">
        <v>64.3</v>
      </c>
      <c r="F1292" s="193">
        <v>199.31</v>
      </c>
      <c r="G1292" s="193">
        <v>31.05</v>
      </c>
      <c r="H1292" s="193">
        <v>33.619999999999997</v>
      </c>
      <c r="I1292" s="224">
        <v>361.92</v>
      </c>
      <c r="J1292" s="193"/>
      <c r="K1292" s="196">
        <f t="shared" si="168"/>
        <v>1.2189054726368031E-2</v>
      </c>
      <c r="L1292" s="196">
        <f t="shared" si="169"/>
        <v>-4.8918892476271562E-4</v>
      </c>
      <c r="M1292" s="196">
        <f t="shared" si="170"/>
        <v>4.3204320432043567E-3</v>
      </c>
      <c r="N1292" s="196">
        <f t="shared" si="171"/>
        <v>1.5156299336911804E-2</v>
      </c>
      <c r="O1292" s="196">
        <f t="shared" si="172"/>
        <v>7.6339737108189623E-3</v>
      </c>
      <c r="P1292" s="196">
        <f t="shared" si="173"/>
        <v>2.2053982883476028E-2</v>
      </c>
      <c r="Q1292" s="196">
        <f t="shared" si="174"/>
        <v>1.2955709551069592E-2</v>
      </c>
      <c r="R1292" s="196">
        <f t="shared" si="175"/>
        <v>1.4150811219771938E-2</v>
      </c>
    </row>
    <row r="1293" spans="1:18" ht="13.8">
      <c r="A1293" s="209">
        <v>43516</v>
      </c>
      <c r="B1293" s="193">
        <v>81.11</v>
      </c>
      <c r="C1293" s="193">
        <v>101.63</v>
      </c>
      <c r="D1293" s="193">
        <v>55.55</v>
      </c>
      <c r="E1293" s="193">
        <v>63.78</v>
      </c>
      <c r="F1293" s="193">
        <v>198.39</v>
      </c>
      <c r="G1293" s="193">
        <v>30.34</v>
      </c>
      <c r="H1293" s="193">
        <v>33.340000000000003</v>
      </c>
      <c r="I1293" s="224">
        <v>359.91</v>
      </c>
      <c r="J1293" s="193"/>
      <c r="K1293" s="196">
        <f t="shared" si="168"/>
        <v>-3.3177684934872945E-3</v>
      </c>
      <c r="L1293" s="196">
        <f t="shared" si="169"/>
        <v>-5.1879404855129322E-3</v>
      </c>
      <c r="M1293" s="196">
        <f t="shared" si="170"/>
        <v>-4.3018462089980643E-3</v>
      </c>
      <c r="N1293" s="196">
        <f t="shared" si="171"/>
        <v>-8.0870917573871853E-3</v>
      </c>
      <c r="O1293" s="196">
        <f t="shared" si="172"/>
        <v>-4.6159249410466906E-3</v>
      </c>
      <c r="P1293" s="196">
        <f t="shared" si="173"/>
        <v>-2.2866344605475066E-2</v>
      </c>
      <c r="Q1293" s="196">
        <f t="shared" si="174"/>
        <v>-8.3283759666863185E-3</v>
      </c>
      <c r="R1293" s="196">
        <f t="shared" si="175"/>
        <v>-5.5537135278514336E-3</v>
      </c>
    </row>
    <row r="1294" spans="1:18" ht="13.8">
      <c r="A1294" s="209">
        <v>43517</v>
      </c>
      <c r="B1294" s="193">
        <v>80.97</v>
      </c>
      <c r="C1294" s="193">
        <v>103.77</v>
      </c>
      <c r="D1294" s="193">
        <v>54.71</v>
      </c>
      <c r="E1294" s="193">
        <v>63.19</v>
      </c>
      <c r="F1294" s="193">
        <v>196.67</v>
      </c>
      <c r="G1294" s="193">
        <v>30.19</v>
      </c>
      <c r="H1294" s="193">
        <v>33.549999999999997</v>
      </c>
      <c r="I1294" s="224">
        <v>356.97</v>
      </c>
      <c r="J1294" s="193"/>
      <c r="K1294" s="196">
        <f t="shared" si="168"/>
        <v>-1.7260510417951001E-3</v>
      </c>
      <c r="L1294" s="196">
        <f t="shared" si="169"/>
        <v>2.105677457443669E-2</v>
      </c>
      <c r="M1294" s="196">
        <f t="shared" si="170"/>
        <v>-1.5121512151215056E-2</v>
      </c>
      <c r="N1294" s="196">
        <f t="shared" si="171"/>
        <v>-9.250548761367253E-3</v>
      </c>
      <c r="O1294" s="196">
        <f t="shared" si="172"/>
        <v>-8.6697918241846819E-3</v>
      </c>
      <c r="P1294" s="196">
        <f t="shared" si="173"/>
        <v>-4.9439683586024585E-3</v>
      </c>
      <c r="Q1294" s="196">
        <f t="shared" si="174"/>
        <v>6.298740251949422E-3</v>
      </c>
      <c r="R1294" s="196">
        <f t="shared" si="175"/>
        <v>-8.1687088438776295E-3</v>
      </c>
    </row>
    <row r="1295" spans="1:18" ht="13.8">
      <c r="A1295" s="209">
        <v>43518</v>
      </c>
      <c r="B1295" s="193">
        <v>81.58</v>
      </c>
      <c r="C1295" s="193">
        <v>105.25</v>
      </c>
      <c r="D1295" s="193">
        <v>55.38</v>
      </c>
      <c r="E1295" s="193">
        <v>63.38</v>
      </c>
      <c r="F1295" s="193">
        <v>197.64</v>
      </c>
      <c r="G1295" s="193">
        <v>30.24</v>
      </c>
      <c r="H1295" s="193">
        <v>34.020000000000003</v>
      </c>
      <c r="I1295" s="224">
        <v>363.02</v>
      </c>
      <c r="J1295" s="193"/>
      <c r="K1295" s="196">
        <f t="shared" si="168"/>
        <v>7.5336544399160115E-3</v>
      </c>
      <c r="L1295" s="196">
        <f t="shared" si="169"/>
        <v>1.4262310879830433E-2</v>
      </c>
      <c r="M1295" s="196">
        <f t="shared" si="170"/>
        <v>1.2246390056662433E-2</v>
      </c>
      <c r="N1295" s="196">
        <f t="shared" si="171"/>
        <v>3.0068048741890307E-3</v>
      </c>
      <c r="O1295" s="196">
        <f t="shared" si="172"/>
        <v>4.9321197945797471E-3</v>
      </c>
      <c r="P1295" s="196">
        <f t="shared" si="173"/>
        <v>1.6561775422324332E-3</v>
      </c>
      <c r="Q1295" s="196">
        <f t="shared" si="174"/>
        <v>1.4008941877794516E-2</v>
      </c>
      <c r="R1295" s="196">
        <f t="shared" si="175"/>
        <v>1.6948202930218096E-2</v>
      </c>
    </row>
    <row r="1296" spans="1:18" ht="13.8">
      <c r="A1296" s="209">
        <v>43521</v>
      </c>
      <c r="B1296" s="193">
        <v>81.650000000000006</v>
      </c>
      <c r="C1296" s="193">
        <v>105.84</v>
      </c>
      <c r="D1296" s="193">
        <v>55.33</v>
      </c>
      <c r="E1296" s="193">
        <v>64.12</v>
      </c>
      <c r="F1296" s="193">
        <v>198.33</v>
      </c>
      <c r="G1296" s="193">
        <v>30.11</v>
      </c>
      <c r="H1296" s="193">
        <v>33.880000000000003</v>
      </c>
      <c r="I1296" s="224">
        <v>363.91</v>
      </c>
      <c r="J1296" s="193"/>
      <c r="K1296" s="196">
        <f t="shared" si="168"/>
        <v>8.5805344447177482E-4</v>
      </c>
      <c r="L1296" s="196">
        <f t="shared" si="169"/>
        <v>5.6057007125891057E-3</v>
      </c>
      <c r="M1296" s="196">
        <f t="shared" si="170"/>
        <v>-9.0285301552914883E-4</v>
      </c>
      <c r="N1296" s="196">
        <f t="shared" si="171"/>
        <v>1.1675607447144241E-2</v>
      </c>
      <c r="O1296" s="196">
        <f t="shared" si="172"/>
        <v>3.4911961141470662E-3</v>
      </c>
      <c r="P1296" s="196">
        <f t="shared" si="173"/>
        <v>-4.2989417989417666E-3</v>
      </c>
      <c r="Q1296" s="196">
        <f t="shared" si="174"/>
        <v>-4.1152263374485756E-3</v>
      </c>
      <c r="R1296" s="196">
        <f t="shared" si="175"/>
        <v>2.4516555561678232E-3</v>
      </c>
    </row>
    <row r="1297" spans="1:18" ht="13.8">
      <c r="A1297" s="209">
        <v>43522</v>
      </c>
      <c r="B1297" s="193">
        <v>81.819999999999993</v>
      </c>
      <c r="C1297" s="193">
        <v>106.57</v>
      </c>
      <c r="D1297" s="193">
        <v>55.62</v>
      </c>
      <c r="E1297" s="193">
        <v>63.41</v>
      </c>
      <c r="F1297" s="193">
        <v>198.84</v>
      </c>
      <c r="G1297" s="193">
        <v>29.98</v>
      </c>
      <c r="H1297" s="193">
        <v>33.92</v>
      </c>
      <c r="I1297" s="224">
        <v>364.97</v>
      </c>
      <c r="J1297" s="193"/>
      <c r="K1297" s="196">
        <f t="shared" si="168"/>
        <v>2.0820575627677586E-3</v>
      </c>
      <c r="L1297" s="196">
        <f t="shared" si="169"/>
        <v>6.8972033257746574E-3</v>
      </c>
      <c r="M1297" s="196">
        <f t="shared" si="170"/>
        <v>5.2412795951563198E-3</v>
      </c>
      <c r="N1297" s="196">
        <f t="shared" si="171"/>
        <v>-1.1072988147224079E-2</v>
      </c>
      <c r="O1297" s="196">
        <f t="shared" si="172"/>
        <v>2.5714717894417933E-3</v>
      </c>
      <c r="P1297" s="196">
        <f t="shared" si="173"/>
        <v>-4.317502490866789E-3</v>
      </c>
      <c r="Q1297" s="196">
        <f t="shared" si="174"/>
        <v>1.1806375442738827E-3</v>
      </c>
      <c r="R1297" s="196">
        <f t="shared" si="175"/>
        <v>2.9128081118958045E-3</v>
      </c>
    </row>
    <row r="1298" spans="1:18" ht="13.8">
      <c r="A1298" s="209">
        <v>43523</v>
      </c>
      <c r="B1298" s="193">
        <v>82.05</v>
      </c>
      <c r="C1298" s="193">
        <v>106.39</v>
      </c>
      <c r="D1298" s="193">
        <v>55.67</v>
      </c>
      <c r="E1298" s="193">
        <v>64.05</v>
      </c>
      <c r="F1298" s="193">
        <v>199.25</v>
      </c>
      <c r="G1298" s="193">
        <v>29.8</v>
      </c>
      <c r="H1298" s="193">
        <v>34.1</v>
      </c>
      <c r="I1298" s="224">
        <v>362.87</v>
      </c>
      <c r="J1298" s="193"/>
      <c r="K1298" s="196">
        <f t="shared" si="168"/>
        <v>2.8110486433635296E-3</v>
      </c>
      <c r="L1298" s="196">
        <f t="shared" si="169"/>
        <v>-1.6890306840573579E-3</v>
      </c>
      <c r="M1298" s="196">
        <f t="shared" si="170"/>
        <v>8.9895720963689793E-4</v>
      </c>
      <c r="N1298" s="196">
        <f t="shared" si="171"/>
        <v>1.0093045260999852E-2</v>
      </c>
      <c r="O1298" s="196">
        <f t="shared" si="172"/>
        <v>2.0619593643129981E-3</v>
      </c>
      <c r="P1298" s="196">
        <f t="shared" si="173"/>
        <v>-6.0040026684456205E-3</v>
      </c>
      <c r="Q1298" s="196">
        <f t="shared" si="174"/>
        <v>5.3066037735848967E-3</v>
      </c>
      <c r="R1298" s="196">
        <f t="shared" si="175"/>
        <v>-5.7538975806231268E-3</v>
      </c>
    </row>
    <row r="1299" spans="1:18" ht="13.8">
      <c r="A1299" s="209">
        <v>43524</v>
      </c>
      <c r="B1299" s="193">
        <v>81.99</v>
      </c>
      <c r="C1299" s="193">
        <v>106.26</v>
      </c>
      <c r="D1299" s="193">
        <v>55.86</v>
      </c>
      <c r="E1299" s="193">
        <v>63.72</v>
      </c>
      <c r="F1299" s="193">
        <v>199.88</v>
      </c>
      <c r="G1299" s="193">
        <v>30.07</v>
      </c>
      <c r="H1299" s="193">
        <v>33.840000000000003</v>
      </c>
      <c r="I1299" s="224">
        <v>358.1</v>
      </c>
      <c r="J1299" s="193"/>
      <c r="K1299" s="196">
        <f t="shared" si="168"/>
        <v>-7.3126142595980831E-4</v>
      </c>
      <c r="L1299" s="196">
        <f t="shared" si="169"/>
        <v>-1.221919353322638E-3</v>
      </c>
      <c r="M1299" s="196">
        <f t="shared" si="170"/>
        <v>3.4129692832764098E-3</v>
      </c>
      <c r="N1299" s="196">
        <f t="shared" si="171"/>
        <v>-5.1522248243559459E-3</v>
      </c>
      <c r="O1299" s="196">
        <f t="shared" si="172"/>
        <v>3.1618569636135282E-3</v>
      </c>
      <c r="P1299" s="196">
        <f t="shared" si="173"/>
        <v>9.0604026845637446E-3</v>
      </c>
      <c r="Q1299" s="196">
        <f t="shared" si="174"/>
        <v>-7.624633431084985E-3</v>
      </c>
      <c r="R1299" s="196">
        <f t="shared" si="175"/>
        <v>-1.3145203516410785E-2</v>
      </c>
    </row>
    <row r="1300" spans="1:18" ht="13.8">
      <c r="A1300" s="209">
        <v>43525</v>
      </c>
      <c r="B1300" s="193">
        <v>83.59</v>
      </c>
      <c r="C1300" s="193">
        <v>106.73</v>
      </c>
      <c r="D1300" s="193">
        <v>56.91</v>
      </c>
      <c r="E1300" s="193">
        <v>63.98</v>
      </c>
      <c r="F1300" s="193">
        <v>200.52</v>
      </c>
      <c r="G1300" s="193">
        <v>29.75</v>
      </c>
      <c r="H1300" s="193">
        <v>34.020000000000003</v>
      </c>
      <c r="I1300" s="224">
        <v>357.32</v>
      </c>
      <c r="J1300" s="193"/>
      <c r="K1300" s="196">
        <f t="shared" si="168"/>
        <v>1.9514574948164515E-2</v>
      </c>
      <c r="L1300" s="196">
        <f t="shared" si="169"/>
        <v>4.4231131187652817E-3</v>
      </c>
      <c r="M1300" s="196">
        <f t="shared" si="170"/>
        <v>1.8796992481202958E-2</v>
      </c>
      <c r="N1300" s="196">
        <f t="shared" si="171"/>
        <v>4.0803515379786255E-3</v>
      </c>
      <c r="O1300" s="196">
        <f t="shared" si="172"/>
        <v>3.2019211526916891E-3</v>
      </c>
      <c r="P1300" s="196">
        <f t="shared" si="173"/>
        <v>-1.0641835716661134E-2</v>
      </c>
      <c r="Q1300" s="196">
        <f t="shared" si="174"/>
        <v>5.319148936170204E-3</v>
      </c>
      <c r="R1300" s="196">
        <f t="shared" si="175"/>
        <v>-2.1781625244345977E-3</v>
      </c>
    </row>
    <row r="1301" spans="1:18" ht="13.8">
      <c r="A1301" s="209">
        <v>43528</v>
      </c>
      <c r="B1301" s="193">
        <v>84.81</v>
      </c>
      <c r="C1301" s="193">
        <v>106.48</v>
      </c>
      <c r="D1301" s="193">
        <v>57.25</v>
      </c>
      <c r="E1301" s="193">
        <v>63.75</v>
      </c>
      <c r="F1301" s="193">
        <v>199.57</v>
      </c>
      <c r="G1301" s="193">
        <v>29.73</v>
      </c>
      <c r="H1301" s="193">
        <v>33.93</v>
      </c>
      <c r="I1301" s="224">
        <v>351.04</v>
      </c>
      <c r="J1301" s="193"/>
      <c r="K1301" s="196">
        <f t="shared" si="168"/>
        <v>1.459504725445626E-2</v>
      </c>
      <c r="L1301" s="196">
        <f t="shared" si="169"/>
        <v>-2.3423592242106249E-3</v>
      </c>
      <c r="M1301" s="196">
        <f t="shared" si="170"/>
        <v>5.9743454577403524E-3</v>
      </c>
      <c r="N1301" s="196">
        <f t="shared" si="171"/>
        <v>-3.5948733979368065E-3</v>
      </c>
      <c r="O1301" s="196">
        <f t="shared" si="172"/>
        <v>-4.7376820267305856E-3</v>
      </c>
      <c r="P1301" s="196">
        <f t="shared" si="173"/>
        <v>-6.7226890756301092E-4</v>
      </c>
      <c r="Q1301" s="196">
        <f t="shared" si="174"/>
        <v>-2.6455026455027455E-3</v>
      </c>
      <c r="R1301" s="196">
        <f t="shared" si="175"/>
        <v>-1.7575282659800663E-2</v>
      </c>
    </row>
    <row r="1302" spans="1:18" ht="13.8">
      <c r="A1302" s="209">
        <v>43529</v>
      </c>
      <c r="B1302" s="193">
        <v>84.62</v>
      </c>
      <c r="C1302" s="193">
        <v>105.94</v>
      </c>
      <c r="D1302" s="193">
        <v>57.96</v>
      </c>
      <c r="E1302" s="193">
        <v>66.67</v>
      </c>
      <c r="F1302" s="193">
        <v>200.86</v>
      </c>
      <c r="G1302" s="193">
        <v>29.87</v>
      </c>
      <c r="H1302" s="193">
        <v>33.81</v>
      </c>
      <c r="I1302" s="224">
        <v>354.3</v>
      </c>
      <c r="J1302" s="193"/>
      <c r="K1302" s="196">
        <f t="shared" si="168"/>
        <v>-2.2403018511967659E-3</v>
      </c>
      <c r="L1302" s="196">
        <f t="shared" si="169"/>
        <v>-5.0713749060857082E-3</v>
      </c>
      <c r="M1302" s="196">
        <f t="shared" si="170"/>
        <v>1.2401746724890845E-2</v>
      </c>
      <c r="N1302" s="196">
        <f t="shared" si="171"/>
        <v>4.5803921568627476E-2</v>
      </c>
      <c r="O1302" s="196">
        <f t="shared" si="172"/>
        <v>6.463897379365739E-3</v>
      </c>
      <c r="P1302" s="196">
        <f t="shared" si="173"/>
        <v>4.7090480995627499E-3</v>
      </c>
      <c r="Q1302" s="196">
        <f t="shared" si="174"/>
        <v>-3.5366931918655304E-3</v>
      </c>
      <c r="R1302" s="196">
        <f t="shared" si="175"/>
        <v>9.2866909753873943E-3</v>
      </c>
    </row>
    <row r="1303" spans="1:18" ht="13.8">
      <c r="A1303" s="209">
        <v>43530</v>
      </c>
      <c r="B1303" s="193">
        <v>83.45</v>
      </c>
      <c r="C1303" s="193">
        <v>105.99</v>
      </c>
      <c r="D1303" s="193">
        <v>57.75</v>
      </c>
      <c r="E1303" s="193">
        <v>67.459999999999994</v>
      </c>
      <c r="F1303" s="193">
        <v>200.32</v>
      </c>
      <c r="G1303" s="193">
        <v>29.85</v>
      </c>
      <c r="H1303" s="193">
        <v>33.53</v>
      </c>
      <c r="I1303" s="224">
        <v>359.61</v>
      </c>
      <c r="J1303" s="193"/>
      <c r="K1303" s="196">
        <f t="shared" si="168"/>
        <v>-1.3826518553533463E-2</v>
      </c>
      <c r="L1303" s="196">
        <f t="shared" si="169"/>
        <v>4.7196526335659014E-4</v>
      </c>
      <c r="M1303" s="196">
        <f t="shared" si="170"/>
        <v>-3.6231884057971162E-3</v>
      </c>
      <c r="N1303" s="196">
        <f t="shared" si="171"/>
        <v>1.18494075296234E-2</v>
      </c>
      <c r="O1303" s="196">
        <f t="shared" si="172"/>
        <v>-2.6884397092503259E-3</v>
      </c>
      <c r="P1303" s="196">
        <f t="shared" si="173"/>
        <v>-6.6956812855706641E-4</v>
      </c>
      <c r="Q1303" s="196">
        <f t="shared" si="174"/>
        <v>-8.2815734989648369E-3</v>
      </c>
      <c r="R1303" s="196">
        <f t="shared" si="175"/>
        <v>1.4987298899237941E-2</v>
      </c>
    </row>
    <row r="1304" spans="1:18" ht="13.8">
      <c r="A1304" s="209">
        <v>43531</v>
      </c>
      <c r="B1304" s="193">
        <v>81.3</v>
      </c>
      <c r="C1304" s="193">
        <v>104.7</v>
      </c>
      <c r="D1304" s="193">
        <v>57.02</v>
      </c>
      <c r="E1304" s="193">
        <v>66.819999999999993</v>
      </c>
      <c r="F1304" s="193">
        <v>198.09</v>
      </c>
      <c r="G1304" s="193">
        <v>29.6</v>
      </c>
      <c r="H1304" s="193">
        <v>32.979999999999997</v>
      </c>
      <c r="I1304" s="224">
        <v>352.6</v>
      </c>
      <c r="J1304" s="193"/>
      <c r="K1304" s="196">
        <f t="shared" si="168"/>
        <v>-2.5763930497303841E-2</v>
      </c>
      <c r="L1304" s="196">
        <f t="shared" si="169"/>
        <v>-1.2170959524483367E-2</v>
      </c>
      <c r="M1304" s="196">
        <f t="shared" si="170"/>
        <v>-1.2640692640692586E-2</v>
      </c>
      <c r="N1304" s="196">
        <f t="shared" si="171"/>
        <v>-9.4871034687222158E-3</v>
      </c>
      <c r="O1304" s="196">
        <f t="shared" si="172"/>
        <v>-1.1132188498402504E-2</v>
      </c>
      <c r="P1304" s="196">
        <f t="shared" si="173"/>
        <v>-8.3752093802345051E-3</v>
      </c>
      <c r="Q1304" s="196">
        <f t="shared" si="174"/>
        <v>-1.6403220996123003E-2</v>
      </c>
      <c r="R1304" s="196">
        <f t="shared" si="175"/>
        <v>-1.949334000723003E-2</v>
      </c>
    </row>
    <row r="1305" spans="1:18" ht="13.8">
      <c r="A1305" s="209">
        <v>43532</v>
      </c>
      <c r="B1305" s="193">
        <v>81.040000000000006</v>
      </c>
      <c r="C1305" s="193">
        <v>104.82</v>
      </c>
      <c r="D1305" s="193">
        <v>56.98</v>
      </c>
      <c r="E1305" s="193">
        <v>66.5</v>
      </c>
      <c r="F1305" s="193">
        <v>208.17</v>
      </c>
      <c r="G1305" s="193">
        <v>29.65</v>
      </c>
      <c r="H1305" s="193">
        <v>32.69</v>
      </c>
      <c r="I1305" s="224">
        <v>349.6</v>
      </c>
      <c r="J1305" s="193"/>
      <c r="K1305" s="196">
        <f t="shared" si="168"/>
        <v>-3.1980319803196914E-3</v>
      </c>
      <c r="L1305" s="196">
        <f t="shared" si="169"/>
        <v>1.1461318051575009E-3</v>
      </c>
      <c r="M1305" s="196">
        <f t="shared" si="170"/>
        <v>-7.0150824272196155E-4</v>
      </c>
      <c r="N1305" s="196">
        <f t="shared" si="171"/>
        <v>-4.7889853337323134E-3</v>
      </c>
      <c r="O1305" s="196">
        <f t="shared" si="172"/>
        <v>5.0885960926851347E-2</v>
      </c>
      <c r="P1305" s="196">
        <f t="shared" si="173"/>
        <v>1.689189189189093E-3</v>
      </c>
      <c r="Q1305" s="196">
        <f t="shared" si="174"/>
        <v>-8.7932080048514008E-3</v>
      </c>
      <c r="R1305" s="196">
        <f t="shared" si="175"/>
        <v>-8.5082246171298923E-3</v>
      </c>
    </row>
    <row r="1306" spans="1:18" ht="13.8">
      <c r="A1306" s="209">
        <v>43535</v>
      </c>
      <c r="B1306" s="193">
        <v>83.53</v>
      </c>
      <c r="C1306" s="193">
        <v>107.02</v>
      </c>
      <c r="D1306" s="193">
        <v>58.64</v>
      </c>
      <c r="E1306" s="193">
        <v>66.91</v>
      </c>
      <c r="F1306" s="193">
        <v>209.88</v>
      </c>
      <c r="G1306" s="193">
        <v>29.92</v>
      </c>
      <c r="H1306" s="193">
        <v>33.020000000000003</v>
      </c>
      <c r="I1306" s="224">
        <v>358.86</v>
      </c>
      <c r="J1306" s="193"/>
      <c r="K1306" s="196">
        <f t="shared" si="168"/>
        <v>3.072556762092787E-2</v>
      </c>
      <c r="L1306" s="196">
        <f t="shared" si="169"/>
        <v>2.0988360999809226E-2</v>
      </c>
      <c r="M1306" s="196">
        <f t="shared" si="170"/>
        <v>2.91330291330292E-2</v>
      </c>
      <c r="N1306" s="196">
        <f t="shared" si="171"/>
        <v>6.1654135338345354E-3</v>
      </c>
      <c r="O1306" s="196">
        <f t="shared" si="172"/>
        <v>8.2144401210549455E-3</v>
      </c>
      <c r="P1306" s="196">
        <f t="shared" si="173"/>
        <v>9.106239460371101E-3</v>
      </c>
      <c r="Q1306" s="196">
        <f t="shared" si="174"/>
        <v>1.0094830223310047E-2</v>
      </c>
      <c r="R1306" s="196">
        <f t="shared" si="175"/>
        <v>2.6487414187642992E-2</v>
      </c>
    </row>
    <row r="1307" spans="1:18" ht="13.8">
      <c r="A1307" s="209">
        <v>43536</v>
      </c>
      <c r="B1307" s="193">
        <v>83.65</v>
      </c>
      <c r="C1307" s="193">
        <v>107.77</v>
      </c>
      <c r="D1307" s="193">
        <v>59.51</v>
      </c>
      <c r="E1307" s="193">
        <v>66.83</v>
      </c>
      <c r="F1307" s="193">
        <v>212.87</v>
      </c>
      <c r="G1307" s="193">
        <v>29.88</v>
      </c>
      <c r="H1307" s="193">
        <v>33.04</v>
      </c>
      <c r="I1307" s="224">
        <v>356.27</v>
      </c>
      <c r="J1307" s="193"/>
      <c r="K1307" s="196">
        <f t="shared" si="168"/>
        <v>1.43660960134089E-3</v>
      </c>
      <c r="L1307" s="196">
        <f t="shared" si="169"/>
        <v>7.0080358811437119E-3</v>
      </c>
      <c r="M1307" s="196">
        <f t="shared" si="170"/>
        <v>1.4836289222373763E-2</v>
      </c>
      <c r="N1307" s="196">
        <f t="shared" si="171"/>
        <v>-1.1956359288596368E-3</v>
      </c>
      <c r="O1307" s="196">
        <f t="shared" si="172"/>
        <v>1.4246235944349196E-2</v>
      </c>
      <c r="P1307" s="196">
        <f t="shared" si="173"/>
        <v>-1.3368983957220153E-3</v>
      </c>
      <c r="Q1307" s="196">
        <f t="shared" si="174"/>
        <v>6.0569351907922527E-4</v>
      </c>
      <c r="R1307" s="196">
        <f t="shared" si="175"/>
        <v>-7.2172992253247276E-3</v>
      </c>
    </row>
    <row r="1308" spans="1:18" ht="13.8">
      <c r="A1308" s="209">
        <v>43537</v>
      </c>
      <c r="B1308" s="193">
        <v>84.54</v>
      </c>
      <c r="C1308" s="193">
        <v>108.6</v>
      </c>
      <c r="D1308" s="193">
        <v>59.52</v>
      </c>
      <c r="E1308" s="193">
        <v>67.650000000000006</v>
      </c>
      <c r="F1308" s="193">
        <v>216</v>
      </c>
      <c r="G1308" s="193">
        <v>30.08</v>
      </c>
      <c r="H1308" s="193">
        <v>33.21</v>
      </c>
      <c r="I1308" s="224">
        <v>361.21</v>
      </c>
      <c r="J1308" s="193"/>
      <c r="K1308" s="196">
        <f t="shared" si="168"/>
        <v>1.0639569635385541E-2</v>
      </c>
      <c r="L1308" s="196">
        <f t="shared" si="169"/>
        <v>7.7015867124431503E-3</v>
      </c>
      <c r="M1308" s="196">
        <f t="shared" si="170"/>
        <v>1.6803898504461632E-4</v>
      </c>
      <c r="N1308" s="196">
        <f t="shared" si="171"/>
        <v>1.226993865030686E-2</v>
      </c>
      <c r="O1308" s="196">
        <f t="shared" si="172"/>
        <v>1.4703809836989691E-2</v>
      </c>
      <c r="P1308" s="196">
        <f t="shared" si="173"/>
        <v>6.693440428380164E-3</v>
      </c>
      <c r="Q1308" s="196">
        <f t="shared" si="174"/>
        <v>5.1452784503632481E-3</v>
      </c>
      <c r="R1308" s="196">
        <f t="shared" si="175"/>
        <v>1.3865888230836157E-2</v>
      </c>
    </row>
    <row r="1309" spans="1:18" ht="13.8">
      <c r="A1309" s="209">
        <v>43538</v>
      </c>
      <c r="B1309" s="193">
        <v>84.31</v>
      </c>
      <c r="C1309" s="193">
        <v>108.69</v>
      </c>
      <c r="D1309" s="193">
        <v>59.13</v>
      </c>
      <c r="E1309" s="193">
        <v>67.099999999999994</v>
      </c>
      <c r="F1309" s="193">
        <v>213.67</v>
      </c>
      <c r="G1309" s="193">
        <v>30</v>
      </c>
      <c r="H1309" s="193">
        <v>33.11</v>
      </c>
      <c r="I1309" s="224">
        <v>358.82</v>
      </c>
      <c r="J1309" s="193"/>
      <c r="K1309" s="196">
        <f t="shared" si="168"/>
        <v>-2.7206056304708301E-3</v>
      </c>
      <c r="L1309" s="196">
        <f t="shared" si="169"/>
        <v>8.2872928176798725E-4</v>
      </c>
      <c r="M1309" s="196">
        <f t="shared" si="170"/>
        <v>-6.5524193548387186E-3</v>
      </c>
      <c r="N1309" s="196">
        <f t="shared" si="171"/>
        <v>-8.1300813008131755E-3</v>
      </c>
      <c r="O1309" s="196">
        <f t="shared" si="172"/>
        <v>-1.0787037037037095E-2</v>
      </c>
      <c r="P1309" s="196">
        <f t="shared" si="173"/>
        <v>-2.6595744680850499E-3</v>
      </c>
      <c r="Q1309" s="196">
        <f t="shared" si="174"/>
        <v>-3.0111412225233792E-3</v>
      </c>
      <c r="R1309" s="196">
        <f t="shared" si="175"/>
        <v>-6.6166495944187222E-3</v>
      </c>
    </row>
    <row r="1310" spans="1:18" ht="13.8">
      <c r="A1310" s="209">
        <v>43539</v>
      </c>
      <c r="B1310" s="193">
        <v>85.62</v>
      </c>
      <c r="C1310" s="193">
        <v>109.94</v>
      </c>
      <c r="D1310" s="193">
        <v>59.08</v>
      </c>
      <c r="E1310" s="193">
        <v>67.25</v>
      </c>
      <c r="F1310" s="193">
        <v>213.45</v>
      </c>
      <c r="G1310" s="193">
        <v>30.06</v>
      </c>
      <c r="H1310" s="193">
        <v>33.06</v>
      </c>
      <c r="I1310" s="224">
        <v>361.46</v>
      </c>
      <c r="J1310" s="193"/>
      <c r="K1310" s="196">
        <f t="shared" si="168"/>
        <v>1.5537895860514794E-2</v>
      </c>
      <c r="L1310" s="196">
        <f t="shared" si="169"/>
        <v>1.1500598031097617E-2</v>
      </c>
      <c r="M1310" s="196">
        <f t="shared" si="170"/>
        <v>-8.4559445290046103E-4</v>
      </c>
      <c r="N1310" s="196">
        <f t="shared" si="171"/>
        <v>2.2354694485842877E-3</v>
      </c>
      <c r="O1310" s="196">
        <f t="shared" si="172"/>
        <v>-1.0296251228529923E-3</v>
      </c>
      <c r="P1310" s="196">
        <f t="shared" si="173"/>
        <v>1.9999999999999575E-3</v>
      </c>
      <c r="Q1310" s="196">
        <f t="shared" si="174"/>
        <v>-1.5101177891874709E-3</v>
      </c>
      <c r="R1310" s="196">
        <f t="shared" si="175"/>
        <v>7.3574494175352168E-3</v>
      </c>
    </row>
    <row r="1311" spans="1:18" ht="13.8">
      <c r="A1311" s="209">
        <v>43542</v>
      </c>
      <c r="B1311" s="193">
        <v>87.11</v>
      </c>
      <c r="C1311" s="193">
        <v>111.51</v>
      </c>
      <c r="D1311" s="193">
        <v>59.07</v>
      </c>
      <c r="E1311" s="193">
        <v>68.319999999999993</v>
      </c>
      <c r="F1311" s="193">
        <v>216.19</v>
      </c>
      <c r="G1311" s="193">
        <v>30.44</v>
      </c>
      <c r="H1311" s="193">
        <v>33.03</v>
      </c>
      <c r="I1311" s="224">
        <v>363.44</v>
      </c>
      <c r="J1311" s="193"/>
      <c r="K1311" s="196">
        <f t="shared" si="168"/>
        <v>1.7402476056995967E-2</v>
      </c>
      <c r="L1311" s="196">
        <f t="shared" si="169"/>
        <v>1.4280516645443036E-2</v>
      </c>
      <c r="M1311" s="196">
        <f t="shared" si="170"/>
        <v>-1.6926201760321616E-4</v>
      </c>
      <c r="N1311" s="196">
        <f t="shared" si="171"/>
        <v>1.5910780669144881E-2</v>
      </c>
      <c r="O1311" s="196">
        <f t="shared" si="172"/>
        <v>1.2836729913328692E-2</v>
      </c>
      <c r="P1311" s="196">
        <f t="shared" si="173"/>
        <v>1.2641383898869015E-2</v>
      </c>
      <c r="Q1311" s="196">
        <f t="shared" si="174"/>
        <v>-9.0744101633397263E-4</v>
      </c>
      <c r="R1311" s="196">
        <f t="shared" si="175"/>
        <v>5.477784540474792E-3</v>
      </c>
    </row>
    <row r="1312" spans="1:18" ht="13.8">
      <c r="A1312" s="209">
        <v>43543</v>
      </c>
      <c r="B1312" s="193">
        <v>88.09</v>
      </c>
      <c r="C1312" s="193">
        <v>111.59</v>
      </c>
      <c r="D1312" s="193">
        <v>59.8</v>
      </c>
      <c r="E1312" s="193">
        <v>68.83</v>
      </c>
      <c r="F1312" s="193">
        <v>216.61</v>
      </c>
      <c r="G1312" s="193">
        <v>30.5</v>
      </c>
      <c r="H1312" s="193">
        <v>33.58</v>
      </c>
      <c r="I1312" s="224">
        <v>358.78</v>
      </c>
      <c r="J1312" s="193"/>
      <c r="K1312" s="196">
        <f t="shared" si="168"/>
        <v>1.1250143496728321E-2</v>
      </c>
      <c r="L1312" s="196">
        <f t="shared" si="169"/>
        <v>7.1742444623799028E-4</v>
      </c>
      <c r="M1312" s="196">
        <f t="shared" si="170"/>
        <v>1.2358219062129625E-2</v>
      </c>
      <c r="N1312" s="196">
        <f t="shared" si="171"/>
        <v>7.464871194379467E-3</v>
      </c>
      <c r="O1312" s="196">
        <f t="shared" si="172"/>
        <v>1.9427355566863219E-3</v>
      </c>
      <c r="P1312" s="196">
        <f t="shared" si="173"/>
        <v>1.9710906701707856E-3</v>
      </c>
      <c r="Q1312" s="196">
        <f t="shared" si="174"/>
        <v>1.6651528913109209E-2</v>
      </c>
      <c r="R1312" s="196">
        <f t="shared" si="175"/>
        <v>-1.282192383887306E-2</v>
      </c>
    </row>
    <row r="1313" spans="1:18" ht="13.8">
      <c r="A1313" s="209">
        <v>43544</v>
      </c>
      <c r="B1313" s="193">
        <v>89.86</v>
      </c>
      <c r="C1313" s="193">
        <v>111.46</v>
      </c>
      <c r="D1313" s="193">
        <v>61.05</v>
      </c>
      <c r="E1313" s="193">
        <v>68.02</v>
      </c>
      <c r="F1313" s="193">
        <v>216.54</v>
      </c>
      <c r="G1313" s="193">
        <v>30.13</v>
      </c>
      <c r="H1313" s="193">
        <v>33.43</v>
      </c>
      <c r="I1313" s="224">
        <v>375.22</v>
      </c>
      <c r="J1313" s="193"/>
      <c r="K1313" s="196">
        <f t="shared" si="168"/>
        <v>2.0093086615960903E-2</v>
      </c>
      <c r="L1313" s="196">
        <f t="shared" si="169"/>
        <v>-1.164978940765388E-3</v>
      </c>
      <c r="M1313" s="196">
        <f t="shared" si="170"/>
        <v>2.0903010033444816E-2</v>
      </c>
      <c r="N1313" s="196">
        <f t="shared" si="171"/>
        <v>-1.1768124364376032E-2</v>
      </c>
      <c r="O1313" s="196">
        <f t="shared" si="172"/>
        <v>-3.2316144222345044E-4</v>
      </c>
      <c r="P1313" s="196">
        <f t="shared" si="173"/>
        <v>-1.213114754098364E-2</v>
      </c>
      <c r="Q1313" s="196">
        <f t="shared" si="174"/>
        <v>-4.4669446098867952E-3</v>
      </c>
      <c r="R1313" s="196">
        <f t="shared" si="175"/>
        <v>4.5821952171247161E-2</v>
      </c>
    </row>
    <row r="1314" spans="1:18" ht="13.8">
      <c r="A1314" s="209">
        <v>43545</v>
      </c>
      <c r="B1314" s="193">
        <v>90.96</v>
      </c>
      <c r="C1314" s="193">
        <v>114.02</v>
      </c>
      <c r="D1314" s="193">
        <v>61.43</v>
      </c>
      <c r="E1314" s="193">
        <v>69.73</v>
      </c>
      <c r="F1314" s="193">
        <v>218.88</v>
      </c>
      <c r="G1314" s="193">
        <v>30.25</v>
      </c>
      <c r="H1314" s="193">
        <v>33.880000000000003</v>
      </c>
      <c r="I1314" s="224">
        <v>377.87</v>
      </c>
      <c r="J1314" s="193"/>
      <c r="K1314" s="196">
        <f t="shared" si="168"/>
        <v>1.2241264188737973E-2</v>
      </c>
      <c r="L1314" s="196">
        <f t="shared" si="169"/>
        <v>2.2967880854118092E-2</v>
      </c>
      <c r="M1314" s="196">
        <f t="shared" si="170"/>
        <v>6.2244062244062662E-3</v>
      </c>
      <c r="N1314" s="196">
        <f t="shared" si="171"/>
        <v>2.5139664804469393E-2</v>
      </c>
      <c r="O1314" s="196">
        <f t="shared" si="172"/>
        <v>1.0806317539484639E-2</v>
      </c>
      <c r="P1314" s="196">
        <f t="shared" si="173"/>
        <v>3.9827414537006636E-3</v>
      </c>
      <c r="Q1314" s="196">
        <f t="shared" si="174"/>
        <v>1.3460963206700654E-2</v>
      </c>
      <c r="R1314" s="196">
        <f t="shared" si="175"/>
        <v>7.0625233196524098E-3</v>
      </c>
    </row>
    <row r="1315" spans="1:18" ht="13.8">
      <c r="A1315" s="209">
        <v>43546</v>
      </c>
      <c r="B1315" s="193">
        <v>88.24</v>
      </c>
      <c r="C1315" s="193">
        <v>111.02</v>
      </c>
      <c r="D1315" s="193">
        <v>60.13</v>
      </c>
      <c r="E1315" s="193">
        <v>68.7</v>
      </c>
      <c r="F1315" s="193">
        <v>217.07</v>
      </c>
      <c r="G1315" s="193">
        <v>30.02</v>
      </c>
      <c r="H1315" s="193">
        <v>33.380000000000003</v>
      </c>
      <c r="I1315" s="224">
        <v>361.01</v>
      </c>
      <c r="J1315" s="193"/>
      <c r="K1315" s="196">
        <f t="shared" si="168"/>
        <v>-2.9903254177660498E-2</v>
      </c>
      <c r="L1315" s="196">
        <f t="shared" si="169"/>
        <v>-2.6311173478337134E-2</v>
      </c>
      <c r="M1315" s="196">
        <f t="shared" si="170"/>
        <v>-2.1162298551196439E-2</v>
      </c>
      <c r="N1315" s="196">
        <f t="shared" si="171"/>
        <v>-1.4771260576509409E-2</v>
      </c>
      <c r="O1315" s="196">
        <f t="shared" si="172"/>
        <v>-8.269371345029251E-3</v>
      </c>
      <c r="P1315" s="196">
        <f t="shared" si="173"/>
        <v>-7.6033057851239809E-3</v>
      </c>
      <c r="Q1315" s="196">
        <f t="shared" si="174"/>
        <v>-1.4757969303423848E-2</v>
      </c>
      <c r="R1315" s="196">
        <f t="shared" si="175"/>
        <v>-4.461851959668673E-2</v>
      </c>
    </row>
    <row r="1316" spans="1:18" ht="13.8">
      <c r="A1316" s="209">
        <v>43549</v>
      </c>
      <c r="B1316" s="193">
        <v>88.71</v>
      </c>
      <c r="C1316" s="193">
        <v>111.6</v>
      </c>
      <c r="D1316" s="193">
        <v>59.5</v>
      </c>
      <c r="E1316" s="193">
        <v>68.89</v>
      </c>
      <c r="F1316" s="193">
        <v>216.53</v>
      </c>
      <c r="G1316" s="193">
        <v>29.98</v>
      </c>
      <c r="H1316" s="193">
        <v>33.44</v>
      </c>
      <c r="I1316" s="224">
        <v>366.23</v>
      </c>
      <c r="J1316" s="193"/>
      <c r="K1316" s="196">
        <f t="shared" si="168"/>
        <v>5.3263825929283646E-3</v>
      </c>
      <c r="L1316" s="196">
        <f t="shared" si="169"/>
        <v>5.2242839128084882E-3</v>
      </c>
      <c r="M1316" s="196">
        <f t="shared" si="170"/>
        <v>-1.0477299185098994E-2</v>
      </c>
      <c r="N1316" s="196">
        <f t="shared" si="171"/>
        <v>2.7656477438136495E-3</v>
      </c>
      <c r="O1316" s="196">
        <f t="shared" si="172"/>
        <v>-2.4876767862901002E-3</v>
      </c>
      <c r="P1316" s="196">
        <f t="shared" si="173"/>
        <v>-1.3324450366422101E-3</v>
      </c>
      <c r="Q1316" s="196">
        <f t="shared" si="174"/>
        <v>1.7974835230675603E-3</v>
      </c>
      <c r="R1316" s="196">
        <f t="shared" si="175"/>
        <v>1.4459433256696566E-2</v>
      </c>
    </row>
    <row r="1317" spans="1:18" ht="13.8">
      <c r="A1317" s="209">
        <v>43550</v>
      </c>
      <c r="B1317" s="193">
        <v>89.19</v>
      </c>
      <c r="C1317" s="193">
        <v>111.83</v>
      </c>
      <c r="D1317" s="193">
        <v>59.09</v>
      </c>
      <c r="E1317" s="193">
        <v>69.849999999999994</v>
      </c>
      <c r="F1317" s="193">
        <v>218.45</v>
      </c>
      <c r="G1317" s="193">
        <v>30.03</v>
      </c>
      <c r="H1317" s="193">
        <v>33.61</v>
      </c>
      <c r="I1317" s="224">
        <v>359.97</v>
      </c>
      <c r="J1317" s="193"/>
      <c r="K1317" s="196">
        <f t="shared" si="168"/>
        <v>5.4108894149476269E-3</v>
      </c>
      <c r="L1317" s="196">
        <f t="shared" si="169"/>
        <v>2.0609318996416127E-3</v>
      </c>
      <c r="M1317" s="196">
        <f t="shared" si="170"/>
        <v>-6.8907563025209515E-3</v>
      </c>
      <c r="N1317" s="196">
        <f t="shared" si="171"/>
        <v>1.3935259108723962E-2</v>
      </c>
      <c r="O1317" s="196">
        <f t="shared" si="172"/>
        <v>8.8671315753012861E-3</v>
      </c>
      <c r="P1317" s="196">
        <f t="shared" si="173"/>
        <v>1.6677785190126989E-3</v>
      </c>
      <c r="Q1317" s="196">
        <f t="shared" si="174"/>
        <v>5.0837320574163196E-3</v>
      </c>
      <c r="R1317" s="196">
        <f t="shared" si="175"/>
        <v>-1.7093083581355951E-2</v>
      </c>
    </row>
    <row r="1318" spans="1:18" ht="13.8">
      <c r="A1318" s="209">
        <v>43551</v>
      </c>
      <c r="B1318" s="193">
        <v>88.29</v>
      </c>
      <c r="C1318" s="193">
        <v>110.75</v>
      </c>
      <c r="D1318" s="193">
        <v>58.51</v>
      </c>
      <c r="E1318" s="193">
        <v>70.02</v>
      </c>
      <c r="F1318" s="193">
        <v>218.76</v>
      </c>
      <c r="G1318" s="193">
        <v>29.69</v>
      </c>
      <c r="H1318" s="193">
        <v>33.54</v>
      </c>
      <c r="I1318" s="224">
        <v>353.37</v>
      </c>
      <c r="J1318" s="193"/>
      <c r="K1318" s="196">
        <f t="shared" si="168"/>
        <v>-1.0090817356205758E-2</v>
      </c>
      <c r="L1318" s="196">
        <f t="shared" si="169"/>
        <v>-9.6575158723061633E-3</v>
      </c>
      <c r="M1318" s="196">
        <f t="shared" si="170"/>
        <v>-9.8155356236250702E-3</v>
      </c>
      <c r="N1318" s="196">
        <f t="shared" si="171"/>
        <v>2.4337866857552142E-3</v>
      </c>
      <c r="O1318" s="196">
        <f t="shared" si="172"/>
        <v>1.4190890363927778E-3</v>
      </c>
      <c r="P1318" s="196">
        <f t="shared" si="173"/>
        <v>-1.1322011322011317E-2</v>
      </c>
      <c r="Q1318" s="196">
        <f t="shared" si="174"/>
        <v>-2.0827134781315169E-3</v>
      </c>
      <c r="R1318" s="196">
        <f t="shared" si="175"/>
        <v>-1.8334861238436598E-2</v>
      </c>
    </row>
    <row r="1319" spans="1:18" ht="13.8">
      <c r="A1319" s="209">
        <v>43552</v>
      </c>
      <c r="B1319" s="193">
        <v>88.67</v>
      </c>
      <c r="C1319" s="193">
        <v>110.9</v>
      </c>
      <c r="D1319" s="193">
        <v>58.28</v>
      </c>
      <c r="E1319" s="193">
        <v>70.459999999999994</v>
      </c>
      <c r="F1319" s="193">
        <v>220.42</v>
      </c>
      <c r="G1319" s="193">
        <v>29.67</v>
      </c>
      <c r="H1319" s="193">
        <v>33.5</v>
      </c>
      <c r="I1319" s="224">
        <v>354.61</v>
      </c>
      <c r="J1319" s="193"/>
      <c r="K1319" s="196">
        <f t="shared" si="168"/>
        <v>4.3039981877901852E-3</v>
      </c>
      <c r="L1319" s="196">
        <f t="shared" si="169"/>
        <v>1.3544018058691259E-3</v>
      </c>
      <c r="M1319" s="196">
        <f t="shared" si="170"/>
        <v>-3.9309519740214818E-3</v>
      </c>
      <c r="N1319" s="196">
        <f t="shared" si="171"/>
        <v>6.2839188803198763E-3</v>
      </c>
      <c r="O1319" s="196">
        <f t="shared" si="172"/>
        <v>7.5882245383068047E-3</v>
      </c>
      <c r="P1319" s="196">
        <f t="shared" si="173"/>
        <v>-6.7362748400133282E-4</v>
      </c>
      <c r="Q1319" s="196">
        <f t="shared" si="174"/>
        <v>-1.192605843768609E-3</v>
      </c>
      <c r="R1319" s="196">
        <f t="shared" si="175"/>
        <v>3.5090698135099444E-3</v>
      </c>
    </row>
    <row r="1320" spans="1:18" ht="13.8">
      <c r="A1320" s="209">
        <v>43553</v>
      </c>
      <c r="B1320" s="193">
        <v>89.04</v>
      </c>
      <c r="C1320" s="193">
        <v>111.86</v>
      </c>
      <c r="D1320" s="193">
        <v>58.52</v>
      </c>
      <c r="E1320" s="193">
        <v>70.41</v>
      </c>
      <c r="F1320" s="193">
        <v>221.26</v>
      </c>
      <c r="G1320" s="193">
        <v>29.79</v>
      </c>
      <c r="H1320" s="193">
        <v>33.83</v>
      </c>
      <c r="I1320" s="224">
        <v>356.56</v>
      </c>
      <c r="J1320" s="193"/>
      <c r="K1320" s="196">
        <f t="shared" si="168"/>
        <v>4.1727754595692404E-3</v>
      </c>
      <c r="L1320" s="196">
        <f t="shared" si="169"/>
        <v>8.6564472497745147E-3</v>
      </c>
      <c r="M1320" s="196">
        <f t="shared" si="170"/>
        <v>4.1180507892931021E-3</v>
      </c>
      <c r="N1320" s="196">
        <f t="shared" si="171"/>
        <v>-7.0962248084015277E-4</v>
      </c>
      <c r="O1320" s="196">
        <f t="shared" si="172"/>
        <v>3.8109064513202227E-3</v>
      </c>
      <c r="P1320" s="196">
        <f t="shared" si="173"/>
        <v>4.0444893832152825E-3</v>
      </c>
      <c r="Q1320" s="196">
        <f t="shared" si="174"/>
        <v>9.8507462686566651E-3</v>
      </c>
      <c r="R1320" s="196">
        <f t="shared" si="175"/>
        <v>5.4989989002001876E-3</v>
      </c>
    </row>
    <row r="1321" spans="1:18" ht="13.8">
      <c r="A1321" s="209">
        <v>43556</v>
      </c>
      <c r="B1321" s="193">
        <v>90.71</v>
      </c>
      <c r="C1321" s="193">
        <v>112.89</v>
      </c>
      <c r="D1321" s="193">
        <v>59.58</v>
      </c>
      <c r="E1321" s="193">
        <v>70.150000000000006</v>
      </c>
      <c r="F1321" s="193">
        <v>223.13</v>
      </c>
      <c r="G1321" s="193">
        <v>29.88</v>
      </c>
      <c r="H1321" s="193">
        <v>34.32</v>
      </c>
      <c r="I1321" s="224">
        <v>366.96</v>
      </c>
      <c r="J1321" s="193"/>
      <c r="K1321" s="196">
        <f t="shared" si="168"/>
        <v>1.875561545372852E-2</v>
      </c>
      <c r="L1321" s="196">
        <f t="shared" si="169"/>
        <v>9.2079384945467652E-3</v>
      </c>
      <c r="M1321" s="196">
        <f t="shared" si="170"/>
        <v>1.811346548188645E-2</v>
      </c>
      <c r="N1321" s="196">
        <f t="shared" si="171"/>
        <v>-3.6926572929980245E-3</v>
      </c>
      <c r="O1321" s="196">
        <f t="shared" si="172"/>
        <v>8.4515954081171678E-3</v>
      </c>
      <c r="P1321" s="196">
        <f t="shared" si="173"/>
        <v>3.0211480362537717E-3</v>
      </c>
      <c r="Q1321" s="196">
        <f t="shared" si="174"/>
        <v>1.4484185634052675E-2</v>
      </c>
      <c r="R1321" s="196">
        <f t="shared" si="175"/>
        <v>2.9167601525689861E-2</v>
      </c>
    </row>
    <row r="1322" spans="1:18" ht="13.8">
      <c r="A1322" s="209">
        <v>43557</v>
      </c>
      <c r="B1322" s="193">
        <v>90.7</v>
      </c>
      <c r="C1322" s="193">
        <v>113.05</v>
      </c>
      <c r="D1322" s="193">
        <v>59.88</v>
      </c>
      <c r="E1322" s="193">
        <v>69.7</v>
      </c>
      <c r="F1322" s="193">
        <v>219.76</v>
      </c>
      <c r="G1322" s="193">
        <v>29.61</v>
      </c>
      <c r="H1322" s="193">
        <v>34.54</v>
      </c>
      <c r="I1322" s="224">
        <v>367.72</v>
      </c>
      <c r="J1322" s="193"/>
      <c r="K1322" s="196">
        <f t="shared" si="168"/>
        <v>-1.1024142872881607E-4</v>
      </c>
      <c r="L1322" s="196">
        <f t="shared" si="169"/>
        <v>1.4173088847550411E-3</v>
      </c>
      <c r="M1322" s="196">
        <f t="shared" si="170"/>
        <v>5.0352467270896994E-3</v>
      </c>
      <c r="N1322" s="196">
        <f t="shared" si="171"/>
        <v>-6.4148253741981871E-3</v>
      </c>
      <c r="O1322" s="196">
        <f t="shared" si="172"/>
        <v>-1.5103303007215546E-2</v>
      </c>
      <c r="P1322" s="196">
        <f t="shared" si="173"/>
        <v>-9.0361445783132387E-3</v>
      </c>
      <c r="Q1322" s="196">
        <f t="shared" si="174"/>
        <v>6.4102564102563771E-3</v>
      </c>
      <c r="R1322" s="196">
        <f t="shared" si="175"/>
        <v>2.0710704163942875E-3</v>
      </c>
    </row>
    <row r="1323" spans="1:18" ht="13.8">
      <c r="A1323" s="209">
        <v>43558</v>
      </c>
      <c r="B1323" s="193">
        <v>91.04</v>
      </c>
      <c r="C1323" s="193">
        <v>113.79</v>
      </c>
      <c r="D1323" s="193">
        <v>60.15</v>
      </c>
      <c r="E1323" s="193">
        <v>69.569999999999993</v>
      </c>
      <c r="F1323" s="193">
        <v>221.57</v>
      </c>
      <c r="G1323" s="193">
        <v>29.68</v>
      </c>
      <c r="H1323" s="193">
        <v>34.6</v>
      </c>
      <c r="I1323" s="224">
        <v>369.75</v>
      </c>
      <c r="J1323" s="193"/>
      <c r="K1323" s="196">
        <f t="shared" si="168"/>
        <v>3.7486218302095193E-3</v>
      </c>
      <c r="L1323" s="196">
        <f t="shared" si="169"/>
        <v>6.5457762052190099E-3</v>
      </c>
      <c r="M1323" s="196">
        <f t="shared" si="170"/>
        <v>4.5090180360720777E-3</v>
      </c>
      <c r="N1323" s="196">
        <f t="shared" si="171"/>
        <v>-1.8651362984219463E-3</v>
      </c>
      <c r="O1323" s="196">
        <f t="shared" si="172"/>
        <v>8.2362577357116967E-3</v>
      </c>
      <c r="P1323" s="196">
        <f t="shared" si="173"/>
        <v>2.3640661938534374E-3</v>
      </c>
      <c r="Q1323" s="196">
        <f t="shared" si="174"/>
        <v>1.7371163867979814E-3</v>
      </c>
      <c r="R1323" s="196">
        <f t="shared" si="175"/>
        <v>5.5205047318611245E-3</v>
      </c>
    </row>
    <row r="1324" spans="1:18" ht="13.8">
      <c r="A1324" s="209">
        <v>43559</v>
      </c>
      <c r="B1324" s="193">
        <v>90.94</v>
      </c>
      <c r="C1324" s="193">
        <v>113.21</v>
      </c>
      <c r="D1324" s="193">
        <v>60.6</v>
      </c>
      <c r="E1324" s="193">
        <v>71.39</v>
      </c>
      <c r="F1324" s="193">
        <v>223.32</v>
      </c>
      <c r="G1324" s="193">
        <v>29.96</v>
      </c>
      <c r="H1324" s="193">
        <v>34.65</v>
      </c>
      <c r="I1324" s="224">
        <v>367.88</v>
      </c>
      <c r="J1324" s="193"/>
      <c r="K1324" s="196">
        <f t="shared" si="168"/>
        <v>-1.0984182776802342E-3</v>
      </c>
      <c r="L1324" s="196">
        <f t="shared" si="169"/>
        <v>-5.0971087090255071E-3</v>
      </c>
      <c r="M1324" s="196">
        <f t="shared" si="170"/>
        <v>7.4812967581047857E-3</v>
      </c>
      <c r="N1324" s="196">
        <f t="shared" si="171"/>
        <v>2.6160701451775299E-2</v>
      </c>
      <c r="O1324" s="196">
        <f t="shared" si="172"/>
        <v>7.8981811617096186E-3</v>
      </c>
      <c r="P1324" s="196">
        <f t="shared" si="173"/>
        <v>9.4339622641509812E-3</v>
      </c>
      <c r="Q1324" s="196">
        <f t="shared" si="174"/>
        <v>1.4450867052022299E-3</v>
      </c>
      <c r="R1324" s="196">
        <f t="shared" si="175"/>
        <v>-5.057471264367828E-3</v>
      </c>
    </row>
    <row r="1325" spans="1:18" ht="13.8">
      <c r="A1325" s="209">
        <v>43560</v>
      </c>
      <c r="B1325" s="193">
        <v>91.86</v>
      </c>
      <c r="C1325" s="193">
        <v>113.71</v>
      </c>
      <c r="D1325" s="193">
        <v>60.21</v>
      </c>
      <c r="E1325" s="193">
        <v>71</v>
      </c>
      <c r="F1325" s="193">
        <v>224.67</v>
      </c>
      <c r="G1325" s="193">
        <v>30.18</v>
      </c>
      <c r="H1325" s="193">
        <v>34.46</v>
      </c>
      <c r="I1325" s="224">
        <v>365.49</v>
      </c>
      <c r="J1325" s="193"/>
      <c r="K1325" s="196">
        <f t="shared" si="168"/>
        <v>1.0116560369474397E-2</v>
      </c>
      <c r="L1325" s="196">
        <f t="shared" si="169"/>
        <v>4.4165709742955573E-3</v>
      </c>
      <c r="M1325" s="196">
        <f t="shared" si="170"/>
        <v>-6.4356435643564448E-3</v>
      </c>
      <c r="N1325" s="196">
        <f t="shared" si="171"/>
        <v>-5.462949992996226E-3</v>
      </c>
      <c r="O1325" s="196">
        <f t="shared" si="172"/>
        <v>6.0451370231058314E-3</v>
      </c>
      <c r="P1325" s="196">
        <f t="shared" si="173"/>
        <v>7.3431241655540335E-3</v>
      </c>
      <c r="Q1325" s="196">
        <f t="shared" si="174"/>
        <v>-5.4834054834054183E-3</v>
      </c>
      <c r="R1325" s="196">
        <f t="shared" si="175"/>
        <v>-6.4966837012068786E-3</v>
      </c>
    </row>
    <row r="1326" spans="1:18" ht="13.8">
      <c r="A1326" s="209">
        <v>43563</v>
      </c>
      <c r="B1326" s="193">
        <v>92.49</v>
      </c>
      <c r="C1326" s="193">
        <v>113.75</v>
      </c>
      <c r="D1326" s="193">
        <v>60.04</v>
      </c>
      <c r="E1326" s="193">
        <v>71.87</v>
      </c>
      <c r="F1326" s="193">
        <v>225.26</v>
      </c>
      <c r="G1326" s="193">
        <v>30.31</v>
      </c>
      <c r="H1326" s="193">
        <v>34.44</v>
      </c>
      <c r="I1326" s="224">
        <v>361.41</v>
      </c>
      <c r="J1326" s="193"/>
      <c r="K1326" s="196">
        <f t="shared" si="168"/>
        <v>6.8582625734813349E-3</v>
      </c>
      <c r="L1326" s="196">
        <f t="shared" si="169"/>
        <v>3.5177205171054663E-4</v>
      </c>
      <c r="M1326" s="196">
        <f t="shared" si="170"/>
        <v>-2.8234512539445557E-3</v>
      </c>
      <c r="N1326" s="196">
        <f t="shared" si="171"/>
        <v>1.2253521126760628E-2</v>
      </c>
      <c r="O1326" s="196">
        <f t="shared" si="172"/>
        <v>2.626073797124687E-3</v>
      </c>
      <c r="P1326" s="196">
        <f t="shared" si="173"/>
        <v>4.3074884029158057E-3</v>
      </c>
      <c r="Q1326" s="196">
        <f t="shared" si="174"/>
        <v>-5.8038305281494856E-4</v>
      </c>
      <c r="R1326" s="196">
        <f t="shared" si="175"/>
        <v>-1.1163096117540792E-2</v>
      </c>
    </row>
    <row r="1327" spans="1:18" ht="13.8">
      <c r="A1327" s="209">
        <v>43564</v>
      </c>
      <c r="B1327" s="193">
        <v>91.79</v>
      </c>
      <c r="C1327" s="193">
        <v>113.13</v>
      </c>
      <c r="D1327" s="193">
        <v>59.72</v>
      </c>
      <c r="E1327" s="193">
        <v>70.760000000000005</v>
      </c>
      <c r="F1327" s="193">
        <v>223.79</v>
      </c>
      <c r="G1327" s="193">
        <v>30.14</v>
      </c>
      <c r="H1327" s="193">
        <v>34.380000000000003</v>
      </c>
      <c r="I1327" s="224">
        <v>364.71</v>
      </c>
      <c r="J1327" s="193"/>
      <c r="K1327" s="196">
        <f t="shared" si="168"/>
        <v>-7.5683857714346275E-3</v>
      </c>
      <c r="L1327" s="196">
        <f t="shared" si="169"/>
        <v>-5.4505494505494908E-3</v>
      </c>
      <c r="M1327" s="196">
        <f t="shared" si="170"/>
        <v>-5.3297801465689585E-3</v>
      </c>
      <c r="N1327" s="196">
        <f t="shared" si="171"/>
        <v>-1.5444552664533175E-2</v>
      </c>
      <c r="O1327" s="196">
        <f t="shared" si="172"/>
        <v>-6.5257924176507099E-3</v>
      </c>
      <c r="P1327" s="196">
        <f t="shared" si="173"/>
        <v>-5.6087099967006985E-3</v>
      </c>
      <c r="Q1327" s="196">
        <f t="shared" si="174"/>
        <v>-1.7421602787455045E-3</v>
      </c>
      <c r="R1327" s="196">
        <f t="shared" si="175"/>
        <v>9.1309039594918637E-3</v>
      </c>
    </row>
    <row r="1328" spans="1:18" ht="13.8">
      <c r="A1328" s="209">
        <v>43565</v>
      </c>
      <c r="B1328" s="193">
        <v>92.37</v>
      </c>
      <c r="C1328" s="193">
        <v>114</v>
      </c>
      <c r="D1328" s="193">
        <v>59.96</v>
      </c>
      <c r="E1328" s="193">
        <v>70.84</v>
      </c>
      <c r="F1328" s="193">
        <v>224.43</v>
      </c>
      <c r="G1328" s="193">
        <v>30.42</v>
      </c>
      <c r="H1328" s="193">
        <v>34.35</v>
      </c>
      <c r="I1328" s="224">
        <v>363.92</v>
      </c>
      <c r="J1328" s="193"/>
      <c r="K1328" s="196">
        <f t="shared" si="168"/>
        <v>6.3187711079638114E-3</v>
      </c>
      <c r="L1328" s="196">
        <f t="shared" si="169"/>
        <v>7.6902678334659644E-3</v>
      </c>
      <c r="M1328" s="196">
        <f t="shared" si="170"/>
        <v>4.0187541862023108E-3</v>
      </c>
      <c r="N1328" s="196">
        <f t="shared" si="171"/>
        <v>1.1305822498586531E-3</v>
      </c>
      <c r="O1328" s="196">
        <f t="shared" si="172"/>
        <v>2.8598239420886311E-3</v>
      </c>
      <c r="P1328" s="196">
        <f t="shared" si="173"/>
        <v>9.2899800928998386E-3</v>
      </c>
      <c r="Q1328" s="196">
        <f t="shared" si="174"/>
        <v>-8.7260034904017259E-4</v>
      </c>
      <c r="R1328" s="196">
        <f t="shared" si="175"/>
        <v>-2.1661045762385559E-3</v>
      </c>
    </row>
    <row r="1329" spans="1:18" ht="13.8">
      <c r="A1329" s="209">
        <v>43566</v>
      </c>
      <c r="B1329" s="193">
        <v>92.2</v>
      </c>
      <c r="C1329" s="193">
        <v>114.13</v>
      </c>
      <c r="D1329" s="193">
        <v>60.08</v>
      </c>
      <c r="E1329" s="193">
        <v>70.569999999999993</v>
      </c>
      <c r="F1329" s="193">
        <v>220.44</v>
      </c>
      <c r="G1329" s="193">
        <v>30.79</v>
      </c>
      <c r="H1329" s="193">
        <v>33.08</v>
      </c>
      <c r="I1329" s="224">
        <v>367.65</v>
      </c>
      <c r="J1329" s="193"/>
      <c r="K1329" s="196">
        <f t="shared" si="168"/>
        <v>-1.8404243802100434E-3</v>
      </c>
      <c r="L1329" s="196">
        <f t="shared" si="169"/>
        <v>1.1403508771929425E-3</v>
      </c>
      <c r="M1329" s="196">
        <f t="shared" si="170"/>
        <v>2.0013342228151674E-3</v>
      </c>
      <c r="N1329" s="196">
        <f t="shared" si="171"/>
        <v>-3.811405985319173E-3</v>
      </c>
      <c r="O1329" s="196">
        <f t="shared" si="172"/>
        <v>-1.7778371875417764E-2</v>
      </c>
      <c r="P1329" s="196">
        <f t="shared" si="173"/>
        <v>1.2163050624589002E-2</v>
      </c>
      <c r="Q1329" s="196">
        <f t="shared" si="174"/>
        <v>-3.697234352256195E-2</v>
      </c>
      <c r="R1329" s="196">
        <f t="shared" si="175"/>
        <v>1.024950538579897E-2</v>
      </c>
    </row>
    <row r="1330" spans="1:18" ht="13.8">
      <c r="A1330" s="209">
        <v>43567</v>
      </c>
      <c r="B1330" s="193">
        <v>92.15</v>
      </c>
      <c r="C1330" s="193">
        <v>114.72</v>
      </c>
      <c r="D1330" s="193">
        <v>60.74</v>
      </c>
      <c r="E1330" s="193">
        <v>70.819999999999993</v>
      </c>
      <c r="F1330" s="193">
        <v>221.08</v>
      </c>
      <c r="G1330" s="193">
        <v>31.02</v>
      </c>
      <c r="H1330" s="193">
        <v>32.94</v>
      </c>
      <c r="I1330" s="224">
        <v>351.14</v>
      </c>
      <c r="J1330" s="193"/>
      <c r="K1330" s="196">
        <f t="shared" si="168"/>
        <v>-5.4229934924075003E-4</v>
      </c>
      <c r="L1330" s="196">
        <f t="shared" si="169"/>
        <v>5.1695435030228989E-3</v>
      </c>
      <c r="M1330" s="196">
        <f t="shared" si="170"/>
        <v>1.0985352862849596E-2</v>
      </c>
      <c r="N1330" s="196">
        <f t="shared" si="171"/>
        <v>3.5425818336403576E-3</v>
      </c>
      <c r="O1330" s="196">
        <f t="shared" si="172"/>
        <v>2.9032843404101561E-3</v>
      </c>
      <c r="P1330" s="196">
        <f t="shared" si="173"/>
        <v>7.4699577784995272E-3</v>
      </c>
      <c r="Q1330" s="196">
        <f t="shared" si="174"/>
        <v>-4.232164449818639E-3</v>
      </c>
      <c r="R1330" s="196">
        <f t="shared" si="175"/>
        <v>-4.4906840745274013E-2</v>
      </c>
    </row>
    <row r="1331" spans="1:18" ht="13.8">
      <c r="A1331" s="209">
        <v>43570</v>
      </c>
      <c r="B1331" s="193">
        <v>92.24</v>
      </c>
      <c r="C1331" s="193">
        <v>114.81</v>
      </c>
      <c r="D1331" s="193">
        <v>60.91</v>
      </c>
      <c r="E1331" s="193">
        <v>71.91</v>
      </c>
      <c r="F1331" s="193">
        <v>225.09</v>
      </c>
      <c r="G1331" s="193">
        <v>31.28</v>
      </c>
      <c r="H1331" s="193">
        <v>33</v>
      </c>
      <c r="I1331" s="224">
        <v>348.87</v>
      </c>
      <c r="J1331" s="193"/>
      <c r="K1331" s="196">
        <f t="shared" si="168"/>
        <v>9.7666847531187404E-4</v>
      </c>
      <c r="L1331" s="196">
        <f t="shared" si="169"/>
        <v>7.8451882845191254E-4</v>
      </c>
      <c r="M1331" s="196">
        <f t="shared" si="170"/>
        <v>2.7988146196903951E-3</v>
      </c>
      <c r="N1331" s="196">
        <f t="shared" si="171"/>
        <v>1.5391132448460937E-2</v>
      </c>
      <c r="O1331" s="196">
        <f t="shared" si="172"/>
        <v>1.8138230504794604E-2</v>
      </c>
      <c r="P1331" s="196">
        <f t="shared" si="173"/>
        <v>8.3816892327531131E-3</v>
      </c>
      <c r="Q1331" s="196">
        <f t="shared" si="174"/>
        <v>1.8214936247723825E-3</v>
      </c>
      <c r="R1331" s="196">
        <f t="shared" si="175"/>
        <v>-6.4646579711795348E-3</v>
      </c>
    </row>
    <row r="1332" spans="1:18" ht="13.8">
      <c r="A1332" s="209">
        <v>43571</v>
      </c>
      <c r="B1332" s="193">
        <v>93.15</v>
      </c>
      <c r="C1332" s="193">
        <v>114.55</v>
      </c>
      <c r="D1332" s="193">
        <v>61.21</v>
      </c>
      <c r="E1332" s="193">
        <v>71.91</v>
      </c>
      <c r="F1332" s="193">
        <v>224.18</v>
      </c>
      <c r="G1332" s="193">
        <v>31.44</v>
      </c>
      <c r="H1332" s="193">
        <v>33.14</v>
      </c>
      <c r="I1332" s="224">
        <v>359.46</v>
      </c>
      <c r="J1332" s="193"/>
      <c r="K1332" s="196">
        <f t="shared" si="168"/>
        <v>9.8655680832611756E-3</v>
      </c>
      <c r="L1332" s="196">
        <f t="shared" si="169"/>
        <v>-2.2646110965944179E-3</v>
      </c>
      <c r="M1332" s="196">
        <f t="shared" si="170"/>
        <v>4.925299622393766E-3</v>
      </c>
      <c r="N1332" s="196">
        <f t="shared" si="171"/>
        <v>0</v>
      </c>
      <c r="O1332" s="196">
        <f t="shared" si="172"/>
        <v>-4.0428273135190212E-3</v>
      </c>
      <c r="P1332" s="196">
        <f t="shared" si="173"/>
        <v>5.1150895140665009E-3</v>
      </c>
      <c r="Q1332" s="196">
        <f t="shared" si="174"/>
        <v>4.2424242424242593E-3</v>
      </c>
      <c r="R1332" s="196">
        <f t="shared" si="175"/>
        <v>3.0355146616218003E-2</v>
      </c>
    </row>
    <row r="1333" spans="1:18" ht="13.8">
      <c r="A1333" s="209">
        <v>43572</v>
      </c>
      <c r="B1333" s="193">
        <v>93.24</v>
      </c>
      <c r="C1333" s="193">
        <v>115.5</v>
      </c>
      <c r="D1333" s="193">
        <v>61.67</v>
      </c>
      <c r="E1333" s="193">
        <v>72.53</v>
      </c>
      <c r="F1333" s="193">
        <v>224.38</v>
      </c>
      <c r="G1333" s="193">
        <v>31.51</v>
      </c>
      <c r="H1333" s="193">
        <v>32.76</v>
      </c>
      <c r="I1333" s="224">
        <v>354.74</v>
      </c>
      <c r="J1333" s="193"/>
      <c r="K1333" s="196">
        <f t="shared" si="168"/>
        <v>9.6618357487911102E-4</v>
      </c>
      <c r="L1333" s="196">
        <f t="shared" si="169"/>
        <v>8.2933216935836135E-3</v>
      </c>
      <c r="M1333" s="196">
        <f t="shared" si="170"/>
        <v>7.5151119098186706E-3</v>
      </c>
      <c r="N1333" s="196">
        <f t="shared" si="171"/>
        <v>8.6218884717008011E-3</v>
      </c>
      <c r="O1333" s="196">
        <f t="shared" si="172"/>
        <v>8.9214024444637626E-4</v>
      </c>
      <c r="P1333" s="196">
        <f t="shared" si="173"/>
        <v>2.2264631043257088E-3</v>
      </c>
      <c r="Q1333" s="196">
        <f t="shared" si="174"/>
        <v>-1.1466505733252943E-2</v>
      </c>
      <c r="R1333" s="196">
        <f t="shared" si="175"/>
        <v>-1.313080732209417E-2</v>
      </c>
    </row>
    <row r="1334" spans="1:18" ht="13.8">
      <c r="A1334" s="209">
        <v>43573</v>
      </c>
      <c r="B1334" s="193">
        <v>93.08</v>
      </c>
      <c r="C1334" s="193">
        <v>117.01</v>
      </c>
      <c r="D1334" s="193">
        <v>61.67</v>
      </c>
      <c r="E1334" s="193">
        <v>73.040000000000006</v>
      </c>
      <c r="F1334" s="193">
        <v>224.61</v>
      </c>
      <c r="G1334" s="193">
        <v>31.51</v>
      </c>
      <c r="H1334" s="193">
        <v>32.770000000000003</v>
      </c>
      <c r="I1334" s="224">
        <v>360.35</v>
      </c>
      <c r="J1334" s="193"/>
      <c r="K1334" s="196">
        <f t="shared" si="168"/>
        <v>-1.7160017160016796E-3</v>
      </c>
      <c r="L1334" s="196">
        <f t="shared" si="169"/>
        <v>1.3073593073593117E-2</v>
      </c>
      <c r="M1334" s="196">
        <f t="shared" si="170"/>
        <v>0</v>
      </c>
      <c r="N1334" s="196">
        <f t="shared" si="171"/>
        <v>7.0315731421481467E-3</v>
      </c>
      <c r="O1334" s="196">
        <f t="shared" si="172"/>
        <v>1.0250467956146635E-3</v>
      </c>
      <c r="P1334" s="196">
        <f t="shared" si="173"/>
        <v>0</v>
      </c>
      <c r="Q1334" s="196">
        <f t="shared" si="174"/>
        <v>3.0525030525046143E-4</v>
      </c>
      <c r="R1334" s="196">
        <f t="shared" si="175"/>
        <v>1.5814399278344743E-2</v>
      </c>
    </row>
    <row r="1335" spans="1:18" ht="13.8">
      <c r="A1335" s="209">
        <v>43577</v>
      </c>
      <c r="B1335" s="193">
        <v>94.37</v>
      </c>
      <c r="C1335" s="193">
        <v>117.38</v>
      </c>
      <c r="D1335" s="193">
        <v>62.29</v>
      </c>
      <c r="E1335" s="193">
        <v>71.95</v>
      </c>
      <c r="F1335" s="193">
        <v>222.43</v>
      </c>
      <c r="G1335" s="193">
        <v>31.27</v>
      </c>
      <c r="H1335" s="193">
        <v>32.92</v>
      </c>
      <c r="I1335" s="224">
        <v>377.34</v>
      </c>
      <c r="J1335" s="195"/>
      <c r="K1335" s="196">
        <f t="shared" si="168"/>
        <v>1.3859045981951078E-2</v>
      </c>
      <c r="L1335" s="196">
        <f t="shared" si="169"/>
        <v>3.1621228954789361E-3</v>
      </c>
      <c r="M1335" s="196">
        <f t="shared" si="170"/>
        <v>1.0053510621047469E-2</v>
      </c>
      <c r="N1335" s="196">
        <f t="shared" si="171"/>
        <v>-1.4923329682365873E-2</v>
      </c>
      <c r="O1335" s="196">
        <f t="shared" si="172"/>
        <v>-9.7057121232358608E-3</v>
      </c>
      <c r="P1335" s="196">
        <f t="shared" si="173"/>
        <v>-7.6166296413837506E-3</v>
      </c>
      <c r="Q1335" s="196">
        <f t="shared" si="174"/>
        <v>4.5773573390295568E-3</v>
      </c>
      <c r="R1335" s="196">
        <f t="shared" si="175"/>
        <v>4.7148605522408633E-2</v>
      </c>
    </row>
    <row r="1336" spans="1:18" ht="13.8">
      <c r="A1336" s="209">
        <v>43578</v>
      </c>
      <c r="B1336" s="193">
        <v>96.19</v>
      </c>
      <c r="C1336" s="193">
        <v>118.98</v>
      </c>
      <c r="D1336" s="193">
        <v>63.07</v>
      </c>
      <c r="E1336" s="193">
        <v>72.069999999999993</v>
      </c>
      <c r="F1336" s="193">
        <v>224.4</v>
      </c>
      <c r="G1336" s="193">
        <v>31.48</v>
      </c>
      <c r="H1336" s="193">
        <v>33.4</v>
      </c>
      <c r="I1336" s="224">
        <v>381.89</v>
      </c>
      <c r="J1336" s="193"/>
      <c r="K1336" s="196">
        <f t="shared" si="168"/>
        <v>1.9285789975627774E-2</v>
      </c>
      <c r="L1336" s="196">
        <f t="shared" si="169"/>
        <v>1.3630942238882336E-2</v>
      </c>
      <c r="M1336" s="196">
        <f t="shared" si="170"/>
        <v>1.252207416920856E-2</v>
      </c>
      <c r="N1336" s="196">
        <f t="shared" si="171"/>
        <v>1.6678248783876348E-3</v>
      </c>
      <c r="O1336" s="196">
        <f t="shared" si="172"/>
        <v>8.8567189677651349E-3</v>
      </c>
      <c r="P1336" s="196">
        <f t="shared" si="173"/>
        <v>6.7157019507515462E-3</v>
      </c>
      <c r="Q1336" s="196">
        <f t="shared" si="174"/>
        <v>1.458080194410683E-2</v>
      </c>
      <c r="R1336" s="196">
        <f t="shared" si="175"/>
        <v>1.2058090846451507E-2</v>
      </c>
    </row>
    <row r="1337" spans="1:18" ht="13.8">
      <c r="A1337" s="209">
        <v>43579</v>
      </c>
      <c r="B1337" s="193">
        <v>95.09</v>
      </c>
      <c r="C1337" s="193">
        <v>118.57</v>
      </c>
      <c r="D1337" s="193">
        <v>62.65</v>
      </c>
      <c r="E1337" s="193">
        <v>72.7</v>
      </c>
      <c r="F1337" s="193">
        <v>226.58</v>
      </c>
      <c r="G1337" s="193">
        <v>31.62</v>
      </c>
      <c r="H1337" s="193">
        <v>35.08</v>
      </c>
      <c r="I1337" s="224">
        <v>374.23</v>
      </c>
      <c r="J1337" s="193"/>
      <c r="K1337" s="196">
        <f t="shared" si="168"/>
        <v>-1.1435700176733489E-2</v>
      </c>
      <c r="L1337" s="196">
        <f t="shared" si="169"/>
        <v>-3.4459573037486199E-3</v>
      </c>
      <c r="M1337" s="196">
        <f t="shared" si="170"/>
        <v>-6.6592674805771631E-3</v>
      </c>
      <c r="N1337" s="196">
        <f t="shared" si="171"/>
        <v>8.7415013181630329E-3</v>
      </c>
      <c r="O1337" s="196">
        <f t="shared" si="172"/>
        <v>9.7147950089126866E-3</v>
      </c>
      <c r="P1337" s="196">
        <f t="shared" si="173"/>
        <v>4.4472681067344528E-3</v>
      </c>
      <c r="Q1337" s="196">
        <f t="shared" si="174"/>
        <v>5.0299401197604787E-2</v>
      </c>
      <c r="R1337" s="196">
        <f t="shared" si="175"/>
        <v>-2.0058131922804912E-2</v>
      </c>
    </row>
    <row r="1338" spans="1:18" ht="13.8">
      <c r="A1338" s="209">
        <v>43580</v>
      </c>
      <c r="B1338" s="193">
        <v>95.11</v>
      </c>
      <c r="C1338" s="193">
        <v>122.49</v>
      </c>
      <c r="D1338" s="193">
        <v>63.02</v>
      </c>
      <c r="E1338" s="193">
        <v>71.7</v>
      </c>
      <c r="F1338" s="193">
        <v>224.42</v>
      </c>
      <c r="G1338" s="193">
        <v>31.62</v>
      </c>
      <c r="H1338" s="193">
        <v>34.71</v>
      </c>
      <c r="I1338" s="224">
        <v>368.33</v>
      </c>
      <c r="J1338" s="193"/>
      <c r="K1338" s="196">
        <f t="shared" si="168"/>
        <v>2.1032705857604395E-4</v>
      </c>
      <c r="L1338" s="196">
        <f t="shared" si="169"/>
        <v>3.3060639284810678E-2</v>
      </c>
      <c r="M1338" s="196">
        <f t="shared" si="170"/>
        <v>5.9058260175579337E-3</v>
      </c>
      <c r="N1338" s="196">
        <f t="shared" si="171"/>
        <v>-1.3755158184319119E-2</v>
      </c>
      <c r="O1338" s="196">
        <f t="shared" si="172"/>
        <v>-9.5330567569954314E-3</v>
      </c>
      <c r="P1338" s="196">
        <f t="shared" si="173"/>
        <v>0</v>
      </c>
      <c r="Q1338" s="196">
        <f t="shared" si="174"/>
        <v>-1.0547320410490236E-2</v>
      </c>
      <c r="R1338" s="196">
        <f t="shared" si="175"/>
        <v>-1.5765705582128729E-2</v>
      </c>
    </row>
    <row r="1339" spans="1:18" ht="13.8">
      <c r="A1339" s="209">
        <v>43581</v>
      </c>
      <c r="B1339" s="193">
        <v>97.53</v>
      </c>
      <c r="C1339" s="193">
        <v>123.2</v>
      </c>
      <c r="D1339" s="193">
        <v>63.45</v>
      </c>
      <c r="E1339" s="193">
        <v>67.650000000000006</v>
      </c>
      <c r="F1339" s="193">
        <v>222.79</v>
      </c>
      <c r="G1339" s="193">
        <v>31.01</v>
      </c>
      <c r="H1339" s="193">
        <v>34.94</v>
      </c>
      <c r="I1339" s="224">
        <v>374.85</v>
      </c>
      <c r="J1339" s="193"/>
      <c r="K1339" s="196">
        <f t="shared" si="168"/>
        <v>2.5444222479234588E-2</v>
      </c>
      <c r="L1339" s="196">
        <f t="shared" si="169"/>
        <v>5.796391542166773E-3</v>
      </c>
      <c r="M1339" s="196">
        <f t="shared" si="170"/>
        <v>6.8232307204062152E-3</v>
      </c>
      <c r="N1339" s="196">
        <f t="shared" si="171"/>
        <v>-5.6485355648535525E-2</v>
      </c>
      <c r="O1339" s="196">
        <f t="shared" si="172"/>
        <v>-7.263167275643862E-3</v>
      </c>
      <c r="P1339" s="196">
        <f t="shared" si="173"/>
        <v>-1.9291587602783031E-2</v>
      </c>
      <c r="Q1339" s="196">
        <f t="shared" si="174"/>
        <v>6.6263324690290079E-3</v>
      </c>
      <c r="R1339" s="196">
        <f t="shared" si="175"/>
        <v>1.7701517660793416E-2</v>
      </c>
    </row>
    <row r="1340" spans="1:18" ht="13.8">
      <c r="A1340" s="209">
        <v>43584</v>
      </c>
      <c r="B1340" s="193">
        <v>96.92</v>
      </c>
      <c r="C1340" s="193">
        <v>123.08</v>
      </c>
      <c r="D1340" s="193">
        <v>64.22</v>
      </c>
      <c r="E1340" s="193">
        <v>68.25</v>
      </c>
      <c r="F1340" s="193">
        <v>223.21</v>
      </c>
      <c r="G1340" s="193">
        <v>31.02</v>
      </c>
      <c r="H1340" s="193">
        <v>34.840000000000003</v>
      </c>
      <c r="I1340" s="224">
        <v>371.83</v>
      </c>
      <c r="J1340" s="193"/>
      <c r="K1340" s="196">
        <f t="shared" si="168"/>
        <v>-6.2544857992412528E-3</v>
      </c>
      <c r="L1340" s="196">
        <f t="shared" si="169"/>
        <v>-9.7402597402601089E-4</v>
      </c>
      <c r="M1340" s="196">
        <f t="shared" si="170"/>
        <v>1.2135539795114199E-2</v>
      </c>
      <c r="N1340" s="196">
        <f t="shared" si="171"/>
        <v>8.869179600886833E-3</v>
      </c>
      <c r="O1340" s="196">
        <f t="shared" si="172"/>
        <v>1.8851833565241526E-3</v>
      </c>
      <c r="P1340" s="196">
        <f t="shared" si="173"/>
        <v>3.2247662044495359E-4</v>
      </c>
      <c r="Q1340" s="196">
        <f t="shared" si="174"/>
        <v>-2.862049227246546E-3</v>
      </c>
      <c r="R1340" s="196">
        <f t="shared" si="175"/>
        <v>-8.0565559557157218E-3</v>
      </c>
    </row>
    <row r="1341" spans="1:18" ht="13.8">
      <c r="A1341" s="209">
        <v>43585</v>
      </c>
      <c r="B1341" s="193">
        <v>96.33</v>
      </c>
      <c r="C1341" s="193">
        <v>123.87</v>
      </c>
      <c r="D1341" s="193">
        <v>59.28</v>
      </c>
      <c r="E1341" s="193">
        <v>67.91</v>
      </c>
      <c r="F1341" s="193">
        <v>224.36</v>
      </c>
      <c r="G1341" s="193">
        <v>31.41</v>
      </c>
      <c r="H1341" s="193">
        <v>35.29</v>
      </c>
      <c r="I1341" s="224">
        <v>370.54</v>
      </c>
      <c r="J1341" s="193"/>
      <c r="K1341" s="196">
        <f t="shared" si="168"/>
        <v>-6.087494841106102E-3</v>
      </c>
      <c r="L1341" s="196">
        <f t="shared" si="169"/>
        <v>6.4185895352616698E-3</v>
      </c>
      <c r="M1341" s="196">
        <f t="shared" si="170"/>
        <v>-7.6923076923076886E-2</v>
      </c>
      <c r="N1341" s="196">
        <f t="shared" si="171"/>
        <v>-4.981684981685032E-3</v>
      </c>
      <c r="O1341" s="196">
        <f t="shared" si="172"/>
        <v>5.152098920299295E-3</v>
      </c>
      <c r="P1341" s="196">
        <f t="shared" si="173"/>
        <v>1.2572533849129612E-2</v>
      </c>
      <c r="Q1341" s="196">
        <f t="shared" si="174"/>
        <v>1.2916188289322493E-2</v>
      </c>
      <c r="R1341" s="196">
        <f t="shared" si="175"/>
        <v>-3.4693273807921998E-3</v>
      </c>
    </row>
    <row r="1342" spans="1:18" ht="13.8">
      <c r="A1342" s="209">
        <v>43586</v>
      </c>
      <c r="B1342" s="193">
        <v>95.58</v>
      </c>
      <c r="C1342" s="193">
        <v>121.29</v>
      </c>
      <c r="D1342" s="193">
        <v>58.26</v>
      </c>
      <c r="E1342" s="193">
        <v>66.38</v>
      </c>
      <c r="F1342" s="193">
        <v>220.76</v>
      </c>
      <c r="G1342" s="193">
        <v>30.96</v>
      </c>
      <c r="H1342" s="193">
        <v>34.43</v>
      </c>
      <c r="I1342" s="224">
        <v>378.81</v>
      </c>
      <c r="J1342" s="193"/>
      <c r="K1342" s="196">
        <f t="shared" si="168"/>
        <v>-7.7857365306758025E-3</v>
      </c>
      <c r="L1342" s="196">
        <f t="shared" si="169"/>
        <v>-2.0828287720997807E-2</v>
      </c>
      <c r="M1342" s="196">
        <f t="shared" si="170"/>
        <v>-1.7206477732793574E-2</v>
      </c>
      <c r="N1342" s="196">
        <f t="shared" si="171"/>
        <v>-2.2529818877926686E-2</v>
      </c>
      <c r="O1342" s="196">
        <f t="shared" si="172"/>
        <v>-1.6045640934212974E-2</v>
      </c>
      <c r="P1342" s="196">
        <f t="shared" si="173"/>
        <v>-1.4326647564469891E-2</v>
      </c>
      <c r="Q1342" s="196">
        <f t="shared" si="174"/>
        <v>-2.4369509776140535E-2</v>
      </c>
      <c r="R1342" s="196">
        <f t="shared" si="175"/>
        <v>2.2318777999676097E-2</v>
      </c>
    </row>
    <row r="1343" spans="1:18" ht="13.8">
      <c r="A1343" s="209">
        <v>43587</v>
      </c>
      <c r="B1343" s="193">
        <v>95.04</v>
      </c>
      <c r="C1343" s="193">
        <v>119.71</v>
      </c>
      <c r="D1343" s="193">
        <v>57.99</v>
      </c>
      <c r="E1343" s="193">
        <v>67.040000000000006</v>
      </c>
      <c r="F1343" s="193">
        <v>221.76</v>
      </c>
      <c r="G1343" s="193">
        <v>30.89</v>
      </c>
      <c r="H1343" s="193">
        <v>34.24</v>
      </c>
      <c r="I1343" s="224">
        <v>379.06</v>
      </c>
      <c r="J1343" s="193"/>
      <c r="K1343" s="196">
        <f t="shared" si="168"/>
        <v>-5.6497175141242105E-3</v>
      </c>
      <c r="L1343" s="196">
        <f t="shared" si="169"/>
        <v>-1.3026630389974543E-2</v>
      </c>
      <c r="M1343" s="196">
        <f t="shared" si="170"/>
        <v>-4.6343975283212498E-3</v>
      </c>
      <c r="N1343" s="196">
        <f t="shared" si="171"/>
        <v>9.9427538415186936E-3</v>
      </c>
      <c r="O1343" s="196">
        <f t="shared" si="172"/>
        <v>4.5298061242978801E-3</v>
      </c>
      <c r="P1343" s="196">
        <f t="shared" si="173"/>
        <v>-2.2609819121447118E-3</v>
      </c>
      <c r="Q1343" s="196">
        <f t="shared" si="174"/>
        <v>-5.5184432181236637E-3</v>
      </c>
      <c r="R1343" s="196">
        <f t="shared" si="175"/>
        <v>6.5996145825083813E-4</v>
      </c>
    </row>
    <row r="1344" spans="1:18" ht="13.8">
      <c r="A1344" s="209">
        <v>43588</v>
      </c>
      <c r="B1344" s="193">
        <v>98.12</v>
      </c>
      <c r="C1344" s="193">
        <v>122.26</v>
      </c>
      <c r="D1344" s="193">
        <v>59.12</v>
      </c>
      <c r="E1344" s="193">
        <v>66.62</v>
      </c>
      <c r="F1344" s="193">
        <v>223.52</v>
      </c>
      <c r="G1344" s="193">
        <v>31.18</v>
      </c>
      <c r="H1344" s="193">
        <v>34.86</v>
      </c>
      <c r="I1344" s="224">
        <v>385.03</v>
      </c>
      <c r="J1344" s="193"/>
      <c r="K1344" s="196">
        <f t="shared" si="168"/>
        <v>3.2407407407407385E-2</v>
      </c>
      <c r="L1344" s="196">
        <f t="shared" si="169"/>
        <v>2.1301478573218707E-2</v>
      </c>
      <c r="M1344" s="196">
        <f t="shared" si="170"/>
        <v>1.9486118296257897E-2</v>
      </c>
      <c r="N1344" s="196">
        <f t="shared" si="171"/>
        <v>-6.2649164677804547E-3</v>
      </c>
      <c r="O1344" s="196">
        <f t="shared" si="172"/>
        <v>7.9365079365080245E-3</v>
      </c>
      <c r="P1344" s="196">
        <f t="shared" si="173"/>
        <v>9.3881515053415073E-3</v>
      </c>
      <c r="Q1344" s="196">
        <f t="shared" si="174"/>
        <v>1.8107476635513944E-2</v>
      </c>
      <c r="R1344" s="196">
        <f t="shared" si="175"/>
        <v>1.5749485569566745E-2</v>
      </c>
    </row>
    <row r="1345" spans="1:18" ht="13.8">
      <c r="A1345" s="209">
        <v>43591</v>
      </c>
      <c r="B1345" s="193">
        <v>97.53</v>
      </c>
      <c r="C1345" s="193">
        <v>121.55</v>
      </c>
      <c r="D1345" s="193">
        <v>59.32</v>
      </c>
      <c r="E1345" s="193">
        <v>66.650000000000006</v>
      </c>
      <c r="F1345" s="193">
        <v>223.17</v>
      </c>
      <c r="G1345" s="193">
        <v>31.29</v>
      </c>
      <c r="H1345" s="193">
        <v>34.5</v>
      </c>
      <c r="I1345" s="224">
        <v>378.67</v>
      </c>
      <c r="J1345" s="193"/>
      <c r="K1345" s="196">
        <f t="shared" si="168"/>
        <v>-6.0130452507134464E-3</v>
      </c>
      <c r="L1345" s="196">
        <f t="shared" si="169"/>
        <v>-5.8072959267136265E-3</v>
      </c>
      <c r="M1345" s="196">
        <f t="shared" si="170"/>
        <v>3.3829499323410495E-3</v>
      </c>
      <c r="N1345" s="196">
        <f t="shared" si="171"/>
        <v>4.5031522065447517E-4</v>
      </c>
      <c r="O1345" s="196">
        <f t="shared" si="172"/>
        <v>-1.5658554044381834E-3</v>
      </c>
      <c r="P1345" s="196">
        <f t="shared" si="173"/>
        <v>3.5279025016035736E-3</v>
      </c>
      <c r="Q1345" s="196">
        <f t="shared" si="174"/>
        <v>-1.032702237521513E-2</v>
      </c>
      <c r="R1345" s="196">
        <f t="shared" si="175"/>
        <v>-1.6518193387528135E-2</v>
      </c>
    </row>
    <row r="1346" spans="1:18" ht="13.8">
      <c r="A1346" s="209">
        <v>43592</v>
      </c>
      <c r="B1346" s="193">
        <v>96.05</v>
      </c>
      <c r="C1346" s="193">
        <v>119.05</v>
      </c>
      <c r="D1346" s="193">
        <v>58.56</v>
      </c>
      <c r="E1346" s="193">
        <v>65.83</v>
      </c>
      <c r="F1346" s="193">
        <v>219.47</v>
      </c>
      <c r="G1346" s="193">
        <v>30.94</v>
      </c>
      <c r="H1346" s="193">
        <v>34.32</v>
      </c>
      <c r="I1346" s="224">
        <v>370.46</v>
      </c>
      <c r="J1346" s="193"/>
      <c r="K1346" s="196">
        <f t="shared" si="168"/>
        <v>-1.5174818004716538E-2</v>
      </c>
      <c r="L1346" s="196">
        <f t="shared" si="169"/>
        <v>-2.0567667626491155E-2</v>
      </c>
      <c r="M1346" s="196">
        <f t="shared" si="170"/>
        <v>-1.281186783546861E-2</v>
      </c>
      <c r="N1346" s="196">
        <f t="shared" si="171"/>
        <v>-1.2303075768942346E-2</v>
      </c>
      <c r="O1346" s="196">
        <f t="shared" si="172"/>
        <v>-1.6579289331003222E-2</v>
      </c>
      <c r="P1346" s="196">
        <f t="shared" si="173"/>
        <v>-1.1185682326621857E-2</v>
      </c>
      <c r="Q1346" s="196">
        <f t="shared" si="174"/>
        <v>-5.2173913043478178E-3</v>
      </c>
      <c r="R1346" s="196">
        <f t="shared" si="175"/>
        <v>-2.1681147173000334E-2</v>
      </c>
    </row>
    <row r="1347" spans="1:18" ht="13.8">
      <c r="A1347" s="209">
        <v>43593</v>
      </c>
      <c r="B1347" s="193">
        <v>95.89</v>
      </c>
      <c r="C1347" s="193">
        <v>119.04</v>
      </c>
      <c r="D1347" s="193">
        <v>58.17</v>
      </c>
      <c r="E1347" s="193">
        <v>66.150000000000006</v>
      </c>
      <c r="F1347" s="193">
        <v>220.53</v>
      </c>
      <c r="G1347" s="193">
        <v>30.63</v>
      </c>
      <c r="H1347" s="193">
        <v>34.19</v>
      </c>
      <c r="I1347" s="224">
        <v>364.37</v>
      </c>
      <c r="J1347" s="193"/>
      <c r="K1347" s="196">
        <f t="shared" ref="K1347:K1410" si="176">(B1347-B1346)/B1346</f>
        <v>-1.6657990629879917E-3</v>
      </c>
      <c r="L1347" s="196">
        <f t="shared" ref="L1347:L1410" si="177">(C1347-C1346)/C1346</f>
        <v>-8.3998320033522935E-5</v>
      </c>
      <c r="M1347" s="196">
        <f t="shared" ref="M1347:M1410" si="178">(D1347-D1346)/D1346</f>
        <v>-6.6598360655737796E-3</v>
      </c>
      <c r="N1347" s="196">
        <f t="shared" ref="N1347:N1410" si="179">(E1347-E1346)/E1346</f>
        <v>4.8610056205378614E-3</v>
      </c>
      <c r="O1347" s="196">
        <f t="shared" ref="O1347:O1410" si="180">(F1347-F1346)/F1346</f>
        <v>4.829817287100753E-3</v>
      </c>
      <c r="P1347" s="196">
        <f t="shared" ref="P1347:P1410" si="181">(G1347-G1346)/G1346</f>
        <v>-1.0019392372333622E-2</v>
      </c>
      <c r="Q1347" s="196">
        <f t="shared" ref="Q1347:Q1410" si="182">(H1347-H1346)/H1346</f>
        <v>-3.7878787878788626E-3</v>
      </c>
      <c r="R1347" s="196">
        <f t="shared" ref="R1347:R1410" si="183">(I1347-I1346)/I1346</f>
        <v>-1.6439021756734805E-2</v>
      </c>
    </row>
    <row r="1348" spans="1:18" ht="13.8">
      <c r="A1348" s="209">
        <v>43594</v>
      </c>
      <c r="B1348" s="193">
        <v>94.99</v>
      </c>
      <c r="C1348" s="193">
        <v>119.03</v>
      </c>
      <c r="D1348" s="193">
        <v>57.98</v>
      </c>
      <c r="E1348" s="193">
        <v>65.89</v>
      </c>
      <c r="F1348" s="193">
        <v>223.07</v>
      </c>
      <c r="G1348" s="193">
        <v>30.56</v>
      </c>
      <c r="H1348" s="193">
        <v>34.26</v>
      </c>
      <c r="I1348" s="224">
        <v>362.75</v>
      </c>
      <c r="J1348" s="193"/>
      <c r="K1348" s="196">
        <f t="shared" si="176"/>
        <v>-9.3857545103765323E-3</v>
      </c>
      <c r="L1348" s="196">
        <f t="shared" si="177"/>
        <v>-8.400537634412899E-5</v>
      </c>
      <c r="M1348" s="196">
        <f t="shared" si="178"/>
        <v>-3.2662884648445045E-3</v>
      </c>
      <c r="N1348" s="196">
        <f t="shared" si="179"/>
        <v>-3.930461073318293E-3</v>
      </c>
      <c r="O1348" s="196">
        <f t="shared" si="180"/>
        <v>1.1517707341404761E-2</v>
      </c>
      <c r="P1348" s="196">
        <f t="shared" si="181"/>
        <v>-2.2853411687887787E-3</v>
      </c>
      <c r="Q1348" s="196">
        <f t="shared" si="182"/>
        <v>2.047382275519166E-3</v>
      </c>
      <c r="R1348" s="196">
        <f t="shared" si="183"/>
        <v>-4.4460301342042555E-3</v>
      </c>
    </row>
    <row r="1349" spans="1:18" ht="13.8">
      <c r="A1349" s="209">
        <v>43595</v>
      </c>
      <c r="B1349" s="193">
        <v>94.5</v>
      </c>
      <c r="C1349" s="193">
        <v>120.58</v>
      </c>
      <c r="D1349" s="193">
        <v>58.07</v>
      </c>
      <c r="E1349" s="193">
        <v>65.48</v>
      </c>
      <c r="F1349" s="193">
        <v>226.33</v>
      </c>
      <c r="G1349" s="193">
        <v>31.29</v>
      </c>
      <c r="H1349" s="193">
        <v>34.04</v>
      </c>
      <c r="I1349" s="224">
        <v>361.04</v>
      </c>
      <c r="J1349" s="193"/>
      <c r="K1349" s="196">
        <f t="shared" si="176"/>
        <v>-5.1584377302873454E-3</v>
      </c>
      <c r="L1349" s="196">
        <f t="shared" si="177"/>
        <v>1.3021927245232271E-2</v>
      </c>
      <c r="M1349" s="196">
        <f t="shared" si="178"/>
        <v>1.5522593997930911E-3</v>
      </c>
      <c r="N1349" s="196">
        <f t="shared" si="179"/>
        <v>-6.222492032174785E-3</v>
      </c>
      <c r="O1349" s="196">
        <f t="shared" si="180"/>
        <v>1.4614246649034022E-2</v>
      </c>
      <c r="P1349" s="196">
        <f t="shared" si="181"/>
        <v>2.3887434554973837E-2</v>
      </c>
      <c r="Q1349" s="196">
        <f t="shared" si="182"/>
        <v>-6.4214827787506968E-3</v>
      </c>
      <c r="R1349" s="196">
        <f t="shared" si="183"/>
        <v>-4.7139903514816801E-3</v>
      </c>
    </row>
    <row r="1350" spans="1:18" ht="13.8">
      <c r="A1350" s="209">
        <v>43598</v>
      </c>
      <c r="B1350" s="193">
        <v>91.13</v>
      </c>
      <c r="C1350" s="193">
        <v>116.99</v>
      </c>
      <c r="D1350" s="193">
        <v>56.46</v>
      </c>
      <c r="E1350" s="193">
        <v>62.88</v>
      </c>
      <c r="F1350" s="193">
        <v>221.65</v>
      </c>
      <c r="G1350" s="193">
        <v>30.67</v>
      </c>
      <c r="H1350" s="193">
        <v>32.67</v>
      </c>
      <c r="I1350" s="224">
        <v>345.26</v>
      </c>
      <c r="J1350" s="193"/>
      <c r="K1350" s="196">
        <f t="shared" si="176"/>
        <v>-3.5661375661375706E-2</v>
      </c>
      <c r="L1350" s="196">
        <f t="shared" si="177"/>
        <v>-2.9772764969315007E-2</v>
      </c>
      <c r="M1350" s="196">
        <f t="shared" si="178"/>
        <v>-2.7725159290511441E-2</v>
      </c>
      <c r="N1350" s="196">
        <f t="shared" si="179"/>
        <v>-3.9706780696395869E-2</v>
      </c>
      <c r="O1350" s="196">
        <f t="shared" si="180"/>
        <v>-2.0677771395749597E-2</v>
      </c>
      <c r="P1350" s="196">
        <f t="shared" si="181"/>
        <v>-1.9814637264301611E-2</v>
      </c>
      <c r="Q1350" s="196">
        <f t="shared" si="182"/>
        <v>-4.0246768507637996E-2</v>
      </c>
      <c r="R1350" s="196">
        <f t="shared" si="183"/>
        <v>-4.3707068468867794E-2</v>
      </c>
    </row>
    <row r="1351" spans="1:18" ht="13.8">
      <c r="A1351" s="209">
        <v>43599</v>
      </c>
      <c r="B1351" s="193">
        <v>92.01</v>
      </c>
      <c r="C1351" s="193">
        <v>118.3</v>
      </c>
      <c r="D1351" s="193">
        <v>55.88</v>
      </c>
      <c r="E1351" s="193">
        <v>63.07</v>
      </c>
      <c r="F1351" s="193">
        <v>222.4</v>
      </c>
      <c r="G1351" s="193">
        <v>30.79</v>
      </c>
      <c r="H1351" s="193">
        <v>33.520000000000003</v>
      </c>
      <c r="I1351" s="224">
        <v>345.61</v>
      </c>
      <c r="J1351" s="193"/>
      <c r="K1351" s="196">
        <f t="shared" si="176"/>
        <v>9.6565346208713886E-3</v>
      </c>
      <c r="L1351" s="196">
        <f t="shared" si="177"/>
        <v>1.1197538251132596E-2</v>
      </c>
      <c r="M1351" s="196">
        <f t="shared" si="178"/>
        <v>-1.0272759475735003E-2</v>
      </c>
      <c r="N1351" s="196">
        <f t="shared" si="179"/>
        <v>3.0216284987276991E-3</v>
      </c>
      <c r="O1351" s="196">
        <f t="shared" si="180"/>
        <v>3.383713061132416E-3</v>
      </c>
      <c r="P1351" s="196">
        <f t="shared" si="181"/>
        <v>3.912618193674517E-3</v>
      </c>
      <c r="Q1351" s="196">
        <f t="shared" si="182"/>
        <v>2.6017753290480606E-2</v>
      </c>
      <c r="R1351" s="196">
        <f t="shared" si="183"/>
        <v>1.0137287841047986E-3</v>
      </c>
    </row>
    <row r="1352" spans="1:18" ht="13.8">
      <c r="A1352" s="209">
        <v>43600</v>
      </c>
      <c r="B1352" s="193">
        <v>93.56</v>
      </c>
      <c r="C1352" s="193">
        <v>119.97</v>
      </c>
      <c r="D1352" s="193">
        <v>58.07</v>
      </c>
      <c r="E1352" s="193">
        <v>62.68</v>
      </c>
      <c r="F1352" s="193">
        <v>224.17</v>
      </c>
      <c r="G1352" s="193">
        <v>30.67</v>
      </c>
      <c r="H1352" s="193">
        <v>33.729999999999997</v>
      </c>
      <c r="I1352" s="224">
        <v>354.99</v>
      </c>
      <c r="J1352" s="193"/>
      <c r="K1352" s="196">
        <f t="shared" si="176"/>
        <v>1.6845995000543387E-2</v>
      </c>
      <c r="L1352" s="196">
        <f t="shared" si="177"/>
        <v>1.4116652578191054E-2</v>
      </c>
      <c r="M1352" s="196">
        <f t="shared" si="178"/>
        <v>3.9191123836793088E-2</v>
      </c>
      <c r="N1352" s="196">
        <f t="shared" si="179"/>
        <v>-6.1836055176787783E-3</v>
      </c>
      <c r="O1352" s="196">
        <f t="shared" si="180"/>
        <v>7.9586330935250971E-3</v>
      </c>
      <c r="P1352" s="196">
        <f t="shared" si="181"/>
        <v>-3.8973692757387933E-3</v>
      </c>
      <c r="Q1352" s="196">
        <f t="shared" si="182"/>
        <v>6.2649164677802422E-3</v>
      </c>
      <c r="R1352" s="196">
        <f t="shared" si="183"/>
        <v>2.7140418390671554E-2</v>
      </c>
    </row>
    <row r="1353" spans="1:18" ht="13.8">
      <c r="A1353" s="209">
        <v>43601</v>
      </c>
      <c r="B1353" s="193">
        <v>95.38</v>
      </c>
      <c r="C1353" s="193">
        <v>122.74</v>
      </c>
      <c r="D1353" s="193">
        <v>58.8</v>
      </c>
      <c r="E1353" s="193">
        <v>62.65</v>
      </c>
      <c r="F1353" s="193">
        <v>226.71</v>
      </c>
      <c r="G1353" s="193">
        <v>31.11</v>
      </c>
      <c r="H1353" s="193">
        <v>33.94</v>
      </c>
      <c r="I1353" s="224">
        <v>359.31</v>
      </c>
      <c r="J1353" s="193"/>
      <c r="K1353" s="196">
        <f t="shared" si="176"/>
        <v>1.9452757588713052E-2</v>
      </c>
      <c r="L1353" s="196">
        <f t="shared" si="177"/>
        <v>2.3089105609735733E-2</v>
      </c>
      <c r="M1353" s="196">
        <f t="shared" si="178"/>
        <v>1.2571034957809486E-2</v>
      </c>
      <c r="N1353" s="196">
        <f t="shared" si="179"/>
        <v>-4.7862156987876737E-4</v>
      </c>
      <c r="O1353" s="196">
        <f t="shared" si="180"/>
        <v>1.1330686532542359E-2</v>
      </c>
      <c r="P1353" s="196">
        <f t="shared" si="181"/>
        <v>1.4346266710140127E-2</v>
      </c>
      <c r="Q1353" s="196">
        <f t="shared" si="182"/>
        <v>6.2259116513489737E-3</v>
      </c>
      <c r="R1353" s="196">
        <f t="shared" si="183"/>
        <v>1.2169356883292468E-2</v>
      </c>
    </row>
    <row r="1354" spans="1:18" ht="13.8">
      <c r="A1354" s="209">
        <v>43602</v>
      </c>
      <c r="B1354" s="193">
        <v>93.45</v>
      </c>
      <c r="C1354" s="193">
        <v>121.92</v>
      </c>
      <c r="D1354" s="193">
        <v>57.97</v>
      </c>
      <c r="E1354" s="193">
        <v>62.75</v>
      </c>
      <c r="F1354" s="193">
        <v>227.55</v>
      </c>
      <c r="G1354" s="193">
        <v>30.97</v>
      </c>
      <c r="H1354" s="193">
        <v>33.61</v>
      </c>
      <c r="I1354" s="224">
        <v>354.45</v>
      </c>
      <c r="J1354" s="193"/>
      <c r="K1354" s="196">
        <f t="shared" si="176"/>
        <v>-2.023485007339057E-2</v>
      </c>
      <c r="L1354" s="196">
        <f t="shared" si="177"/>
        <v>-6.6807886589538307E-3</v>
      </c>
      <c r="M1354" s="196">
        <f t="shared" si="178"/>
        <v>-1.4115646258503372E-2</v>
      </c>
      <c r="N1354" s="196">
        <f t="shared" si="179"/>
        <v>1.5961691939345797E-3</v>
      </c>
      <c r="O1354" s="196">
        <f t="shared" si="180"/>
        <v>3.7051740108508817E-3</v>
      </c>
      <c r="P1354" s="196">
        <f t="shared" si="181"/>
        <v>-4.5001607200257339E-3</v>
      </c>
      <c r="Q1354" s="196">
        <f t="shared" si="182"/>
        <v>-9.7230406599881653E-3</v>
      </c>
      <c r="R1354" s="196">
        <f t="shared" si="183"/>
        <v>-1.3525924688987263E-2</v>
      </c>
    </row>
    <row r="1355" spans="1:18" ht="13.8">
      <c r="A1355" s="209">
        <v>43605</v>
      </c>
      <c r="B1355" s="193">
        <v>92.95</v>
      </c>
      <c r="C1355" s="193">
        <v>120.16</v>
      </c>
      <c r="D1355" s="193">
        <v>56.8</v>
      </c>
      <c r="E1355" s="193">
        <v>63.8</v>
      </c>
      <c r="F1355" s="193">
        <v>228.05</v>
      </c>
      <c r="G1355" s="193">
        <v>31.17</v>
      </c>
      <c r="H1355" s="193">
        <v>33.299999999999997</v>
      </c>
      <c r="I1355" s="224">
        <v>348.11</v>
      </c>
      <c r="J1355" s="193"/>
      <c r="K1355" s="196">
        <f t="shared" si="176"/>
        <v>-5.3504547886570357E-3</v>
      </c>
      <c r="L1355" s="196">
        <f t="shared" si="177"/>
        <v>-1.4435695538057784E-2</v>
      </c>
      <c r="M1355" s="196">
        <f t="shared" si="178"/>
        <v>-2.0182853199931027E-2</v>
      </c>
      <c r="N1355" s="196">
        <f t="shared" si="179"/>
        <v>1.6733067729083621E-2</v>
      </c>
      <c r="O1355" s="196">
        <f t="shared" si="180"/>
        <v>2.197319270490002E-3</v>
      </c>
      <c r="P1355" s="196">
        <f t="shared" si="181"/>
        <v>6.4578624475299592E-3</v>
      </c>
      <c r="Q1355" s="196">
        <f t="shared" si="182"/>
        <v>-9.2234454031538907E-3</v>
      </c>
      <c r="R1355" s="196">
        <f t="shared" si="183"/>
        <v>-1.788686697700656E-2</v>
      </c>
    </row>
    <row r="1356" spans="1:18" ht="13.8">
      <c r="A1356" s="209">
        <v>43606</v>
      </c>
      <c r="B1356" s="193">
        <v>92.88</v>
      </c>
      <c r="C1356" s="193">
        <v>120.81</v>
      </c>
      <c r="D1356" s="193">
        <v>57.34</v>
      </c>
      <c r="E1356" s="193">
        <v>63.69</v>
      </c>
      <c r="F1356" s="193">
        <v>228.99</v>
      </c>
      <c r="G1356" s="193">
        <v>31.05</v>
      </c>
      <c r="H1356" s="193">
        <v>33.32</v>
      </c>
      <c r="I1356" s="224">
        <v>354.27</v>
      </c>
      <c r="J1356" s="193"/>
      <c r="K1356" s="196">
        <f t="shared" si="176"/>
        <v>-7.53093060785448E-4</v>
      </c>
      <c r="L1356" s="196">
        <f t="shared" si="177"/>
        <v>5.4094540612517122E-3</v>
      </c>
      <c r="M1356" s="196">
        <f t="shared" si="178"/>
        <v>9.5070422535212373E-3</v>
      </c>
      <c r="N1356" s="196">
        <f t="shared" si="179"/>
        <v>-1.7241379310344738E-3</v>
      </c>
      <c r="O1356" s="196">
        <f t="shared" si="180"/>
        <v>4.1219030914273081E-3</v>
      </c>
      <c r="P1356" s="196">
        <f t="shared" si="181"/>
        <v>-3.8498556304138913E-3</v>
      </c>
      <c r="Q1356" s="196">
        <f t="shared" si="182"/>
        <v>6.0060060060069457E-4</v>
      </c>
      <c r="R1356" s="196">
        <f t="shared" si="183"/>
        <v>1.7695556002412939E-2</v>
      </c>
    </row>
    <row r="1357" spans="1:18" ht="13.8">
      <c r="A1357" s="209">
        <v>43607</v>
      </c>
      <c r="B1357" s="193">
        <v>92.98</v>
      </c>
      <c r="C1357" s="193">
        <v>121.54</v>
      </c>
      <c r="D1357" s="193">
        <v>57.43</v>
      </c>
      <c r="E1357" s="193">
        <v>68.650000000000006</v>
      </c>
      <c r="F1357" s="193">
        <v>228.61</v>
      </c>
      <c r="G1357" s="193">
        <v>31.39</v>
      </c>
      <c r="H1357" s="193">
        <v>33.07</v>
      </c>
      <c r="I1357" s="224">
        <v>359.73</v>
      </c>
      <c r="J1357" s="193"/>
      <c r="K1357" s="196">
        <f t="shared" si="176"/>
        <v>1.0766580534023313E-3</v>
      </c>
      <c r="L1357" s="196">
        <f t="shared" si="177"/>
        <v>6.0425461468421818E-3</v>
      </c>
      <c r="M1357" s="196">
        <f t="shared" si="178"/>
        <v>1.5695849319845884E-3</v>
      </c>
      <c r="N1357" s="196">
        <f t="shared" si="179"/>
        <v>7.7877217773590954E-2</v>
      </c>
      <c r="O1357" s="196">
        <f t="shared" si="180"/>
        <v>-1.6594611118389249E-3</v>
      </c>
      <c r="P1357" s="196">
        <f t="shared" si="181"/>
        <v>1.0950080515297902E-2</v>
      </c>
      <c r="Q1357" s="196">
        <f t="shared" si="182"/>
        <v>-7.5030012004801919E-3</v>
      </c>
      <c r="R1357" s="196">
        <f t="shared" si="183"/>
        <v>1.5411973918198088E-2</v>
      </c>
    </row>
    <row r="1358" spans="1:18" ht="13.8">
      <c r="A1358" s="209">
        <v>43608</v>
      </c>
      <c r="B1358" s="193">
        <v>90.77</v>
      </c>
      <c r="C1358" s="193">
        <v>120.12</v>
      </c>
      <c r="D1358" s="193">
        <v>56.9</v>
      </c>
      <c r="E1358" s="193">
        <v>70.28</v>
      </c>
      <c r="F1358" s="193">
        <v>227.71</v>
      </c>
      <c r="G1358" s="193">
        <v>31.28</v>
      </c>
      <c r="H1358" s="193">
        <v>32.74</v>
      </c>
      <c r="I1358" s="224">
        <v>352.21</v>
      </c>
      <c r="J1358" s="193"/>
      <c r="K1358" s="196">
        <f t="shared" si="176"/>
        <v>-2.3768552376855323E-2</v>
      </c>
      <c r="L1358" s="196">
        <f t="shared" si="177"/>
        <v>-1.1683396412703649E-2</v>
      </c>
      <c r="M1358" s="196">
        <f t="shared" si="178"/>
        <v>-9.2286261535782892E-3</v>
      </c>
      <c r="N1358" s="196">
        <f t="shared" si="179"/>
        <v>2.3743627093954774E-2</v>
      </c>
      <c r="O1358" s="196">
        <f t="shared" si="180"/>
        <v>-3.9368356589825713E-3</v>
      </c>
      <c r="P1358" s="196">
        <f t="shared" si="181"/>
        <v>-3.5043007327174077E-3</v>
      </c>
      <c r="Q1358" s="196">
        <f t="shared" si="182"/>
        <v>-9.9788327789536828E-3</v>
      </c>
      <c r="R1358" s="196">
        <f t="shared" si="183"/>
        <v>-2.0904567314374775E-2</v>
      </c>
    </row>
    <row r="1359" spans="1:18" ht="13.8">
      <c r="A1359" s="209">
        <v>43609</v>
      </c>
      <c r="B1359" s="193">
        <v>91.16</v>
      </c>
      <c r="C1359" s="193">
        <v>120.18</v>
      </c>
      <c r="D1359" s="193">
        <v>56.53</v>
      </c>
      <c r="E1359" s="193">
        <v>72.2</v>
      </c>
      <c r="F1359" s="193">
        <v>226.58</v>
      </c>
      <c r="G1359" s="193">
        <v>31.52</v>
      </c>
      <c r="H1359" s="193">
        <v>32.909999999999997</v>
      </c>
      <c r="I1359" s="224">
        <v>354.39</v>
      </c>
      <c r="J1359" s="193"/>
      <c r="K1359" s="196">
        <f t="shared" si="176"/>
        <v>4.2965737578495164E-3</v>
      </c>
      <c r="L1359" s="196">
        <f t="shared" si="177"/>
        <v>4.9950049950051837E-4</v>
      </c>
      <c r="M1359" s="196">
        <f t="shared" si="178"/>
        <v>-6.5026362038663873E-3</v>
      </c>
      <c r="N1359" s="196">
        <f t="shared" si="179"/>
        <v>2.7319294251565193E-2</v>
      </c>
      <c r="O1359" s="196">
        <f t="shared" si="180"/>
        <v>-4.9624522418865898E-3</v>
      </c>
      <c r="P1359" s="196">
        <f t="shared" si="181"/>
        <v>7.6726342710996941E-3</v>
      </c>
      <c r="Q1359" s="196">
        <f t="shared" si="182"/>
        <v>5.1924251679900607E-3</v>
      </c>
      <c r="R1359" s="196">
        <f t="shared" si="183"/>
        <v>6.1894892251781802E-3</v>
      </c>
    </row>
    <row r="1360" spans="1:18" ht="13.8">
      <c r="A1360" s="209">
        <v>43613</v>
      </c>
      <c r="B1360" s="193">
        <v>91.82</v>
      </c>
      <c r="C1360" s="193">
        <v>120.1</v>
      </c>
      <c r="D1360" s="193">
        <v>56.57</v>
      </c>
      <c r="E1360" s="193">
        <v>71.489999999999995</v>
      </c>
      <c r="F1360" s="193">
        <v>225.68</v>
      </c>
      <c r="G1360" s="193">
        <v>31.45</v>
      </c>
      <c r="H1360" s="193">
        <v>32.99</v>
      </c>
      <c r="I1360" s="224">
        <v>355.06</v>
      </c>
      <c r="J1360" s="193"/>
      <c r="K1360" s="196">
        <f t="shared" si="176"/>
        <v>7.2400175515576638E-3</v>
      </c>
      <c r="L1360" s="196">
        <f t="shared" si="177"/>
        <v>-6.656681644201406E-4</v>
      </c>
      <c r="M1360" s="196">
        <f t="shared" si="178"/>
        <v>7.0758889085439848E-4</v>
      </c>
      <c r="N1360" s="196">
        <f t="shared" si="179"/>
        <v>-9.833795013850526E-3</v>
      </c>
      <c r="O1360" s="196">
        <f t="shared" si="180"/>
        <v>-3.9721069820814088E-3</v>
      </c>
      <c r="P1360" s="196">
        <f t="shared" si="181"/>
        <v>-2.220812182741126E-3</v>
      </c>
      <c r="Q1360" s="196">
        <f t="shared" si="182"/>
        <v>2.4308720753571985E-3</v>
      </c>
      <c r="R1360" s="196">
        <f t="shared" si="183"/>
        <v>1.8905725330850642E-3</v>
      </c>
    </row>
    <row r="1361" spans="1:18" ht="13.8">
      <c r="A1361" s="209">
        <v>43614</v>
      </c>
      <c r="B1361" s="193">
        <v>90.96</v>
      </c>
      <c r="C1361" s="193">
        <v>118.94</v>
      </c>
      <c r="D1361" s="193">
        <v>55.69</v>
      </c>
      <c r="E1361" s="193">
        <v>70.489999999999995</v>
      </c>
      <c r="F1361" s="193">
        <v>220.53</v>
      </c>
      <c r="G1361" s="193">
        <v>31.36</v>
      </c>
      <c r="H1361" s="193">
        <v>32.880000000000003</v>
      </c>
      <c r="I1361" s="224">
        <v>349.19</v>
      </c>
      <c r="J1361" s="193"/>
      <c r="K1361" s="196">
        <f t="shared" si="176"/>
        <v>-9.3661511653234542E-3</v>
      </c>
      <c r="L1361" s="196">
        <f t="shared" si="177"/>
        <v>-9.6586178184845679E-3</v>
      </c>
      <c r="M1361" s="196">
        <f t="shared" si="178"/>
        <v>-1.5555948382534957E-2</v>
      </c>
      <c r="N1361" s="196">
        <f t="shared" si="179"/>
        <v>-1.3987970345502868E-2</v>
      </c>
      <c r="O1361" s="196">
        <f t="shared" si="180"/>
        <v>-2.2819922013470426E-2</v>
      </c>
      <c r="P1361" s="196">
        <f t="shared" si="181"/>
        <v>-2.8616852146263866E-3</v>
      </c>
      <c r="Q1361" s="196">
        <f t="shared" si="182"/>
        <v>-3.334343740527415E-3</v>
      </c>
      <c r="R1361" s="196">
        <f t="shared" si="183"/>
        <v>-1.6532417056272192E-2</v>
      </c>
    </row>
    <row r="1362" spans="1:18" ht="13.8">
      <c r="A1362" s="209">
        <v>43615</v>
      </c>
      <c r="B1362" s="193">
        <v>90.82</v>
      </c>
      <c r="C1362" s="193">
        <v>119.69</v>
      </c>
      <c r="D1362" s="193">
        <v>55.76</v>
      </c>
      <c r="E1362" s="193">
        <v>71.16</v>
      </c>
      <c r="F1362" s="193">
        <v>221.31</v>
      </c>
      <c r="G1362" s="193">
        <v>31.38</v>
      </c>
      <c r="H1362" s="193">
        <v>33.26</v>
      </c>
      <c r="I1362" s="224">
        <v>351.85</v>
      </c>
      <c r="J1362" s="193"/>
      <c r="K1362" s="196">
        <f t="shared" si="176"/>
        <v>-1.539138082673709E-3</v>
      </c>
      <c r="L1362" s="196">
        <f t="shared" si="177"/>
        <v>6.3057003531192196E-3</v>
      </c>
      <c r="M1362" s="196">
        <f t="shared" si="178"/>
        <v>1.2569581612497807E-3</v>
      </c>
      <c r="N1362" s="196">
        <f t="shared" si="179"/>
        <v>9.5048943112498469E-3</v>
      </c>
      <c r="O1362" s="196">
        <f t="shared" si="180"/>
        <v>3.5369337505101396E-3</v>
      </c>
      <c r="P1362" s="196">
        <f t="shared" si="181"/>
        <v>6.3775510204080272E-4</v>
      </c>
      <c r="Q1362" s="196">
        <f t="shared" si="182"/>
        <v>1.1557177615571637E-2</v>
      </c>
      <c r="R1362" s="196">
        <f t="shared" si="183"/>
        <v>7.6176293708297062E-3</v>
      </c>
    </row>
    <row r="1363" spans="1:18" ht="13.8">
      <c r="A1363" s="209">
        <v>43616</v>
      </c>
      <c r="B1363" s="193">
        <v>88.75</v>
      </c>
      <c r="C1363" s="193">
        <v>117.74</v>
      </c>
      <c r="D1363" s="193">
        <v>55.05</v>
      </c>
      <c r="E1363" s="193">
        <v>71.209999999999994</v>
      </c>
      <c r="F1363" s="193">
        <v>219.51</v>
      </c>
      <c r="G1363" s="193">
        <v>31.15</v>
      </c>
      <c r="H1363" s="193">
        <v>32.85</v>
      </c>
      <c r="I1363" s="224">
        <v>343.28</v>
      </c>
      <c r="J1363" s="193"/>
      <c r="K1363" s="196">
        <f t="shared" si="176"/>
        <v>-2.2792336489759892E-2</v>
      </c>
      <c r="L1363" s="196">
        <f t="shared" si="177"/>
        <v>-1.6292087893725483E-2</v>
      </c>
      <c r="M1363" s="196">
        <f t="shared" si="178"/>
        <v>-1.2733142037302742E-2</v>
      </c>
      <c r="N1363" s="196">
        <f t="shared" si="179"/>
        <v>7.026419336705616E-4</v>
      </c>
      <c r="O1363" s="196">
        <f t="shared" si="180"/>
        <v>-8.1333875559170907E-3</v>
      </c>
      <c r="P1363" s="196">
        <f t="shared" si="181"/>
        <v>-7.3295092415551445E-3</v>
      </c>
      <c r="Q1363" s="196">
        <f t="shared" si="182"/>
        <v>-1.2327119663259068E-2</v>
      </c>
      <c r="R1363" s="196">
        <f t="shared" si="183"/>
        <v>-2.4356970299843825E-2</v>
      </c>
    </row>
    <row r="1364" spans="1:18" ht="13.8">
      <c r="A1364" s="209">
        <v>43619</v>
      </c>
      <c r="B1364" s="193">
        <v>84.63</v>
      </c>
      <c r="C1364" s="193">
        <v>114.09</v>
      </c>
      <c r="D1364" s="193">
        <v>51.68</v>
      </c>
      <c r="E1364" s="193">
        <v>73.42</v>
      </c>
      <c r="F1364" s="193">
        <v>220.88</v>
      </c>
      <c r="G1364" s="193">
        <v>31.31</v>
      </c>
      <c r="H1364" s="193">
        <v>32.57</v>
      </c>
      <c r="I1364" s="224">
        <v>336.63</v>
      </c>
      <c r="J1364" s="193"/>
      <c r="K1364" s="196">
        <f t="shared" si="176"/>
        <v>-4.6422535211267657E-2</v>
      </c>
      <c r="L1364" s="196">
        <f t="shared" si="177"/>
        <v>-3.1000509597417968E-2</v>
      </c>
      <c r="M1364" s="196">
        <f t="shared" si="178"/>
        <v>-6.1217075386012669E-2</v>
      </c>
      <c r="N1364" s="196">
        <f t="shared" si="179"/>
        <v>3.1034966999017106E-2</v>
      </c>
      <c r="O1364" s="196">
        <f t="shared" si="180"/>
        <v>6.2411735228463609E-3</v>
      </c>
      <c r="P1364" s="196">
        <f t="shared" si="181"/>
        <v>5.1364365971107596E-3</v>
      </c>
      <c r="Q1364" s="196">
        <f t="shared" si="182"/>
        <v>-8.5235920852359554E-3</v>
      </c>
      <c r="R1364" s="196">
        <f t="shared" si="183"/>
        <v>-1.9371941272430603E-2</v>
      </c>
    </row>
    <row r="1365" spans="1:18" ht="13.8">
      <c r="A1365" s="209">
        <v>43620</v>
      </c>
      <c r="B1365" s="193">
        <v>86.48</v>
      </c>
      <c r="C1365" s="193">
        <v>117.25</v>
      </c>
      <c r="D1365" s="193">
        <v>52.52</v>
      </c>
      <c r="E1365" s="193">
        <v>75.989999999999995</v>
      </c>
      <c r="F1365" s="193">
        <v>225.04</v>
      </c>
      <c r="G1365" s="193">
        <v>31.49</v>
      </c>
      <c r="H1365" s="193">
        <v>33.409999999999997</v>
      </c>
      <c r="I1365" s="224">
        <v>353.4</v>
      </c>
      <c r="J1365" s="193"/>
      <c r="K1365" s="196">
        <f t="shared" si="176"/>
        <v>2.1859860569538092E-2</v>
      </c>
      <c r="L1365" s="196">
        <f t="shared" si="177"/>
        <v>2.7697431852046598E-2</v>
      </c>
      <c r="M1365" s="196">
        <f t="shared" si="178"/>
        <v>1.6253869969040314E-2</v>
      </c>
      <c r="N1365" s="196">
        <f t="shared" si="179"/>
        <v>3.5004086080087073E-2</v>
      </c>
      <c r="O1365" s="196">
        <f t="shared" si="180"/>
        <v>1.8833755885548698E-2</v>
      </c>
      <c r="P1365" s="196">
        <f t="shared" si="181"/>
        <v>5.7489619929734824E-3</v>
      </c>
      <c r="Q1365" s="196">
        <f t="shared" si="182"/>
        <v>2.5790604851089846E-2</v>
      </c>
      <c r="R1365" s="196">
        <f t="shared" si="183"/>
        <v>4.9817306835397861E-2</v>
      </c>
    </row>
    <row r="1366" spans="1:18" ht="13.8">
      <c r="A1366" s="209">
        <v>43621</v>
      </c>
      <c r="B1366" s="193">
        <v>86.93</v>
      </c>
      <c r="C1366" s="193">
        <v>119.79</v>
      </c>
      <c r="D1366" s="193">
        <v>51.98</v>
      </c>
      <c r="E1366" s="193">
        <v>75.67</v>
      </c>
      <c r="F1366" s="193">
        <v>227.19</v>
      </c>
      <c r="G1366" s="193">
        <v>32.06</v>
      </c>
      <c r="H1366" s="193">
        <v>33.43</v>
      </c>
      <c r="I1366" s="224">
        <v>355.73</v>
      </c>
      <c r="J1366" s="193"/>
      <c r="K1366" s="196">
        <f t="shared" si="176"/>
        <v>5.2035152636448062E-3</v>
      </c>
      <c r="L1366" s="196">
        <f t="shared" si="177"/>
        <v>2.1663113006396641E-2</v>
      </c>
      <c r="M1366" s="196">
        <f t="shared" si="178"/>
        <v>-1.02817974105104E-2</v>
      </c>
      <c r="N1366" s="196">
        <f t="shared" si="179"/>
        <v>-4.2110804053163992E-3</v>
      </c>
      <c r="O1366" s="196">
        <f t="shared" si="180"/>
        <v>9.5538570920725464E-3</v>
      </c>
      <c r="P1366" s="196">
        <f t="shared" si="181"/>
        <v>1.8100984439504728E-2</v>
      </c>
      <c r="Q1366" s="196">
        <f t="shared" si="182"/>
        <v>5.9862316671664554E-4</v>
      </c>
      <c r="R1366" s="196">
        <f t="shared" si="183"/>
        <v>6.5930956423317514E-3</v>
      </c>
    </row>
    <row r="1367" spans="1:18" ht="13.8">
      <c r="A1367" s="209">
        <v>43622</v>
      </c>
      <c r="B1367" s="193">
        <v>87.72</v>
      </c>
      <c r="C1367" s="193">
        <v>121.68</v>
      </c>
      <c r="D1367" s="193">
        <v>52.09</v>
      </c>
      <c r="E1367" s="193">
        <v>75.86</v>
      </c>
      <c r="F1367" s="193">
        <v>230.17</v>
      </c>
      <c r="G1367" s="193">
        <v>32.270000000000003</v>
      </c>
      <c r="H1367" s="193">
        <v>33.659999999999997</v>
      </c>
      <c r="I1367" s="224">
        <v>357.13</v>
      </c>
      <c r="J1367" s="193"/>
      <c r="K1367" s="196">
        <f t="shared" si="176"/>
        <v>9.0877717703898766E-3</v>
      </c>
      <c r="L1367" s="196">
        <f t="shared" si="177"/>
        <v>1.5777610818933138E-2</v>
      </c>
      <c r="M1367" s="196">
        <f t="shared" si="178"/>
        <v>2.1161985378993181E-3</v>
      </c>
      <c r="N1367" s="196">
        <f t="shared" si="179"/>
        <v>2.5109026034095113E-3</v>
      </c>
      <c r="O1367" s="196">
        <f t="shared" si="180"/>
        <v>1.3116774505920111E-2</v>
      </c>
      <c r="P1367" s="196">
        <f t="shared" si="181"/>
        <v>6.5502183406113803E-3</v>
      </c>
      <c r="Q1367" s="196">
        <f t="shared" si="182"/>
        <v>6.8800478612024195E-3</v>
      </c>
      <c r="R1367" s="196">
        <f t="shared" si="183"/>
        <v>3.9355691114046527E-3</v>
      </c>
    </row>
    <row r="1368" spans="1:18" ht="13.8">
      <c r="A1368" s="209">
        <v>43623</v>
      </c>
      <c r="B1368" s="193">
        <v>90.2</v>
      </c>
      <c r="C1368" s="193">
        <v>125.09</v>
      </c>
      <c r="D1368" s="193">
        <v>53.17</v>
      </c>
      <c r="E1368" s="193">
        <v>76.87</v>
      </c>
      <c r="F1368" s="193">
        <v>234.56</v>
      </c>
      <c r="G1368" s="193">
        <v>32.56</v>
      </c>
      <c r="H1368" s="193">
        <v>34.299999999999997</v>
      </c>
      <c r="I1368" s="224">
        <v>360.87</v>
      </c>
      <c r="J1368" s="193"/>
      <c r="K1368" s="196">
        <f t="shared" si="176"/>
        <v>2.8271773825809438E-2</v>
      </c>
      <c r="L1368" s="196">
        <f t="shared" si="177"/>
        <v>2.802432610124915E-2</v>
      </c>
      <c r="M1368" s="196">
        <f t="shared" si="178"/>
        <v>2.0733346131695109E-2</v>
      </c>
      <c r="N1368" s="196">
        <f t="shared" si="179"/>
        <v>1.3313999472712959E-2</v>
      </c>
      <c r="O1368" s="196">
        <f t="shared" si="180"/>
        <v>1.9072859191032781E-2</v>
      </c>
      <c r="P1368" s="196">
        <f t="shared" si="181"/>
        <v>8.9866749302757714E-3</v>
      </c>
      <c r="Q1368" s="196">
        <f t="shared" si="182"/>
        <v>1.901366607248962E-2</v>
      </c>
      <c r="R1368" s="196">
        <f t="shared" si="183"/>
        <v>1.0472377005572226E-2</v>
      </c>
    </row>
    <row r="1369" spans="1:18" ht="13.8">
      <c r="A1369" s="209">
        <v>43626</v>
      </c>
      <c r="B1369" s="193">
        <v>93.03</v>
      </c>
      <c r="C1369" s="193">
        <v>126.23</v>
      </c>
      <c r="D1369" s="193">
        <v>53.89</v>
      </c>
      <c r="E1369" s="193">
        <v>77.489999999999995</v>
      </c>
      <c r="F1369" s="193">
        <v>235.33</v>
      </c>
      <c r="G1369" s="193">
        <v>33.01</v>
      </c>
      <c r="H1369" s="193">
        <v>34.85</v>
      </c>
      <c r="I1369" s="224">
        <v>352.01</v>
      </c>
      <c r="J1369" s="193"/>
      <c r="K1369" s="196">
        <f t="shared" si="176"/>
        <v>3.1374722838137449E-2</v>
      </c>
      <c r="L1369" s="196">
        <f t="shared" si="177"/>
        <v>9.113438324406432E-3</v>
      </c>
      <c r="M1369" s="196">
        <f t="shared" si="178"/>
        <v>1.3541470754184669E-2</v>
      </c>
      <c r="N1369" s="196">
        <f t="shared" si="179"/>
        <v>8.0655652400154852E-3</v>
      </c>
      <c r="O1369" s="196">
        <f t="shared" si="180"/>
        <v>3.2827421555252823E-3</v>
      </c>
      <c r="P1369" s="196">
        <f t="shared" si="181"/>
        <v>1.3820638820638689E-2</v>
      </c>
      <c r="Q1369" s="196">
        <f t="shared" si="182"/>
        <v>1.603498542274065E-2</v>
      </c>
      <c r="R1369" s="196">
        <f t="shared" si="183"/>
        <v>-2.4551777648460702E-2</v>
      </c>
    </row>
    <row r="1370" spans="1:18" ht="13.8">
      <c r="A1370" s="209">
        <v>43627</v>
      </c>
      <c r="B1370" s="193">
        <v>93.18</v>
      </c>
      <c r="C1370" s="193">
        <v>125.76</v>
      </c>
      <c r="D1370" s="193">
        <v>53.8</v>
      </c>
      <c r="E1370" s="193">
        <v>77.760000000000005</v>
      </c>
      <c r="F1370" s="193">
        <v>235.57</v>
      </c>
      <c r="G1370" s="193">
        <v>33.14</v>
      </c>
      <c r="H1370" s="193">
        <v>34.950000000000003</v>
      </c>
      <c r="I1370" s="224">
        <v>351.27</v>
      </c>
      <c r="J1370" s="193"/>
      <c r="K1370" s="196">
        <f t="shared" si="176"/>
        <v>1.6123831022251498E-3</v>
      </c>
      <c r="L1370" s="196">
        <f t="shared" si="177"/>
        <v>-3.7233621167709645E-3</v>
      </c>
      <c r="M1370" s="196">
        <f t="shared" si="178"/>
        <v>-1.6700686583782411E-3</v>
      </c>
      <c r="N1370" s="196">
        <f t="shared" si="179"/>
        <v>3.4843205574914215E-3</v>
      </c>
      <c r="O1370" s="196">
        <f t="shared" si="180"/>
        <v>1.0198444737176758E-3</v>
      </c>
      <c r="P1370" s="196">
        <f t="shared" si="181"/>
        <v>3.9382005452893842E-3</v>
      </c>
      <c r="Q1370" s="196">
        <f t="shared" si="182"/>
        <v>2.8694404591105139E-3</v>
      </c>
      <c r="R1370" s="196">
        <f t="shared" si="183"/>
        <v>-2.102213005312375E-3</v>
      </c>
    </row>
    <row r="1371" spans="1:18" ht="13.8">
      <c r="A1371" s="209">
        <v>43628</v>
      </c>
      <c r="B1371" s="193">
        <v>92.77</v>
      </c>
      <c r="C1371" s="193">
        <v>125.18</v>
      </c>
      <c r="D1371" s="193">
        <v>53.72</v>
      </c>
      <c r="E1371" s="193">
        <v>78.12</v>
      </c>
      <c r="F1371" s="193">
        <v>235.68</v>
      </c>
      <c r="G1371" s="193">
        <v>33.409999999999997</v>
      </c>
      <c r="H1371" s="193">
        <v>35.68</v>
      </c>
      <c r="I1371" s="224">
        <v>345.56</v>
      </c>
      <c r="J1371" s="193"/>
      <c r="K1371" s="196">
        <f t="shared" si="176"/>
        <v>-4.4000858553338781E-3</v>
      </c>
      <c r="L1371" s="196">
        <f t="shared" si="177"/>
        <v>-4.6119592875317932E-3</v>
      </c>
      <c r="M1371" s="196">
        <f t="shared" si="178"/>
        <v>-1.4869888475836114E-3</v>
      </c>
      <c r="N1371" s="196">
        <f t="shared" si="179"/>
        <v>4.6296296296296224E-3</v>
      </c>
      <c r="O1371" s="196">
        <f t="shared" si="180"/>
        <v>4.6695249819592329E-4</v>
      </c>
      <c r="P1371" s="196">
        <f t="shared" si="181"/>
        <v>8.1472540736269167E-3</v>
      </c>
      <c r="Q1371" s="196">
        <f t="shared" si="182"/>
        <v>2.088698140200277E-2</v>
      </c>
      <c r="R1371" s="196">
        <f t="shared" si="183"/>
        <v>-1.6255302189199135E-2</v>
      </c>
    </row>
    <row r="1372" spans="1:18" ht="13.8">
      <c r="A1372" s="209">
        <v>43629</v>
      </c>
      <c r="B1372" s="193">
        <v>93.51</v>
      </c>
      <c r="C1372" s="193">
        <v>125.97</v>
      </c>
      <c r="D1372" s="193">
        <v>54.31</v>
      </c>
      <c r="E1372" s="193">
        <v>78.16</v>
      </c>
      <c r="F1372" s="193">
        <v>237.95</v>
      </c>
      <c r="G1372" s="193">
        <v>33.36</v>
      </c>
      <c r="H1372" s="193">
        <v>35.659999999999997</v>
      </c>
      <c r="I1372" s="224">
        <v>343.43</v>
      </c>
      <c r="J1372" s="193"/>
      <c r="K1372" s="196">
        <f t="shared" si="176"/>
        <v>7.9767166109734732E-3</v>
      </c>
      <c r="L1372" s="196">
        <f t="shared" si="177"/>
        <v>6.3109122863076531E-3</v>
      </c>
      <c r="M1372" s="196">
        <f t="shared" si="178"/>
        <v>1.0982874162323221E-2</v>
      </c>
      <c r="N1372" s="196">
        <f t="shared" si="179"/>
        <v>5.1203277009718431E-4</v>
      </c>
      <c r="O1372" s="196">
        <f t="shared" si="180"/>
        <v>9.6317040054310164E-3</v>
      </c>
      <c r="P1372" s="196">
        <f t="shared" si="181"/>
        <v>-1.4965579167912949E-3</v>
      </c>
      <c r="Q1372" s="196">
        <f t="shared" si="182"/>
        <v>-5.6053811659201585E-4</v>
      </c>
      <c r="R1372" s="196">
        <f t="shared" si="183"/>
        <v>-6.1639078597059711E-3</v>
      </c>
    </row>
    <row r="1373" spans="1:18" ht="13.8">
      <c r="A1373" s="209">
        <v>43630</v>
      </c>
      <c r="B1373" s="193">
        <v>93.48</v>
      </c>
      <c r="C1373" s="193">
        <v>126.09</v>
      </c>
      <c r="D1373" s="193">
        <v>54.13</v>
      </c>
      <c r="E1373" s="193">
        <v>77.7</v>
      </c>
      <c r="F1373" s="193">
        <v>238.36</v>
      </c>
      <c r="G1373" s="193">
        <v>33.49</v>
      </c>
      <c r="H1373" s="193">
        <v>35.58</v>
      </c>
      <c r="I1373" s="224">
        <v>339.73</v>
      </c>
      <c r="J1373" s="193"/>
      <c r="K1373" s="196">
        <f t="shared" si="176"/>
        <v>-3.2082130253450043E-4</v>
      </c>
      <c r="L1373" s="196">
        <f t="shared" si="177"/>
        <v>9.5260776375331066E-4</v>
      </c>
      <c r="M1373" s="196">
        <f t="shared" si="178"/>
        <v>-3.3143067575032168E-3</v>
      </c>
      <c r="N1373" s="196">
        <f t="shared" si="179"/>
        <v>-5.8853633572158873E-3</v>
      </c>
      <c r="O1373" s="196">
        <f t="shared" si="180"/>
        <v>1.723051061147405E-3</v>
      </c>
      <c r="P1373" s="196">
        <f t="shared" si="181"/>
        <v>3.896882494004873E-3</v>
      </c>
      <c r="Q1373" s="196">
        <f t="shared" si="182"/>
        <v>-2.2434099831743774E-3</v>
      </c>
      <c r="R1373" s="196">
        <f t="shared" si="183"/>
        <v>-1.0773665666948108E-2</v>
      </c>
    </row>
    <row r="1374" spans="1:18" ht="13.8">
      <c r="A1374" s="209">
        <v>43633</v>
      </c>
      <c r="B1374" s="193">
        <v>94.3</v>
      </c>
      <c r="C1374" s="193">
        <v>126.47</v>
      </c>
      <c r="D1374" s="193">
        <v>54.49</v>
      </c>
      <c r="E1374" s="193">
        <v>77.13</v>
      </c>
      <c r="F1374" s="193">
        <v>239.53</v>
      </c>
      <c r="G1374" s="193">
        <v>33.520000000000003</v>
      </c>
      <c r="H1374" s="193">
        <v>35.67</v>
      </c>
      <c r="I1374" s="224">
        <v>350.62</v>
      </c>
      <c r="J1374" s="193"/>
      <c r="K1374" s="196">
        <f t="shared" si="176"/>
        <v>8.7719298245613302E-3</v>
      </c>
      <c r="L1374" s="196">
        <f t="shared" si="177"/>
        <v>3.0137203584740696E-3</v>
      </c>
      <c r="M1374" s="196">
        <f t="shared" si="178"/>
        <v>6.6506558285608615E-3</v>
      </c>
      <c r="N1374" s="196">
        <f t="shared" si="179"/>
        <v>-7.3359073359074304E-3</v>
      </c>
      <c r="O1374" s="196">
        <f t="shared" si="180"/>
        <v>4.9085417016277375E-3</v>
      </c>
      <c r="P1374" s="196">
        <f t="shared" si="181"/>
        <v>8.9578978799645078E-4</v>
      </c>
      <c r="Q1374" s="196">
        <f t="shared" si="182"/>
        <v>2.5295109612142614E-3</v>
      </c>
      <c r="R1374" s="196">
        <f t="shared" si="183"/>
        <v>3.2054867100344352E-2</v>
      </c>
    </row>
    <row r="1375" spans="1:18" ht="13.8">
      <c r="A1375" s="209">
        <v>43634</v>
      </c>
      <c r="B1375" s="193">
        <v>95.07</v>
      </c>
      <c r="C1375" s="193">
        <v>128.66999999999999</v>
      </c>
      <c r="D1375" s="193">
        <v>55.04</v>
      </c>
      <c r="E1375" s="193">
        <v>76.540000000000006</v>
      </c>
      <c r="F1375" s="193">
        <v>240.73</v>
      </c>
      <c r="G1375" s="193">
        <v>33.67</v>
      </c>
      <c r="H1375" s="193">
        <v>36.270000000000003</v>
      </c>
      <c r="I1375" s="224">
        <v>357.12</v>
      </c>
      <c r="J1375" s="193"/>
      <c r="K1375" s="196">
        <f t="shared" si="176"/>
        <v>8.1654294803817189E-3</v>
      </c>
      <c r="L1375" s="196">
        <f t="shared" si="177"/>
        <v>1.7395429746184778E-2</v>
      </c>
      <c r="M1375" s="196">
        <f t="shared" si="178"/>
        <v>1.0093595155074273E-2</v>
      </c>
      <c r="N1375" s="196">
        <f t="shared" si="179"/>
        <v>-7.6494230519900067E-3</v>
      </c>
      <c r="O1375" s="196">
        <f t="shared" si="180"/>
        <v>5.0098108796392459E-3</v>
      </c>
      <c r="P1375" s="196">
        <f t="shared" si="181"/>
        <v>4.4749403341288359E-3</v>
      </c>
      <c r="Q1375" s="196">
        <f t="shared" si="182"/>
        <v>1.682085786375109E-2</v>
      </c>
      <c r="R1375" s="196">
        <f t="shared" si="183"/>
        <v>1.8538588785579829E-2</v>
      </c>
    </row>
    <row r="1376" spans="1:18" ht="13.8">
      <c r="A1376" s="209">
        <v>43635</v>
      </c>
      <c r="B1376" s="193">
        <v>95.44</v>
      </c>
      <c r="C1376" s="193">
        <v>129.16999999999999</v>
      </c>
      <c r="D1376" s="193">
        <v>54.98</v>
      </c>
      <c r="E1376" s="193">
        <v>76.260000000000005</v>
      </c>
      <c r="F1376" s="193">
        <v>241.57</v>
      </c>
      <c r="G1376" s="193">
        <v>33.659999999999997</v>
      </c>
      <c r="H1376" s="193">
        <v>36.69</v>
      </c>
      <c r="I1376" s="224">
        <v>363.52</v>
      </c>
      <c r="J1376" s="193"/>
      <c r="K1376" s="196">
        <f t="shared" si="176"/>
        <v>3.8918691490481181E-3</v>
      </c>
      <c r="L1376" s="196">
        <f t="shared" si="177"/>
        <v>3.8859096914587708E-3</v>
      </c>
      <c r="M1376" s="196">
        <f t="shared" si="178"/>
        <v>-1.0901162790698088E-3</v>
      </c>
      <c r="N1376" s="196">
        <f t="shared" si="179"/>
        <v>-3.6582179252678485E-3</v>
      </c>
      <c r="O1376" s="196">
        <f t="shared" si="180"/>
        <v>3.489386449549302E-3</v>
      </c>
      <c r="P1376" s="196">
        <f t="shared" si="181"/>
        <v>-2.9700029700044893E-4</v>
      </c>
      <c r="Q1376" s="196">
        <f t="shared" si="182"/>
        <v>1.1579818031430785E-2</v>
      </c>
      <c r="R1376" s="196">
        <f t="shared" si="183"/>
        <v>1.7921146953404955E-2</v>
      </c>
    </row>
    <row r="1377" spans="1:18" ht="13.8">
      <c r="A1377" s="209">
        <v>43636</v>
      </c>
      <c r="B1377" s="193">
        <v>95.91</v>
      </c>
      <c r="C1377" s="193">
        <v>130.37</v>
      </c>
      <c r="D1377" s="193">
        <v>55.43</v>
      </c>
      <c r="E1377" s="193">
        <v>76.31</v>
      </c>
      <c r="F1377" s="193">
        <v>244.95</v>
      </c>
      <c r="G1377" s="193">
        <v>33.869999999999997</v>
      </c>
      <c r="H1377" s="193">
        <v>36.5</v>
      </c>
      <c r="I1377" s="224">
        <v>365.21</v>
      </c>
      <c r="J1377" s="193"/>
      <c r="K1377" s="196">
        <f t="shared" si="176"/>
        <v>4.9245599329421508E-3</v>
      </c>
      <c r="L1377" s="196">
        <f t="shared" si="177"/>
        <v>9.2900828365720927E-3</v>
      </c>
      <c r="M1377" s="196">
        <f t="shared" si="178"/>
        <v>8.1847944707166762E-3</v>
      </c>
      <c r="N1377" s="196">
        <f t="shared" si="179"/>
        <v>6.5565171780746336E-4</v>
      </c>
      <c r="O1377" s="196">
        <f t="shared" si="180"/>
        <v>1.3991803617998906E-2</v>
      </c>
      <c r="P1377" s="196">
        <f t="shared" si="181"/>
        <v>6.2388591800356767E-3</v>
      </c>
      <c r="Q1377" s="196">
        <f t="shared" si="182"/>
        <v>-5.1785227582446915E-3</v>
      </c>
      <c r="R1377" s="196">
        <f t="shared" si="183"/>
        <v>4.6489876760563318E-3</v>
      </c>
    </row>
    <row r="1378" spans="1:18" ht="13.8">
      <c r="A1378" s="209">
        <v>43637</v>
      </c>
      <c r="B1378" s="193">
        <v>95.57</v>
      </c>
      <c r="C1378" s="193">
        <v>130.38999999999999</v>
      </c>
      <c r="D1378" s="193">
        <v>55.96</v>
      </c>
      <c r="E1378" s="193">
        <v>77.540000000000006</v>
      </c>
      <c r="F1378" s="193">
        <v>243.84</v>
      </c>
      <c r="G1378" s="193">
        <v>34.119999999999997</v>
      </c>
      <c r="H1378" s="193">
        <v>36.619999999999997</v>
      </c>
      <c r="I1378" s="224">
        <v>369.21</v>
      </c>
      <c r="J1378" s="193"/>
      <c r="K1378" s="196">
        <f t="shared" si="176"/>
        <v>-3.5449900948806528E-3</v>
      </c>
      <c r="L1378" s="196">
        <f t="shared" si="177"/>
        <v>1.534095267314705E-4</v>
      </c>
      <c r="M1378" s="196">
        <f t="shared" si="178"/>
        <v>9.5616092368753583E-3</v>
      </c>
      <c r="N1378" s="196">
        <f t="shared" si="179"/>
        <v>1.611846415935007E-2</v>
      </c>
      <c r="O1378" s="196">
        <f t="shared" si="180"/>
        <v>-4.5315370483771595E-3</v>
      </c>
      <c r="P1378" s="196">
        <f t="shared" si="181"/>
        <v>7.3811632713315627E-3</v>
      </c>
      <c r="Q1378" s="196">
        <f t="shared" si="182"/>
        <v>3.2876712328766423E-3</v>
      </c>
      <c r="R1378" s="196">
        <f t="shared" si="183"/>
        <v>1.0952602612195723E-2</v>
      </c>
    </row>
    <row r="1379" spans="1:18" ht="13.8">
      <c r="A1379" s="209">
        <v>43640</v>
      </c>
      <c r="B1379" s="193">
        <v>95.69</v>
      </c>
      <c r="C1379" s="193">
        <v>131.16</v>
      </c>
      <c r="D1379" s="193">
        <v>55.64</v>
      </c>
      <c r="E1379" s="193">
        <v>76.760000000000005</v>
      </c>
      <c r="F1379" s="193">
        <v>244.42</v>
      </c>
      <c r="G1379" s="193">
        <v>34.159999999999997</v>
      </c>
      <c r="H1379" s="193">
        <v>36.31</v>
      </c>
      <c r="I1379" s="224">
        <v>371.04</v>
      </c>
      <c r="J1379" s="193"/>
      <c r="K1379" s="196">
        <f t="shared" si="176"/>
        <v>1.2556241498378629E-3</v>
      </c>
      <c r="L1379" s="196">
        <f t="shared" si="177"/>
        <v>5.9053608405553364E-3</v>
      </c>
      <c r="M1379" s="196">
        <f t="shared" si="178"/>
        <v>-5.7183702644746301E-3</v>
      </c>
      <c r="N1379" s="196">
        <f t="shared" si="179"/>
        <v>-1.0059324219757559E-2</v>
      </c>
      <c r="O1379" s="196">
        <f t="shared" si="180"/>
        <v>2.3786089238844489E-3</v>
      </c>
      <c r="P1379" s="196">
        <f t="shared" si="181"/>
        <v>1.172332942555661E-3</v>
      </c>
      <c r="Q1379" s="196">
        <f t="shared" si="182"/>
        <v>-8.4653194975421956E-3</v>
      </c>
      <c r="R1379" s="196">
        <f t="shared" si="183"/>
        <v>4.956528804745378E-3</v>
      </c>
    </row>
    <row r="1380" spans="1:18" ht="13.8">
      <c r="A1380" s="209">
        <v>43641</v>
      </c>
      <c r="B1380" s="193">
        <v>93.91</v>
      </c>
      <c r="C1380" s="193">
        <v>127.02</v>
      </c>
      <c r="D1380" s="193">
        <v>54.18</v>
      </c>
      <c r="E1380" s="193">
        <v>75.86</v>
      </c>
      <c r="F1380" s="193">
        <v>244.05</v>
      </c>
      <c r="G1380" s="193">
        <v>34</v>
      </c>
      <c r="H1380" s="193">
        <v>35.68</v>
      </c>
      <c r="I1380" s="224">
        <v>360.3</v>
      </c>
      <c r="J1380" s="193"/>
      <c r="K1380" s="196">
        <f t="shared" si="176"/>
        <v>-1.8601734768523368E-2</v>
      </c>
      <c r="L1380" s="196">
        <f t="shared" si="177"/>
        <v>-3.156450137236963E-2</v>
      </c>
      <c r="M1380" s="196">
        <f t="shared" si="178"/>
        <v>-2.624011502516177E-2</v>
      </c>
      <c r="N1380" s="196">
        <f t="shared" si="179"/>
        <v>-1.1724856696196009E-2</v>
      </c>
      <c r="O1380" s="196">
        <f t="shared" si="180"/>
        <v>-1.5137877424105071E-3</v>
      </c>
      <c r="P1380" s="196">
        <f t="shared" si="181"/>
        <v>-4.6838407494144202E-3</v>
      </c>
      <c r="Q1380" s="196">
        <f t="shared" si="182"/>
        <v>-1.735059212338206E-2</v>
      </c>
      <c r="R1380" s="196">
        <f t="shared" si="183"/>
        <v>-2.8945666235446334E-2</v>
      </c>
    </row>
    <row r="1381" spans="1:18" ht="13.8">
      <c r="A1381" s="209">
        <v>43642</v>
      </c>
      <c r="B1381" s="193">
        <v>94.89</v>
      </c>
      <c r="C1381" s="193">
        <v>127.5</v>
      </c>
      <c r="D1381" s="193">
        <v>53.86</v>
      </c>
      <c r="E1381" s="193">
        <v>75.760000000000005</v>
      </c>
      <c r="F1381" s="193">
        <v>242.26</v>
      </c>
      <c r="G1381" s="193">
        <v>33.82</v>
      </c>
      <c r="H1381" s="193">
        <v>35.840000000000003</v>
      </c>
      <c r="I1381" s="224">
        <v>362.2</v>
      </c>
      <c r="J1381" s="193"/>
      <c r="K1381" s="196">
        <f t="shared" si="176"/>
        <v>1.0435523373442701E-2</v>
      </c>
      <c r="L1381" s="196">
        <f t="shared" si="177"/>
        <v>3.7789324515824594E-3</v>
      </c>
      <c r="M1381" s="196">
        <f t="shared" si="178"/>
        <v>-5.9062384643780042E-3</v>
      </c>
      <c r="N1381" s="196">
        <f t="shared" si="179"/>
        <v>-1.3182177695754589E-3</v>
      </c>
      <c r="O1381" s="196">
        <f t="shared" si="180"/>
        <v>-7.3345625896333554E-3</v>
      </c>
      <c r="P1381" s="196">
        <f t="shared" si="181"/>
        <v>-5.2941176470588155E-3</v>
      </c>
      <c r="Q1381" s="196">
        <f t="shared" si="182"/>
        <v>4.48430493273553E-3</v>
      </c>
      <c r="R1381" s="196">
        <f t="shared" si="183"/>
        <v>5.2733832917012963E-3</v>
      </c>
    </row>
    <row r="1382" spans="1:18" ht="13.8">
      <c r="A1382" s="209">
        <v>43643</v>
      </c>
      <c r="B1382" s="193">
        <v>95.21</v>
      </c>
      <c r="C1382" s="193">
        <v>127.71</v>
      </c>
      <c r="D1382" s="193">
        <v>53.67</v>
      </c>
      <c r="E1382" s="193">
        <v>76.010000000000005</v>
      </c>
      <c r="F1382" s="193">
        <v>243.33</v>
      </c>
      <c r="G1382" s="193">
        <v>33.81</v>
      </c>
      <c r="H1382" s="193">
        <v>35.92</v>
      </c>
      <c r="I1382" s="224">
        <v>370.02</v>
      </c>
      <c r="J1382" s="193"/>
      <c r="K1382" s="196">
        <f t="shared" si="176"/>
        <v>3.3723258509852794E-3</v>
      </c>
      <c r="L1382" s="196">
        <f t="shared" si="177"/>
        <v>1.6470588235293628E-3</v>
      </c>
      <c r="M1382" s="196">
        <f t="shared" si="178"/>
        <v>-3.5276643148904148E-3</v>
      </c>
      <c r="N1382" s="196">
        <f t="shared" si="179"/>
        <v>3.2998944033790917E-3</v>
      </c>
      <c r="O1382" s="196">
        <f t="shared" si="180"/>
        <v>4.4167423429374297E-3</v>
      </c>
      <c r="P1382" s="196">
        <f t="shared" si="181"/>
        <v>-2.9568302779414576E-4</v>
      </c>
      <c r="Q1382" s="196">
        <f t="shared" si="182"/>
        <v>2.2321428571428093E-3</v>
      </c>
      <c r="R1382" s="196">
        <f t="shared" si="183"/>
        <v>2.1590281612368839E-2</v>
      </c>
    </row>
    <row r="1383" spans="1:18" ht="13.8">
      <c r="A1383" s="209">
        <v>43644</v>
      </c>
      <c r="B1383" s="193">
        <v>94.68</v>
      </c>
      <c r="C1383" s="193">
        <v>127.53</v>
      </c>
      <c r="D1383" s="193">
        <v>53.91</v>
      </c>
      <c r="E1383" s="193">
        <v>76.66</v>
      </c>
      <c r="F1383" s="193">
        <v>242.12</v>
      </c>
      <c r="G1383" s="193">
        <v>33.93</v>
      </c>
      <c r="H1383" s="193">
        <v>36.119999999999997</v>
      </c>
      <c r="I1383" s="224">
        <v>367.32</v>
      </c>
      <c r="J1383" s="193"/>
      <c r="K1383" s="196">
        <f t="shared" si="176"/>
        <v>-5.566642159436897E-3</v>
      </c>
      <c r="L1383" s="196">
        <f t="shared" si="177"/>
        <v>-1.4094432699083284E-3</v>
      </c>
      <c r="M1383" s="196">
        <f t="shared" si="178"/>
        <v>4.4717719396309835E-3</v>
      </c>
      <c r="N1383" s="196">
        <f t="shared" si="179"/>
        <v>8.5515063807392634E-3</v>
      </c>
      <c r="O1383" s="196">
        <f t="shared" si="180"/>
        <v>-4.9726708585049436E-3</v>
      </c>
      <c r="P1383" s="196">
        <f t="shared" si="181"/>
        <v>3.5492457852705542E-3</v>
      </c>
      <c r="Q1383" s="196">
        <f t="shared" si="182"/>
        <v>5.5679287305121306E-3</v>
      </c>
      <c r="R1383" s="196">
        <f t="shared" si="183"/>
        <v>-7.296902870115099E-3</v>
      </c>
    </row>
    <row r="1384" spans="1:18" ht="13.8">
      <c r="A1384" s="209">
        <v>43647</v>
      </c>
      <c r="B1384" s="193">
        <v>96.11</v>
      </c>
      <c r="C1384" s="193">
        <v>129.16</v>
      </c>
      <c r="D1384" s="193">
        <v>54.76</v>
      </c>
      <c r="E1384" s="193">
        <v>76.95</v>
      </c>
      <c r="F1384" s="193">
        <v>241.47</v>
      </c>
      <c r="G1384" s="193">
        <v>33.97</v>
      </c>
      <c r="H1384" s="193">
        <v>36.47</v>
      </c>
      <c r="I1384" s="224">
        <v>374.6</v>
      </c>
      <c r="J1384" s="193"/>
      <c r="K1384" s="196">
        <f t="shared" si="176"/>
        <v>1.5103506548373389E-2</v>
      </c>
      <c r="L1384" s="196">
        <f t="shared" si="177"/>
        <v>1.2781306359287975E-2</v>
      </c>
      <c r="M1384" s="196">
        <f t="shared" si="178"/>
        <v>1.5767019105917296E-2</v>
      </c>
      <c r="N1384" s="196">
        <f t="shared" si="179"/>
        <v>3.7829376467519733E-3</v>
      </c>
      <c r="O1384" s="196">
        <f t="shared" si="180"/>
        <v>-2.6846191970923742E-3</v>
      </c>
      <c r="P1384" s="196">
        <f t="shared" si="181"/>
        <v>1.1788977306218433E-3</v>
      </c>
      <c r="Q1384" s="196">
        <f t="shared" si="182"/>
        <v>9.6899224806201948E-3</v>
      </c>
      <c r="R1384" s="196">
        <f t="shared" si="183"/>
        <v>1.9819231188064983E-2</v>
      </c>
    </row>
    <row r="1385" spans="1:18" ht="13.8">
      <c r="A1385" s="209">
        <v>43648</v>
      </c>
      <c r="B1385" s="193">
        <v>96.72</v>
      </c>
      <c r="C1385" s="193">
        <v>130.02000000000001</v>
      </c>
      <c r="D1385" s="193">
        <v>55.43</v>
      </c>
      <c r="E1385" s="193">
        <v>77.040000000000006</v>
      </c>
      <c r="F1385" s="193">
        <v>243.23</v>
      </c>
      <c r="G1385" s="193">
        <v>34.270000000000003</v>
      </c>
      <c r="H1385" s="193">
        <v>36.65</v>
      </c>
      <c r="I1385" s="224">
        <v>375.43</v>
      </c>
      <c r="J1385" s="193"/>
      <c r="K1385" s="196">
        <f t="shared" si="176"/>
        <v>6.3468941837477831E-3</v>
      </c>
      <c r="L1385" s="196">
        <f t="shared" si="177"/>
        <v>6.6584081759059593E-3</v>
      </c>
      <c r="M1385" s="196">
        <f t="shared" si="178"/>
        <v>1.2235208181154159E-2</v>
      </c>
      <c r="N1385" s="196">
        <f t="shared" si="179"/>
        <v>1.1695906432748981E-3</v>
      </c>
      <c r="O1385" s="196">
        <f t="shared" si="180"/>
        <v>7.2886901064314032E-3</v>
      </c>
      <c r="P1385" s="196">
        <f t="shared" si="181"/>
        <v>8.8313217544893803E-3</v>
      </c>
      <c r="Q1385" s="196">
        <f t="shared" si="182"/>
        <v>4.9355634768302641E-3</v>
      </c>
      <c r="R1385" s="196">
        <f t="shared" si="183"/>
        <v>2.2156967431926963E-3</v>
      </c>
    </row>
    <row r="1386" spans="1:18" ht="13.8">
      <c r="A1386" s="209">
        <v>43649</v>
      </c>
      <c r="B1386" s="193">
        <v>96.95</v>
      </c>
      <c r="C1386" s="193">
        <v>130.86000000000001</v>
      </c>
      <c r="D1386" s="193">
        <v>55.94</v>
      </c>
      <c r="E1386" s="193">
        <v>77.8</v>
      </c>
      <c r="F1386" s="193">
        <v>246.59</v>
      </c>
      <c r="G1386" s="193">
        <v>34.49</v>
      </c>
      <c r="H1386" s="193">
        <v>36.479999999999997</v>
      </c>
      <c r="I1386" s="224">
        <v>381.72</v>
      </c>
      <c r="J1386" s="193"/>
      <c r="K1386" s="196">
        <f t="shared" si="176"/>
        <v>2.3779983457403223E-3</v>
      </c>
      <c r="L1386" s="196">
        <f t="shared" si="177"/>
        <v>6.4605445316105476E-3</v>
      </c>
      <c r="M1386" s="196">
        <f t="shared" si="178"/>
        <v>9.2007937939743469E-3</v>
      </c>
      <c r="N1386" s="196">
        <f t="shared" si="179"/>
        <v>9.8650051921078778E-3</v>
      </c>
      <c r="O1386" s="196">
        <f t="shared" si="180"/>
        <v>1.3814085433540327E-2</v>
      </c>
      <c r="P1386" s="196">
        <f t="shared" si="181"/>
        <v>6.4196089874525488E-3</v>
      </c>
      <c r="Q1386" s="196">
        <f t="shared" si="182"/>
        <v>-4.6384720327422024E-3</v>
      </c>
      <c r="R1386" s="196">
        <f t="shared" si="183"/>
        <v>1.675412194017532E-2</v>
      </c>
    </row>
    <row r="1387" spans="1:18" ht="13.8">
      <c r="A1387" s="209">
        <v>43651</v>
      </c>
      <c r="B1387" s="193">
        <v>97.15</v>
      </c>
      <c r="C1387" s="193">
        <v>130.47999999999999</v>
      </c>
      <c r="D1387" s="193">
        <v>56.44</v>
      </c>
      <c r="E1387" s="193">
        <v>78.459999999999994</v>
      </c>
      <c r="F1387" s="193">
        <v>245.78</v>
      </c>
      <c r="G1387" s="193">
        <v>34.380000000000003</v>
      </c>
      <c r="H1387" s="193">
        <v>36.39</v>
      </c>
      <c r="I1387" s="224">
        <v>380.55</v>
      </c>
      <c r="J1387" s="193"/>
      <c r="K1387" s="196">
        <f t="shared" si="176"/>
        <v>2.0629190304280848E-3</v>
      </c>
      <c r="L1387" s="196">
        <f t="shared" si="177"/>
        <v>-2.9038667278008853E-3</v>
      </c>
      <c r="M1387" s="196">
        <f t="shared" si="178"/>
        <v>8.9381480157311403E-3</v>
      </c>
      <c r="N1387" s="196">
        <f t="shared" si="179"/>
        <v>8.4832904884318324E-3</v>
      </c>
      <c r="O1387" s="196">
        <f t="shared" si="180"/>
        <v>-3.284804736607333E-3</v>
      </c>
      <c r="P1387" s="196">
        <f t="shared" si="181"/>
        <v>-3.1893302406494468E-3</v>
      </c>
      <c r="Q1387" s="196">
        <f t="shared" si="182"/>
        <v>-2.4671052631577936E-3</v>
      </c>
      <c r="R1387" s="196">
        <f t="shared" si="183"/>
        <v>-3.0650738761396202E-3</v>
      </c>
    </row>
    <row r="1388" spans="1:18" ht="13.8">
      <c r="A1388" s="209">
        <v>43654</v>
      </c>
      <c r="B1388" s="193">
        <v>97.62</v>
      </c>
      <c r="C1388" s="193">
        <v>130.38</v>
      </c>
      <c r="D1388" s="193">
        <v>55.68</v>
      </c>
      <c r="E1388" s="193">
        <v>78.7</v>
      </c>
      <c r="F1388" s="193">
        <v>246.83</v>
      </c>
      <c r="G1388" s="193">
        <v>34.61</v>
      </c>
      <c r="H1388" s="193">
        <v>36.15</v>
      </c>
      <c r="I1388" s="224">
        <v>376.16</v>
      </c>
      <c r="J1388" s="193"/>
      <c r="K1388" s="196">
        <f t="shared" si="176"/>
        <v>4.8378795676788352E-3</v>
      </c>
      <c r="L1388" s="196">
        <f t="shared" si="177"/>
        <v>-7.6640098099321221E-4</v>
      </c>
      <c r="M1388" s="196">
        <f t="shared" si="178"/>
        <v>-1.3465627214741283E-2</v>
      </c>
      <c r="N1388" s="196">
        <f t="shared" si="179"/>
        <v>3.0588835075198713E-3</v>
      </c>
      <c r="O1388" s="196">
        <f t="shared" si="180"/>
        <v>4.2721132720319448E-3</v>
      </c>
      <c r="P1388" s="196">
        <f t="shared" si="181"/>
        <v>6.6899360093076454E-3</v>
      </c>
      <c r="Q1388" s="196">
        <f t="shared" si="182"/>
        <v>-6.5952184666117613E-3</v>
      </c>
      <c r="R1388" s="196">
        <f t="shared" si="183"/>
        <v>-1.1535934831165382E-2</v>
      </c>
    </row>
    <row r="1389" spans="1:18" ht="13.8">
      <c r="A1389" s="209">
        <v>43655</v>
      </c>
      <c r="B1389" s="193">
        <v>99.42</v>
      </c>
      <c r="C1389" s="193">
        <v>129.91</v>
      </c>
      <c r="D1389" s="193">
        <v>56.1</v>
      </c>
      <c r="E1389" s="193">
        <v>77.709999999999994</v>
      </c>
      <c r="F1389" s="193">
        <v>247.35</v>
      </c>
      <c r="G1389" s="193">
        <v>34.659999999999997</v>
      </c>
      <c r="H1389" s="193">
        <v>36.520000000000003</v>
      </c>
      <c r="I1389" s="224">
        <v>379.93</v>
      </c>
      <c r="J1389" s="193"/>
      <c r="K1389" s="196">
        <f t="shared" si="176"/>
        <v>1.8438844499078028E-2</v>
      </c>
      <c r="L1389" s="196">
        <f t="shared" si="177"/>
        <v>-3.6048473692284005E-3</v>
      </c>
      <c r="M1389" s="196">
        <f t="shared" si="178"/>
        <v>7.5431034482758928E-3</v>
      </c>
      <c r="N1389" s="196">
        <f t="shared" si="179"/>
        <v>-1.2579415501906088E-2</v>
      </c>
      <c r="O1389" s="196">
        <f t="shared" si="180"/>
        <v>2.1067131223918558E-3</v>
      </c>
      <c r="P1389" s="196">
        <f t="shared" si="181"/>
        <v>1.4446691707598138E-3</v>
      </c>
      <c r="Q1389" s="196">
        <f t="shared" si="182"/>
        <v>1.023513139695725E-2</v>
      </c>
      <c r="R1389" s="196">
        <f t="shared" si="183"/>
        <v>1.0022330923011436E-2</v>
      </c>
    </row>
    <row r="1390" spans="1:18" ht="13.8">
      <c r="A1390" s="209">
        <v>43656</v>
      </c>
      <c r="B1390" s="193">
        <v>100.87</v>
      </c>
      <c r="C1390" s="193">
        <v>131.22999999999999</v>
      </c>
      <c r="D1390" s="193">
        <v>56.88</v>
      </c>
      <c r="E1390" s="193">
        <v>75.989999999999995</v>
      </c>
      <c r="F1390" s="193">
        <v>248.68</v>
      </c>
      <c r="G1390" s="193">
        <v>34.69</v>
      </c>
      <c r="H1390" s="193">
        <v>36.58</v>
      </c>
      <c r="I1390" s="224">
        <v>381</v>
      </c>
      <c r="J1390" s="193"/>
      <c r="K1390" s="196">
        <f t="shared" si="176"/>
        <v>1.4584590625628675E-2</v>
      </c>
      <c r="L1390" s="196">
        <f t="shared" si="177"/>
        <v>1.0160880609652784E-2</v>
      </c>
      <c r="M1390" s="196">
        <f t="shared" si="178"/>
        <v>1.3903743315508041E-2</v>
      </c>
      <c r="N1390" s="196">
        <f t="shared" si="179"/>
        <v>-2.2133573542658588E-2</v>
      </c>
      <c r="O1390" s="196">
        <f t="shared" si="180"/>
        <v>5.3769961592885079E-3</v>
      </c>
      <c r="P1390" s="196">
        <f t="shared" si="181"/>
        <v>8.6555106751301611E-4</v>
      </c>
      <c r="Q1390" s="196">
        <f t="shared" si="182"/>
        <v>1.6429353778750044E-3</v>
      </c>
      <c r="R1390" s="196">
        <f t="shared" si="183"/>
        <v>2.8163082673123814E-3</v>
      </c>
    </row>
    <row r="1391" spans="1:18" ht="13.8">
      <c r="A1391" s="209">
        <v>43657</v>
      </c>
      <c r="B1391" s="193">
        <v>100.05</v>
      </c>
      <c r="C1391" s="193">
        <v>131.75</v>
      </c>
      <c r="D1391" s="193">
        <v>57.07</v>
      </c>
      <c r="E1391" s="193">
        <v>76.540000000000006</v>
      </c>
      <c r="F1391" s="193">
        <v>253.37</v>
      </c>
      <c r="G1391" s="193">
        <v>34.979999999999997</v>
      </c>
      <c r="H1391" s="193">
        <v>36.21</v>
      </c>
      <c r="I1391" s="224">
        <v>379.5</v>
      </c>
      <c r="J1391" s="193"/>
      <c r="K1391" s="196">
        <f t="shared" si="176"/>
        <v>-8.129275304847897E-3</v>
      </c>
      <c r="L1391" s="196">
        <f t="shared" si="177"/>
        <v>3.9625085727349714E-3</v>
      </c>
      <c r="M1391" s="196">
        <f t="shared" si="178"/>
        <v>3.3403656821377938E-3</v>
      </c>
      <c r="N1391" s="196">
        <f t="shared" si="179"/>
        <v>7.2377944466378652E-3</v>
      </c>
      <c r="O1391" s="196">
        <f t="shared" si="180"/>
        <v>1.8859578574875333E-2</v>
      </c>
      <c r="P1391" s="196">
        <f t="shared" si="181"/>
        <v>8.3597578552896852E-3</v>
      </c>
      <c r="Q1391" s="196">
        <f t="shared" si="182"/>
        <v>-1.0114816839803102E-2</v>
      </c>
      <c r="R1391" s="196">
        <f t="shared" si="183"/>
        <v>-3.937007874015748E-3</v>
      </c>
    </row>
    <row r="1392" spans="1:18" ht="13.8">
      <c r="A1392" s="209">
        <v>43658</v>
      </c>
      <c r="B1392" s="193">
        <v>100.55</v>
      </c>
      <c r="C1392" s="193">
        <v>132.22999999999999</v>
      </c>
      <c r="D1392" s="193">
        <v>57.1</v>
      </c>
      <c r="E1392" s="193">
        <v>77.47</v>
      </c>
      <c r="F1392" s="193">
        <v>256.02999999999997</v>
      </c>
      <c r="G1392" s="193">
        <v>35.19</v>
      </c>
      <c r="H1392" s="193">
        <v>36.630000000000003</v>
      </c>
      <c r="I1392" s="224">
        <v>373.25</v>
      </c>
      <c r="J1392" s="193"/>
      <c r="K1392" s="196">
        <f t="shared" si="176"/>
        <v>4.9975012493753126E-3</v>
      </c>
      <c r="L1392" s="196">
        <f t="shared" si="177"/>
        <v>3.6432637571156717E-3</v>
      </c>
      <c r="M1392" s="196">
        <f t="shared" si="178"/>
        <v>5.2567022954268683E-4</v>
      </c>
      <c r="N1392" s="196">
        <f t="shared" si="179"/>
        <v>1.2150509537496636E-2</v>
      </c>
      <c r="O1392" s="196">
        <f t="shared" si="180"/>
        <v>1.0498480483087849E-2</v>
      </c>
      <c r="P1392" s="196">
        <f t="shared" si="181"/>
        <v>6.0034305317324434E-3</v>
      </c>
      <c r="Q1392" s="196">
        <f t="shared" si="182"/>
        <v>1.1599005799502947E-2</v>
      </c>
      <c r="R1392" s="196">
        <f t="shared" si="183"/>
        <v>-1.6469038208168644E-2</v>
      </c>
    </row>
    <row r="1393" spans="1:18" ht="13.8">
      <c r="A1393" s="209">
        <v>43661</v>
      </c>
      <c r="B1393" s="193">
        <v>101.05</v>
      </c>
      <c r="C1393" s="193">
        <v>132.22999999999999</v>
      </c>
      <c r="D1393" s="193">
        <v>57.38</v>
      </c>
      <c r="E1393" s="193">
        <v>76.83</v>
      </c>
      <c r="F1393" s="193">
        <v>257.08</v>
      </c>
      <c r="G1393" s="193">
        <v>35.299999999999997</v>
      </c>
      <c r="H1393" s="193">
        <v>36.82</v>
      </c>
      <c r="I1393" s="224">
        <v>366.6</v>
      </c>
      <c r="J1393" s="193"/>
      <c r="K1393" s="196">
        <f t="shared" si="176"/>
        <v>4.9726504226752857E-3</v>
      </c>
      <c r="L1393" s="196">
        <f t="shared" si="177"/>
        <v>0</v>
      </c>
      <c r="M1393" s="196">
        <f t="shared" si="178"/>
        <v>4.9036777583187589E-3</v>
      </c>
      <c r="N1393" s="196">
        <f t="shared" si="179"/>
        <v>-8.2612624241642004E-3</v>
      </c>
      <c r="O1393" s="196">
        <f t="shared" si="180"/>
        <v>4.1010819044643657E-3</v>
      </c>
      <c r="P1393" s="196">
        <f t="shared" si="181"/>
        <v>3.125888036373954E-3</v>
      </c>
      <c r="Q1393" s="196">
        <f t="shared" si="182"/>
        <v>5.1870051870051247E-3</v>
      </c>
      <c r="R1393" s="196">
        <f t="shared" si="183"/>
        <v>-1.7816476892163369E-2</v>
      </c>
    </row>
    <row r="1394" spans="1:18" ht="13.8">
      <c r="A1394" s="209">
        <v>43662</v>
      </c>
      <c r="B1394" s="193">
        <v>100.5</v>
      </c>
      <c r="C1394" s="193">
        <v>130.5</v>
      </c>
      <c r="D1394" s="193">
        <v>57.54</v>
      </c>
      <c r="E1394" s="193">
        <v>78.17</v>
      </c>
      <c r="F1394" s="193">
        <v>257.14</v>
      </c>
      <c r="G1394" s="193">
        <v>35.24</v>
      </c>
      <c r="H1394" s="193">
        <v>36.5</v>
      </c>
      <c r="I1394" s="224">
        <v>365.99</v>
      </c>
      <c r="J1394" s="193"/>
      <c r="K1394" s="196">
        <f t="shared" si="176"/>
        <v>-5.4428500742206547E-3</v>
      </c>
      <c r="L1394" s="196">
        <f t="shared" si="177"/>
        <v>-1.3083264009680027E-2</v>
      </c>
      <c r="M1394" s="196">
        <f t="shared" si="178"/>
        <v>2.7884280237015788E-3</v>
      </c>
      <c r="N1394" s="196">
        <f t="shared" si="179"/>
        <v>1.7441103735520023E-2</v>
      </c>
      <c r="O1394" s="196">
        <f t="shared" si="180"/>
        <v>2.3339038431617503E-4</v>
      </c>
      <c r="P1394" s="196">
        <f t="shared" si="181"/>
        <v>-1.699716713880883E-3</v>
      </c>
      <c r="Q1394" s="196">
        <f t="shared" si="182"/>
        <v>-8.6909288430201057E-3</v>
      </c>
      <c r="R1394" s="196">
        <f t="shared" si="183"/>
        <v>-1.6639388979814882E-3</v>
      </c>
    </row>
    <row r="1395" spans="1:18" ht="13.8">
      <c r="A1395" s="209">
        <v>43663</v>
      </c>
      <c r="B1395" s="193">
        <v>99.6</v>
      </c>
      <c r="C1395" s="193">
        <v>129.72999999999999</v>
      </c>
      <c r="D1395" s="193">
        <v>57.18</v>
      </c>
      <c r="E1395" s="193">
        <v>77.77</v>
      </c>
      <c r="F1395" s="193">
        <v>257.97000000000003</v>
      </c>
      <c r="G1395" s="193">
        <v>35.19</v>
      </c>
      <c r="H1395" s="193">
        <v>35.69</v>
      </c>
      <c r="I1395" s="224">
        <v>362.44</v>
      </c>
      <c r="J1395" s="193"/>
      <c r="K1395" s="196">
        <f t="shared" si="176"/>
        <v>-8.955223880597071E-3</v>
      </c>
      <c r="L1395" s="196">
        <f t="shared" si="177"/>
        <v>-5.9003831417625309E-3</v>
      </c>
      <c r="M1395" s="196">
        <f t="shared" si="178"/>
        <v>-6.2565172054223055E-3</v>
      </c>
      <c r="N1395" s="196">
        <f t="shared" si="179"/>
        <v>-5.1170525777153083E-3</v>
      </c>
      <c r="O1395" s="196">
        <f t="shared" si="180"/>
        <v>3.2278136423739634E-3</v>
      </c>
      <c r="P1395" s="196">
        <f t="shared" si="181"/>
        <v>-1.4188422247447294E-3</v>
      </c>
      <c r="Q1395" s="196">
        <f t="shared" si="182"/>
        <v>-2.2191780821917872E-2</v>
      </c>
      <c r="R1395" s="196">
        <f t="shared" si="183"/>
        <v>-9.6997185715457009E-3</v>
      </c>
    </row>
    <row r="1396" spans="1:18" ht="13.8">
      <c r="A1396" s="209">
        <v>43664</v>
      </c>
      <c r="B1396" s="193">
        <v>98.89</v>
      </c>
      <c r="C1396" s="193">
        <v>129.87</v>
      </c>
      <c r="D1396" s="193">
        <v>57.18</v>
      </c>
      <c r="E1396" s="193">
        <v>78.33</v>
      </c>
      <c r="F1396" s="193">
        <v>259.20999999999998</v>
      </c>
      <c r="G1396" s="193">
        <v>35.22</v>
      </c>
      <c r="H1396" s="193">
        <v>36.36</v>
      </c>
      <c r="I1396" s="224">
        <v>325.20999999999998</v>
      </c>
      <c r="J1396" s="193"/>
      <c r="K1396" s="196">
        <f t="shared" si="176"/>
        <v>-7.1285140562248371E-3</v>
      </c>
      <c r="L1396" s="196">
        <f t="shared" si="177"/>
        <v>1.0791644184075756E-3</v>
      </c>
      <c r="M1396" s="196">
        <f t="shared" si="178"/>
        <v>0</v>
      </c>
      <c r="N1396" s="196">
        <f t="shared" si="179"/>
        <v>7.2007200720072299E-3</v>
      </c>
      <c r="O1396" s="196">
        <f t="shared" si="180"/>
        <v>4.8067604760241587E-3</v>
      </c>
      <c r="P1396" s="196">
        <f t="shared" si="181"/>
        <v>8.5251491901111511E-4</v>
      </c>
      <c r="Q1396" s="196">
        <f t="shared" si="182"/>
        <v>1.8772765480526806E-2</v>
      </c>
      <c r="R1396" s="196">
        <f t="shared" si="183"/>
        <v>-0.10272045028142594</v>
      </c>
    </row>
    <row r="1397" spans="1:18" ht="13.8">
      <c r="A1397" s="209">
        <v>43665</v>
      </c>
      <c r="B1397" s="193">
        <v>98.23</v>
      </c>
      <c r="C1397" s="193">
        <v>130.06</v>
      </c>
      <c r="D1397" s="193">
        <v>56.37</v>
      </c>
      <c r="E1397" s="193">
        <v>77.900000000000006</v>
      </c>
      <c r="F1397" s="193">
        <v>257.93</v>
      </c>
      <c r="G1397" s="193">
        <v>34.97</v>
      </c>
      <c r="H1397" s="193">
        <v>36.76</v>
      </c>
      <c r="I1397" s="224">
        <v>315.10000000000002</v>
      </c>
      <c r="J1397" s="193"/>
      <c r="K1397" s="196">
        <f t="shared" si="176"/>
        <v>-6.6740823136818344E-3</v>
      </c>
      <c r="L1397" s="196">
        <f t="shared" si="177"/>
        <v>1.4630014630014454E-3</v>
      </c>
      <c r="M1397" s="196">
        <f t="shared" si="178"/>
        <v>-1.4165792235047259E-2</v>
      </c>
      <c r="N1397" s="196">
        <f t="shared" si="179"/>
        <v>-5.4895953019276477E-3</v>
      </c>
      <c r="O1397" s="196">
        <f t="shared" si="180"/>
        <v>-4.9380810925503367E-3</v>
      </c>
      <c r="P1397" s="196">
        <f t="shared" si="181"/>
        <v>-7.0982396365701309E-3</v>
      </c>
      <c r="Q1397" s="196">
        <f t="shared" si="182"/>
        <v>1.1001100110010962E-2</v>
      </c>
      <c r="R1397" s="196">
        <f t="shared" si="183"/>
        <v>-3.1087604932197525E-2</v>
      </c>
    </row>
    <row r="1398" spans="1:18" ht="13.8">
      <c r="A1398" s="209">
        <v>43668</v>
      </c>
      <c r="B1398" s="193">
        <v>99.28</v>
      </c>
      <c r="C1398" s="193">
        <v>131.78</v>
      </c>
      <c r="D1398" s="193">
        <v>56.76</v>
      </c>
      <c r="E1398" s="193">
        <v>77.2</v>
      </c>
      <c r="F1398" s="193">
        <v>256.7</v>
      </c>
      <c r="G1398" s="193">
        <v>34.64</v>
      </c>
      <c r="H1398" s="193">
        <v>37.19</v>
      </c>
      <c r="I1398" s="224">
        <v>310.62</v>
      </c>
      <c r="J1398" s="193"/>
      <c r="K1398" s="196">
        <f t="shared" si="176"/>
        <v>1.0689198819098005E-2</v>
      </c>
      <c r="L1398" s="196">
        <f t="shared" si="177"/>
        <v>1.3224665538982E-2</v>
      </c>
      <c r="M1398" s="196">
        <f t="shared" si="178"/>
        <v>6.9185737094199142E-3</v>
      </c>
      <c r="N1398" s="196">
        <f t="shared" si="179"/>
        <v>-8.985879332477572E-3</v>
      </c>
      <c r="O1398" s="196">
        <f t="shared" si="180"/>
        <v>-4.7687357034855125E-3</v>
      </c>
      <c r="P1398" s="196">
        <f t="shared" si="181"/>
        <v>-9.4366599942807636E-3</v>
      </c>
      <c r="Q1398" s="196">
        <f t="shared" si="182"/>
        <v>1.1697497279651789E-2</v>
      </c>
      <c r="R1398" s="196">
        <f t="shared" si="183"/>
        <v>-1.4217708663916273E-2</v>
      </c>
    </row>
    <row r="1399" spans="1:18" ht="13.8">
      <c r="A1399" s="209">
        <v>43669</v>
      </c>
      <c r="B1399" s="193">
        <v>99.72</v>
      </c>
      <c r="C1399" s="193">
        <v>132.6</v>
      </c>
      <c r="D1399" s="193">
        <v>57.17</v>
      </c>
      <c r="E1399" s="193">
        <v>78.37</v>
      </c>
      <c r="F1399" s="193">
        <v>256.64</v>
      </c>
      <c r="G1399" s="193">
        <v>34.42</v>
      </c>
      <c r="H1399" s="193">
        <v>37.51</v>
      </c>
      <c r="I1399" s="224">
        <v>307.3</v>
      </c>
      <c r="J1399" s="195"/>
      <c r="K1399" s="196">
        <f t="shared" si="176"/>
        <v>4.4319097502014274E-3</v>
      </c>
      <c r="L1399" s="196">
        <f t="shared" si="177"/>
        <v>6.222492032174785E-3</v>
      </c>
      <c r="M1399" s="196">
        <f t="shared" si="178"/>
        <v>7.2233967582805442E-3</v>
      </c>
      <c r="N1399" s="196">
        <f t="shared" si="179"/>
        <v>1.5155440414507794E-2</v>
      </c>
      <c r="O1399" s="196">
        <f t="shared" si="180"/>
        <v>-2.3373587845735208E-4</v>
      </c>
      <c r="P1399" s="196">
        <f t="shared" si="181"/>
        <v>-6.3510392609699437E-3</v>
      </c>
      <c r="Q1399" s="196">
        <f t="shared" si="182"/>
        <v>8.6044635654745974E-3</v>
      </c>
      <c r="R1399" s="196">
        <f t="shared" si="183"/>
        <v>-1.0688300817719378E-2</v>
      </c>
    </row>
    <row r="1400" spans="1:18" ht="13.8">
      <c r="A1400" s="209">
        <v>43670</v>
      </c>
      <c r="B1400" s="193">
        <v>100.04</v>
      </c>
      <c r="C1400" s="193">
        <v>133.96</v>
      </c>
      <c r="D1400" s="193">
        <v>56.75</v>
      </c>
      <c r="E1400" s="193">
        <v>78.86</v>
      </c>
      <c r="F1400" s="193">
        <v>257.3</v>
      </c>
      <c r="G1400" s="193">
        <v>34.39</v>
      </c>
      <c r="H1400" s="193">
        <v>37.51</v>
      </c>
      <c r="I1400" s="224">
        <v>317.94</v>
      </c>
      <c r="J1400" s="193"/>
      <c r="K1400" s="196">
        <f t="shared" si="176"/>
        <v>3.2089851584437162E-3</v>
      </c>
      <c r="L1400" s="196">
        <f t="shared" si="177"/>
        <v>1.025641025641036E-2</v>
      </c>
      <c r="M1400" s="196">
        <f t="shared" si="178"/>
        <v>-7.3465104075564405E-3</v>
      </c>
      <c r="N1400" s="196">
        <f t="shared" si="179"/>
        <v>6.2523924971289377E-3</v>
      </c>
      <c r="O1400" s="196">
        <f t="shared" si="180"/>
        <v>2.5716957605986012E-3</v>
      </c>
      <c r="P1400" s="196">
        <f t="shared" si="181"/>
        <v>-8.7158628704245018E-4</v>
      </c>
      <c r="Q1400" s="196">
        <f t="shared" si="182"/>
        <v>0</v>
      </c>
      <c r="R1400" s="196">
        <f t="shared" si="183"/>
        <v>3.4624145785876949E-2</v>
      </c>
    </row>
    <row r="1401" spans="1:18" ht="13.8">
      <c r="A1401" s="209">
        <v>43671</v>
      </c>
      <c r="B1401" s="193">
        <v>98.69</v>
      </c>
      <c r="C1401" s="193">
        <v>133.46</v>
      </c>
      <c r="D1401" s="193">
        <v>56.47</v>
      </c>
      <c r="E1401" s="193">
        <v>77.86</v>
      </c>
      <c r="F1401" s="193">
        <v>256.36</v>
      </c>
      <c r="G1401" s="193">
        <v>34.46</v>
      </c>
      <c r="H1401" s="193">
        <v>37.31</v>
      </c>
      <c r="I1401" s="224">
        <v>326.45999999999998</v>
      </c>
      <c r="J1401" s="193"/>
      <c r="K1401" s="196">
        <f t="shared" si="176"/>
        <v>-1.3494602159136429E-2</v>
      </c>
      <c r="L1401" s="196">
        <f t="shared" si="177"/>
        <v>-3.7324574499850698E-3</v>
      </c>
      <c r="M1401" s="196">
        <f t="shared" si="178"/>
        <v>-4.933920704845835E-3</v>
      </c>
      <c r="N1401" s="196">
        <f t="shared" si="179"/>
        <v>-1.2680699974638601E-2</v>
      </c>
      <c r="O1401" s="196">
        <f t="shared" si="180"/>
        <v>-3.653322969296532E-3</v>
      </c>
      <c r="P1401" s="196">
        <f t="shared" si="181"/>
        <v>2.0354754289037594E-3</v>
      </c>
      <c r="Q1401" s="196">
        <f t="shared" si="182"/>
        <v>-5.3319114902691481E-3</v>
      </c>
      <c r="R1401" s="196">
        <f t="shared" si="183"/>
        <v>2.6797508963955406E-2</v>
      </c>
    </row>
    <row r="1402" spans="1:18" ht="13.8">
      <c r="A1402" s="209">
        <v>43672</v>
      </c>
      <c r="B1402" s="193">
        <v>97.15</v>
      </c>
      <c r="C1402" s="193">
        <v>134.55000000000001</v>
      </c>
      <c r="D1402" s="193">
        <v>62.37</v>
      </c>
      <c r="E1402" s="193">
        <v>77.06</v>
      </c>
      <c r="F1402" s="193">
        <v>257.8</v>
      </c>
      <c r="G1402" s="193">
        <v>34.700000000000003</v>
      </c>
      <c r="H1402" s="193">
        <v>37.700000000000003</v>
      </c>
      <c r="I1402" s="224">
        <v>335.78</v>
      </c>
      <c r="J1402" s="193"/>
      <c r="K1402" s="196">
        <f t="shared" si="176"/>
        <v>-1.5604417874151302E-2</v>
      </c>
      <c r="L1402" s="196">
        <f t="shared" si="177"/>
        <v>8.1672411209351373E-3</v>
      </c>
      <c r="M1402" s="196">
        <f t="shared" si="178"/>
        <v>0.10448025500265626</v>
      </c>
      <c r="N1402" s="196">
        <f t="shared" si="179"/>
        <v>-1.0274852298998166E-2</v>
      </c>
      <c r="O1402" s="196">
        <f t="shared" si="180"/>
        <v>5.6171009517865409E-3</v>
      </c>
      <c r="P1402" s="196">
        <f t="shared" si="181"/>
        <v>6.964596633778351E-3</v>
      </c>
      <c r="Q1402" s="196">
        <f t="shared" si="182"/>
        <v>1.0452961672473882E-2</v>
      </c>
      <c r="R1402" s="196">
        <f t="shared" si="183"/>
        <v>2.854867365067694E-2</v>
      </c>
    </row>
    <row r="1403" spans="1:18" ht="13.8">
      <c r="A1403" s="209">
        <v>43675</v>
      </c>
      <c r="B1403" s="193">
        <v>95.62</v>
      </c>
      <c r="C1403" s="193">
        <v>134.26</v>
      </c>
      <c r="D1403" s="193">
        <v>61.82</v>
      </c>
      <c r="E1403" s="193">
        <v>77.209999999999994</v>
      </c>
      <c r="F1403" s="193">
        <v>256.66000000000003</v>
      </c>
      <c r="G1403" s="193">
        <v>34.47</v>
      </c>
      <c r="H1403" s="193">
        <v>38.01</v>
      </c>
      <c r="I1403" s="224">
        <v>332.7</v>
      </c>
      <c r="J1403" s="193"/>
      <c r="K1403" s="196">
        <f t="shared" si="176"/>
        <v>-1.5748841996912004E-2</v>
      </c>
      <c r="L1403" s="196">
        <f t="shared" si="177"/>
        <v>-2.1553325901153505E-3</v>
      </c>
      <c r="M1403" s="196">
        <f t="shared" si="178"/>
        <v>-8.8183421516754394E-3</v>
      </c>
      <c r="N1403" s="196">
        <f t="shared" si="179"/>
        <v>1.9465351674019136E-3</v>
      </c>
      <c r="O1403" s="196">
        <f t="shared" si="180"/>
        <v>-4.42203258339793E-3</v>
      </c>
      <c r="P1403" s="196">
        <f t="shared" si="181"/>
        <v>-6.6282420749280684E-3</v>
      </c>
      <c r="Q1403" s="196">
        <f t="shared" si="182"/>
        <v>8.2228116710874044E-3</v>
      </c>
      <c r="R1403" s="196">
        <f t="shared" si="183"/>
        <v>-9.1726725832389795E-3</v>
      </c>
    </row>
    <row r="1404" spans="1:18" ht="13.8">
      <c r="A1404" s="209">
        <v>43676</v>
      </c>
      <c r="B1404" s="193">
        <v>94.93</v>
      </c>
      <c r="C1404" s="193">
        <v>133.61000000000001</v>
      </c>
      <c r="D1404" s="193">
        <v>61.11</v>
      </c>
      <c r="E1404" s="193">
        <v>76.900000000000006</v>
      </c>
      <c r="F1404" s="193">
        <v>256.08999999999997</v>
      </c>
      <c r="G1404" s="193">
        <v>34.409999999999997</v>
      </c>
      <c r="H1404" s="193">
        <v>37.83</v>
      </c>
      <c r="I1404" s="224">
        <v>325.93</v>
      </c>
      <c r="J1404" s="193"/>
      <c r="K1404" s="196">
        <f t="shared" si="176"/>
        <v>-7.2160635850240292E-3</v>
      </c>
      <c r="L1404" s="196">
        <f t="shared" si="177"/>
        <v>-4.8413525994337649E-3</v>
      </c>
      <c r="M1404" s="196">
        <f t="shared" si="178"/>
        <v>-1.1484956324813989E-2</v>
      </c>
      <c r="N1404" s="196">
        <f t="shared" si="179"/>
        <v>-4.0150239606267079E-3</v>
      </c>
      <c r="O1404" s="196">
        <f t="shared" si="180"/>
        <v>-2.2208369048548663E-3</v>
      </c>
      <c r="P1404" s="196">
        <f t="shared" si="181"/>
        <v>-1.7406440382942349E-3</v>
      </c>
      <c r="Q1404" s="196">
        <f t="shared" si="182"/>
        <v>-4.7355958958168829E-3</v>
      </c>
      <c r="R1404" s="196">
        <f t="shared" si="183"/>
        <v>-2.034866245867142E-2</v>
      </c>
    </row>
    <row r="1405" spans="1:18" ht="13.8">
      <c r="A1405" s="209">
        <v>43677</v>
      </c>
      <c r="B1405" s="193">
        <v>93.34</v>
      </c>
      <c r="C1405" s="193">
        <v>129.72999999999999</v>
      </c>
      <c r="D1405" s="193">
        <v>60.68</v>
      </c>
      <c r="E1405" s="193">
        <v>76.47</v>
      </c>
      <c r="F1405" s="193">
        <v>252.54</v>
      </c>
      <c r="G1405" s="193">
        <v>33.89</v>
      </c>
      <c r="H1405" s="193">
        <v>37.659999999999997</v>
      </c>
      <c r="I1405" s="224">
        <v>322.99</v>
      </c>
      <c r="J1405" s="193"/>
      <c r="K1405" s="196">
        <f t="shared" si="176"/>
        <v>-1.6749183608975069E-2</v>
      </c>
      <c r="L1405" s="196">
        <f t="shared" si="177"/>
        <v>-2.9039742534241623E-2</v>
      </c>
      <c r="M1405" s="196">
        <f t="shared" si="178"/>
        <v>-7.0364915725740426E-3</v>
      </c>
      <c r="N1405" s="196">
        <f t="shared" si="179"/>
        <v>-5.5916775032510638E-3</v>
      </c>
      <c r="O1405" s="196">
        <f t="shared" si="180"/>
        <v>-1.3862314030223684E-2</v>
      </c>
      <c r="P1405" s="196">
        <f t="shared" si="181"/>
        <v>-1.5111886079627901E-2</v>
      </c>
      <c r="Q1405" s="196">
        <f t="shared" si="182"/>
        <v>-4.4937879989426837E-3</v>
      </c>
      <c r="R1405" s="196">
        <f t="shared" si="183"/>
        <v>-9.0203417911821487E-3</v>
      </c>
    </row>
    <row r="1406" spans="1:18" ht="13.8">
      <c r="A1406" s="209">
        <v>43678</v>
      </c>
      <c r="B1406" s="193">
        <v>92.77</v>
      </c>
      <c r="C1406" s="193">
        <v>131.43</v>
      </c>
      <c r="D1406" s="193">
        <v>60.3</v>
      </c>
      <c r="E1406" s="193">
        <v>73.13</v>
      </c>
      <c r="F1406" s="193">
        <v>251.57</v>
      </c>
      <c r="G1406" s="193">
        <v>33.58</v>
      </c>
      <c r="H1406" s="193">
        <v>37.58</v>
      </c>
      <c r="I1406" s="224">
        <v>319.5</v>
      </c>
      <c r="J1406" s="193"/>
      <c r="K1406" s="196">
        <f t="shared" si="176"/>
        <v>-6.1067066638098065E-3</v>
      </c>
      <c r="L1406" s="196">
        <f t="shared" si="177"/>
        <v>1.3104139366376453E-2</v>
      </c>
      <c r="M1406" s="196">
        <f t="shared" si="178"/>
        <v>-6.2623599208965486E-3</v>
      </c>
      <c r="N1406" s="196">
        <f t="shared" si="179"/>
        <v>-4.3677259055838934E-2</v>
      </c>
      <c r="O1406" s="196">
        <f t="shared" si="180"/>
        <v>-3.8409756870198737E-3</v>
      </c>
      <c r="P1406" s="196">
        <f t="shared" si="181"/>
        <v>-9.1472410740632126E-3</v>
      </c>
      <c r="Q1406" s="196">
        <f t="shared" si="182"/>
        <v>-2.1242697822623021E-3</v>
      </c>
      <c r="R1406" s="196">
        <f t="shared" si="183"/>
        <v>-1.0805288089414561E-2</v>
      </c>
    </row>
    <row r="1407" spans="1:18" ht="13.8">
      <c r="A1407" s="209">
        <v>43679</v>
      </c>
      <c r="B1407" s="193">
        <v>91.16</v>
      </c>
      <c r="C1407" s="193">
        <v>130.33000000000001</v>
      </c>
      <c r="D1407" s="193">
        <v>59.55</v>
      </c>
      <c r="E1407" s="193">
        <v>72.16</v>
      </c>
      <c r="F1407" s="193">
        <v>249.67</v>
      </c>
      <c r="G1407" s="193">
        <v>33.590000000000003</v>
      </c>
      <c r="H1407" s="193">
        <v>37.1</v>
      </c>
      <c r="I1407" s="224">
        <v>318.83</v>
      </c>
      <c r="J1407" s="193"/>
      <c r="K1407" s="196">
        <f t="shared" si="176"/>
        <v>-1.7354748302252879E-2</v>
      </c>
      <c r="L1407" s="196">
        <f t="shared" si="177"/>
        <v>-8.3694742448451216E-3</v>
      </c>
      <c r="M1407" s="196">
        <f t="shared" si="178"/>
        <v>-1.2437810945273632E-2</v>
      </c>
      <c r="N1407" s="196">
        <f t="shared" si="179"/>
        <v>-1.3264050321345535E-2</v>
      </c>
      <c r="O1407" s="196">
        <f t="shared" si="180"/>
        <v>-7.5525698612712395E-3</v>
      </c>
      <c r="P1407" s="196">
        <f t="shared" si="181"/>
        <v>2.9779630732594152E-4</v>
      </c>
      <c r="Q1407" s="196">
        <f t="shared" si="182"/>
        <v>-1.2772751463544356E-2</v>
      </c>
      <c r="R1407" s="196">
        <f t="shared" si="183"/>
        <v>-2.0970266040689074E-3</v>
      </c>
    </row>
    <row r="1408" spans="1:18" ht="13.8">
      <c r="A1408" s="209">
        <v>43682</v>
      </c>
      <c r="B1408" s="193">
        <v>88.26</v>
      </c>
      <c r="C1408" s="193">
        <v>125.86</v>
      </c>
      <c r="D1408" s="193">
        <v>57.47</v>
      </c>
      <c r="E1408" s="193">
        <v>71.510000000000005</v>
      </c>
      <c r="F1408" s="193">
        <v>242.89</v>
      </c>
      <c r="G1408" s="193">
        <v>32.49</v>
      </c>
      <c r="H1408" s="193">
        <v>35.479999999999997</v>
      </c>
      <c r="I1408" s="224">
        <v>307.63</v>
      </c>
      <c r="J1408" s="193"/>
      <c r="K1408" s="196">
        <f t="shared" si="176"/>
        <v>-3.1812198332601925E-2</v>
      </c>
      <c r="L1408" s="196">
        <f t="shared" si="177"/>
        <v>-3.4297552367068308E-2</v>
      </c>
      <c r="M1408" s="196">
        <f t="shared" si="178"/>
        <v>-3.4928631402183011E-2</v>
      </c>
      <c r="N1408" s="196">
        <f t="shared" si="179"/>
        <v>-9.0077605321506587E-3</v>
      </c>
      <c r="O1408" s="196">
        <f t="shared" si="180"/>
        <v>-2.7155845716345581E-2</v>
      </c>
      <c r="P1408" s="196">
        <f t="shared" si="181"/>
        <v>-3.2747841619529663E-2</v>
      </c>
      <c r="Q1408" s="196">
        <f t="shared" si="182"/>
        <v>-4.3665768194070205E-2</v>
      </c>
      <c r="R1408" s="196">
        <f t="shared" si="183"/>
        <v>-3.5128438352727123E-2</v>
      </c>
    </row>
    <row r="1409" spans="1:18" ht="13.8">
      <c r="A1409" s="209">
        <v>43683</v>
      </c>
      <c r="B1409" s="193">
        <v>89.39</v>
      </c>
      <c r="C1409" s="193">
        <v>128.22</v>
      </c>
      <c r="D1409" s="193">
        <v>58.35</v>
      </c>
      <c r="E1409" s="193">
        <v>73.260000000000005</v>
      </c>
      <c r="F1409" s="193">
        <v>246.75</v>
      </c>
      <c r="G1409" s="193">
        <v>32.94</v>
      </c>
      <c r="H1409" s="193">
        <v>36.29</v>
      </c>
      <c r="I1409" s="224">
        <v>310.10000000000002</v>
      </c>
      <c r="J1409" s="193"/>
      <c r="K1409" s="196">
        <f t="shared" si="176"/>
        <v>1.2803081803761562E-2</v>
      </c>
      <c r="L1409" s="196">
        <f t="shared" si="177"/>
        <v>1.8750993167010961E-2</v>
      </c>
      <c r="M1409" s="196">
        <f t="shared" si="178"/>
        <v>1.5312336871411215E-2</v>
      </c>
      <c r="N1409" s="196">
        <f t="shared" si="179"/>
        <v>2.4472101803943502E-2</v>
      </c>
      <c r="O1409" s="196">
        <f t="shared" si="180"/>
        <v>1.5891967557330536E-2</v>
      </c>
      <c r="P1409" s="196">
        <f t="shared" si="181"/>
        <v>1.3850415512465242E-2</v>
      </c>
      <c r="Q1409" s="196">
        <f t="shared" si="182"/>
        <v>2.2829763246899729E-2</v>
      </c>
      <c r="R1409" s="196">
        <f t="shared" si="183"/>
        <v>8.0291258979944321E-3</v>
      </c>
    </row>
    <row r="1410" spans="1:18" ht="13.8">
      <c r="A1410" s="209">
        <v>43684</v>
      </c>
      <c r="B1410" s="193">
        <v>89.67</v>
      </c>
      <c r="C1410" s="193">
        <v>128.78</v>
      </c>
      <c r="D1410" s="193">
        <v>58.56</v>
      </c>
      <c r="E1410" s="193">
        <v>73.47</v>
      </c>
      <c r="F1410" s="193">
        <v>251.32</v>
      </c>
      <c r="G1410" s="193">
        <v>33.22</v>
      </c>
      <c r="H1410" s="193">
        <v>36.32</v>
      </c>
      <c r="I1410" s="224">
        <v>304.29000000000002</v>
      </c>
      <c r="J1410" s="193"/>
      <c r="K1410" s="196">
        <f t="shared" si="176"/>
        <v>3.132341425215361E-3</v>
      </c>
      <c r="L1410" s="196">
        <f t="shared" si="177"/>
        <v>4.3674933707690084E-3</v>
      </c>
      <c r="M1410" s="196">
        <f t="shared" si="178"/>
        <v>3.598971722365053E-3</v>
      </c>
      <c r="N1410" s="196">
        <f t="shared" si="179"/>
        <v>2.8665028665027809E-3</v>
      </c>
      <c r="O1410" s="196">
        <f t="shared" si="180"/>
        <v>1.8520770010131686E-2</v>
      </c>
      <c r="P1410" s="196">
        <f t="shared" si="181"/>
        <v>8.5003035822708312E-3</v>
      </c>
      <c r="Q1410" s="196">
        <f t="shared" si="182"/>
        <v>8.2667401488016362E-4</v>
      </c>
      <c r="R1410" s="196">
        <f t="shared" si="183"/>
        <v>-1.8735891647855538E-2</v>
      </c>
    </row>
    <row r="1411" spans="1:18" ht="13.8">
      <c r="A1411" s="209">
        <v>43685</v>
      </c>
      <c r="B1411" s="193">
        <v>91.64</v>
      </c>
      <c r="C1411" s="193">
        <v>132.22</v>
      </c>
      <c r="D1411" s="193">
        <v>60.09</v>
      </c>
      <c r="E1411" s="193">
        <v>74.17</v>
      </c>
      <c r="F1411" s="193">
        <v>251.78</v>
      </c>
      <c r="G1411" s="193">
        <v>33.479999999999997</v>
      </c>
      <c r="H1411" s="193">
        <v>37.72</v>
      </c>
      <c r="I1411" s="224">
        <v>315.89999999999998</v>
      </c>
      <c r="J1411" s="193"/>
      <c r="K1411" s="196">
        <f t="shared" ref="K1411:K1474" si="184">(B1411-B1410)/B1410</f>
        <v>2.1969443515110949E-2</v>
      </c>
      <c r="L1411" s="196">
        <f t="shared" ref="L1411:L1474" si="185">(C1411-C1410)/C1410</f>
        <v>2.6712222394781781E-2</v>
      </c>
      <c r="M1411" s="196">
        <f t="shared" ref="M1411:M1474" si="186">(D1411-D1410)/D1410</f>
        <v>2.6127049180327887E-2</v>
      </c>
      <c r="N1411" s="196">
        <f t="shared" ref="N1411:N1474" si="187">(E1411-E1410)/E1410</f>
        <v>9.5276983802913134E-3</v>
      </c>
      <c r="O1411" s="196">
        <f t="shared" ref="O1411:O1474" si="188">(F1411-F1410)/F1410</f>
        <v>1.8303358268343464E-3</v>
      </c>
      <c r="P1411" s="196">
        <f t="shared" ref="P1411:P1474" si="189">(G1411-G1410)/G1410</f>
        <v>7.8266104756170383E-3</v>
      </c>
      <c r="Q1411" s="196">
        <f t="shared" ref="Q1411:Q1474" si="190">(H1411-H1410)/H1410</f>
        <v>3.8546255506607889E-2</v>
      </c>
      <c r="R1411" s="196">
        <f t="shared" ref="R1411:R1474" si="191">(I1411-I1410)/I1410</f>
        <v>3.8154392191659128E-2</v>
      </c>
    </row>
    <row r="1412" spans="1:18" ht="13.8">
      <c r="A1412" s="209">
        <v>43686</v>
      </c>
      <c r="B1412" s="193">
        <v>90.38</v>
      </c>
      <c r="C1412" s="193">
        <v>131.1</v>
      </c>
      <c r="D1412" s="193">
        <v>59.25</v>
      </c>
      <c r="E1412" s="193">
        <v>72.94</v>
      </c>
      <c r="F1412" s="193">
        <v>250.99</v>
      </c>
      <c r="G1412" s="193">
        <v>33.1</v>
      </c>
      <c r="H1412" s="193">
        <v>36.86</v>
      </c>
      <c r="I1412" s="224">
        <v>308.93</v>
      </c>
      <c r="J1412" s="193"/>
      <c r="K1412" s="196">
        <f t="shared" si="184"/>
        <v>-1.3749454386730741E-2</v>
      </c>
      <c r="L1412" s="196">
        <f t="shared" si="185"/>
        <v>-8.4707306005143285E-3</v>
      </c>
      <c r="M1412" s="196">
        <f t="shared" si="186"/>
        <v>-1.3979031452820825E-2</v>
      </c>
      <c r="N1412" s="196">
        <f t="shared" si="187"/>
        <v>-1.6583524335984954E-2</v>
      </c>
      <c r="O1412" s="196">
        <f t="shared" si="188"/>
        <v>-3.1376598617840657E-3</v>
      </c>
      <c r="P1412" s="196">
        <f t="shared" si="189"/>
        <v>-1.1350059737156377E-2</v>
      </c>
      <c r="Q1412" s="196">
        <f t="shared" si="190"/>
        <v>-2.279957582184516E-2</v>
      </c>
      <c r="R1412" s="196">
        <f t="shared" si="191"/>
        <v>-2.2063944286166415E-2</v>
      </c>
    </row>
    <row r="1413" spans="1:18" ht="13.8">
      <c r="A1413" s="209">
        <v>43689</v>
      </c>
      <c r="B1413" s="193">
        <v>89.25</v>
      </c>
      <c r="C1413" s="193">
        <v>129.27000000000001</v>
      </c>
      <c r="D1413" s="193">
        <v>58.59</v>
      </c>
      <c r="E1413" s="193">
        <v>72.61</v>
      </c>
      <c r="F1413" s="193">
        <v>248.58</v>
      </c>
      <c r="G1413" s="193">
        <v>32.47</v>
      </c>
      <c r="H1413" s="193">
        <v>36.33</v>
      </c>
      <c r="I1413" s="224">
        <v>310.83</v>
      </c>
      <c r="J1413" s="193"/>
      <c r="K1413" s="196">
        <f t="shared" si="184"/>
        <v>-1.2502766098694352E-2</v>
      </c>
      <c r="L1413" s="196">
        <f t="shared" si="185"/>
        <v>-1.3958810068649765E-2</v>
      </c>
      <c r="M1413" s="196">
        <f t="shared" si="186"/>
        <v>-1.1139240506329057E-2</v>
      </c>
      <c r="N1413" s="196">
        <f t="shared" si="187"/>
        <v>-4.524266520427726E-3</v>
      </c>
      <c r="O1413" s="196">
        <f t="shared" si="188"/>
        <v>-9.6019761743495625E-3</v>
      </c>
      <c r="P1413" s="196">
        <f t="shared" si="189"/>
        <v>-1.9033232628398868E-2</v>
      </c>
      <c r="Q1413" s="196">
        <f t="shared" si="190"/>
        <v>-1.4378730330982125E-2</v>
      </c>
      <c r="R1413" s="196">
        <f t="shared" si="191"/>
        <v>6.1502605768296286E-3</v>
      </c>
    </row>
    <row r="1414" spans="1:18" ht="13.8">
      <c r="A1414" s="209">
        <v>43690</v>
      </c>
      <c r="B1414" s="193">
        <v>91.22</v>
      </c>
      <c r="C1414" s="193">
        <v>131.94</v>
      </c>
      <c r="D1414" s="193">
        <v>59.72</v>
      </c>
      <c r="E1414" s="193">
        <v>74.56</v>
      </c>
      <c r="F1414" s="193">
        <v>253.12</v>
      </c>
      <c r="G1414" s="193">
        <v>33.14</v>
      </c>
      <c r="H1414" s="193">
        <v>37.47</v>
      </c>
      <c r="I1414" s="224">
        <v>312.27999999999997</v>
      </c>
      <c r="J1414" s="193"/>
      <c r="K1414" s="196">
        <f t="shared" si="184"/>
        <v>2.2072829131652649E-2</v>
      </c>
      <c r="L1414" s="196">
        <f t="shared" si="185"/>
        <v>2.0654444186586116E-2</v>
      </c>
      <c r="M1414" s="196">
        <f t="shared" si="186"/>
        <v>1.9286567673664368E-2</v>
      </c>
      <c r="N1414" s="196">
        <f t="shared" si="187"/>
        <v>2.685580498553922E-2</v>
      </c>
      <c r="O1414" s="196">
        <f t="shared" si="188"/>
        <v>1.8263738032021852E-2</v>
      </c>
      <c r="P1414" s="196">
        <f t="shared" si="189"/>
        <v>2.0634431783184533E-2</v>
      </c>
      <c r="Q1414" s="196">
        <f t="shared" si="190"/>
        <v>3.1379025598678792E-2</v>
      </c>
      <c r="R1414" s="196">
        <f t="shared" si="191"/>
        <v>4.6649293826206886E-3</v>
      </c>
    </row>
    <row r="1415" spans="1:18" ht="13.8">
      <c r="A1415" s="209">
        <v>43691</v>
      </c>
      <c r="B1415" s="193">
        <v>88.15</v>
      </c>
      <c r="C1415" s="193">
        <v>127.97</v>
      </c>
      <c r="D1415" s="193">
        <v>58.07</v>
      </c>
      <c r="E1415" s="193">
        <v>72.48</v>
      </c>
      <c r="F1415" s="193">
        <v>245.69</v>
      </c>
      <c r="G1415" s="193">
        <v>32.770000000000003</v>
      </c>
      <c r="H1415" s="193">
        <v>36.24</v>
      </c>
      <c r="I1415" s="224">
        <v>299.11</v>
      </c>
      <c r="J1415" s="193"/>
      <c r="K1415" s="196">
        <f t="shared" si="184"/>
        <v>-3.3654900241175109E-2</v>
      </c>
      <c r="L1415" s="196">
        <f t="shared" si="185"/>
        <v>-3.0089434591480967E-2</v>
      </c>
      <c r="M1415" s="196">
        <f t="shared" si="186"/>
        <v>-2.7628935030140633E-2</v>
      </c>
      <c r="N1415" s="196">
        <f t="shared" si="187"/>
        <v>-2.7896995708154484E-2</v>
      </c>
      <c r="O1415" s="196">
        <f t="shared" si="188"/>
        <v>-2.9353666245259192E-2</v>
      </c>
      <c r="P1415" s="196">
        <f t="shared" si="189"/>
        <v>-1.1164755582377714E-2</v>
      </c>
      <c r="Q1415" s="196">
        <f t="shared" si="190"/>
        <v>-3.2826261008806965E-2</v>
      </c>
      <c r="R1415" s="196">
        <f t="shared" si="191"/>
        <v>-4.2173690277955554E-2</v>
      </c>
    </row>
    <row r="1416" spans="1:18" ht="13.8">
      <c r="A1416" s="209">
        <v>43692</v>
      </c>
      <c r="B1416" s="193">
        <v>88.81</v>
      </c>
      <c r="C1416" s="193">
        <v>127.68</v>
      </c>
      <c r="D1416" s="193">
        <v>58.22</v>
      </c>
      <c r="E1416" s="193">
        <v>73.08</v>
      </c>
      <c r="F1416" s="193">
        <v>248.77</v>
      </c>
      <c r="G1416" s="193">
        <v>34.770000000000003</v>
      </c>
      <c r="H1416" s="193">
        <v>36.06</v>
      </c>
      <c r="I1416" s="224">
        <v>295.76</v>
      </c>
      <c r="J1416" s="193"/>
      <c r="K1416" s="196">
        <f t="shared" si="184"/>
        <v>7.4872376630742664E-3</v>
      </c>
      <c r="L1416" s="196">
        <f t="shared" si="185"/>
        <v>-2.2661561303429869E-3</v>
      </c>
      <c r="M1416" s="196">
        <f t="shared" si="186"/>
        <v>2.583089374892347E-3</v>
      </c>
      <c r="N1416" s="196">
        <f t="shared" si="187"/>
        <v>8.2781456953641593E-3</v>
      </c>
      <c r="O1416" s="196">
        <f t="shared" si="188"/>
        <v>1.253612275631899E-2</v>
      </c>
      <c r="P1416" s="196">
        <f t="shared" si="189"/>
        <v>6.1031431187061329E-2</v>
      </c>
      <c r="Q1416" s="196">
        <f t="shared" si="190"/>
        <v>-4.9668874172185346E-3</v>
      </c>
      <c r="R1416" s="196">
        <f t="shared" si="191"/>
        <v>-1.1199893015947386E-2</v>
      </c>
    </row>
    <row r="1417" spans="1:18" ht="13.8">
      <c r="A1417" s="209">
        <v>43693</v>
      </c>
      <c r="B1417" s="193">
        <v>89.63</v>
      </c>
      <c r="C1417" s="193">
        <v>130.02000000000001</v>
      </c>
      <c r="D1417" s="193">
        <v>58.74</v>
      </c>
      <c r="E1417" s="193">
        <v>74.540000000000006</v>
      </c>
      <c r="F1417" s="193">
        <v>251.14</v>
      </c>
      <c r="G1417" s="193">
        <v>34.86</v>
      </c>
      <c r="H1417" s="193">
        <v>36.590000000000003</v>
      </c>
      <c r="I1417" s="224">
        <v>302.8</v>
      </c>
      <c r="J1417" s="193"/>
      <c r="K1417" s="196">
        <f t="shared" si="184"/>
        <v>9.2331944600832477E-3</v>
      </c>
      <c r="L1417" s="196">
        <f t="shared" si="185"/>
        <v>1.8327067669172959E-2</v>
      </c>
      <c r="M1417" s="196">
        <f t="shared" si="186"/>
        <v>8.9316386121608242E-3</v>
      </c>
      <c r="N1417" s="196">
        <f t="shared" si="187"/>
        <v>1.9978106185002845E-2</v>
      </c>
      <c r="O1417" s="196">
        <f t="shared" si="188"/>
        <v>9.526872211279399E-3</v>
      </c>
      <c r="P1417" s="196">
        <f t="shared" si="189"/>
        <v>2.5884383088868651E-3</v>
      </c>
      <c r="Q1417" s="196">
        <f t="shared" si="190"/>
        <v>1.4697726012201916E-2</v>
      </c>
      <c r="R1417" s="196">
        <f t="shared" si="191"/>
        <v>2.3803083581282192E-2</v>
      </c>
    </row>
    <row r="1418" spans="1:18" ht="13.8">
      <c r="A1418" s="209">
        <v>43696</v>
      </c>
      <c r="B1418" s="193">
        <v>90.81</v>
      </c>
      <c r="C1418" s="193">
        <v>132.19999999999999</v>
      </c>
      <c r="D1418" s="193">
        <v>59.78</v>
      </c>
      <c r="E1418" s="193">
        <v>76.63</v>
      </c>
      <c r="F1418" s="193">
        <v>252.52</v>
      </c>
      <c r="G1418" s="193">
        <v>35.119999999999997</v>
      </c>
      <c r="H1418" s="193">
        <v>36.93</v>
      </c>
      <c r="I1418" s="224">
        <v>309.38</v>
      </c>
      <c r="J1418" s="193"/>
      <c r="K1418" s="196">
        <f t="shared" si="184"/>
        <v>1.3165234854401504E-2</v>
      </c>
      <c r="L1418" s="196">
        <f t="shared" si="185"/>
        <v>1.6766651284417615E-2</v>
      </c>
      <c r="M1418" s="196">
        <f t="shared" si="186"/>
        <v>1.7705141300646904E-2</v>
      </c>
      <c r="N1418" s="196">
        <f t="shared" si="187"/>
        <v>2.8038636973436934E-2</v>
      </c>
      <c r="O1418" s="196">
        <f t="shared" si="188"/>
        <v>5.4949430596481002E-3</v>
      </c>
      <c r="P1418" s="196">
        <f t="shared" si="189"/>
        <v>7.4584050487664375E-3</v>
      </c>
      <c r="Q1418" s="196">
        <f t="shared" si="190"/>
        <v>9.2921563268651627E-3</v>
      </c>
      <c r="R1418" s="196">
        <f t="shared" si="191"/>
        <v>2.1730515191545521E-2</v>
      </c>
    </row>
    <row r="1419" spans="1:18" ht="13.8">
      <c r="A1419" s="209">
        <v>43697</v>
      </c>
      <c r="B1419" s="193">
        <v>90.07</v>
      </c>
      <c r="C1419" s="193">
        <v>131.1</v>
      </c>
      <c r="D1419" s="193">
        <v>58.99</v>
      </c>
      <c r="E1419" s="193">
        <v>76.290000000000006</v>
      </c>
      <c r="F1419" s="193">
        <v>250.1</v>
      </c>
      <c r="G1419" s="193">
        <v>34.57</v>
      </c>
      <c r="H1419" s="193">
        <v>36.6</v>
      </c>
      <c r="I1419" s="224">
        <v>298.99</v>
      </c>
      <c r="J1419" s="193"/>
      <c r="K1419" s="196">
        <f t="shared" si="184"/>
        <v>-8.1488822816871385E-3</v>
      </c>
      <c r="L1419" s="196">
        <f t="shared" si="185"/>
        <v>-8.3207261724659188E-3</v>
      </c>
      <c r="M1419" s="196">
        <f t="shared" si="186"/>
        <v>-1.3215122114419523E-2</v>
      </c>
      <c r="N1419" s="196">
        <f t="shared" si="187"/>
        <v>-4.4369046065508184E-3</v>
      </c>
      <c r="O1419" s="196">
        <f t="shared" si="188"/>
        <v>-9.5833993347062239E-3</v>
      </c>
      <c r="P1419" s="196">
        <f t="shared" si="189"/>
        <v>-1.5660592255125207E-2</v>
      </c>
      <c r="Q1419" s="196">
        <f t="shared" si="190"/>
        <v>-8.9358245329000351E-3</v>
      </c>
      <c r="R1419" s="196">
        <f t="shared" si="191"/>
        <v>-3.3583295623505031E-2</v>
      </c>
    </row>
    <row r="1420" spans="1:18" ht="13.8">
      <c r="A1420" s="209">
        <v>43698</v>
      </c>
      <c r="B1420" s="193">
        <v>91.18</v>
      </c>
      <c r="C1420" s="193">
        <v>132.57</v>
      </c>
      <c r="D1420" s="193">
        <v>59.42</v>
      </c>
      <c r="E1420" s="193">
        <v>91.87</v>
      </c>
      <c r="F1420" s="193">
        <v>252.59</v>
      </c>
      <c r="G1420" s="193">
        <v>34.56</v>
      </c>
      <c r="H1420" s="193">
        <v>36.92</v>
      </c>
      <c r="I1420" s="224">
        <v>297.81</v>
      </c>
      <c r="J1420" s="193"/>
      <c r="K1420" s="196">
        <f t="shared" si="184"/>
        <v>1.2323748195847826E-2</v>
      </c>
      <c r="L1420" s="196">
        <f t="shared" si="185"/>
        <v>1.1212814645308915E-2</v>
      </c>
      <c r="M1420" s="196">
        <f t="shared" si="186"/>
        <v>7.2893710798440361E-3</v>
      </c>
      <c r="N1420" s="196">
        <f t="shared" si="187"/>
        <v>0.20422073666273427</v>
      </c>
      <c r="O1420" s="196">
        <f t="shared" si="188"/>
        <v>9.9560175929628517E-3</v>
      </c>
      <c r="P1420" s="196">
        <f t="shared" si="189"/>
        <v>-2.8926815157645389E-4</v>
      </c>
      <c r="Q1420" s="196">
        <f t="shared" si="190"/>
        <v>8.7431693989071108E-3</v>
      </c>
      <c r="R1420" s="196">
        <f t="shared" si="191"/>
        <v>-3.9466202883039793E-3</v>
      </c>
    </row>
    <row r="1421" spans="1:18" ht="13.8">
      <c r="A1421" s="209">
        <v>43699</v>
      </c>
      <c r="B1421" s="193">
        <v>90.23</v>
      </c>
      <c r="C1421" s="193">
        <v>131.6</v>
      </c>
      <c r="D1421" s="193">
        <v>59.33</v>
      </c>
      <c r="E1421" s="193">
        <v>94.83</v>
      </c>
      <c r="F1421" s="193">
        <v>256.47000000000003</v>
      </c>
      <c r="G1421" s="193">
        <v>34.53</v>
      </c>
      <c r="H1421" s="193">
        <v>36.57</v>
      </c>
      <c r="I1421" s="224">
        <v>296.93</v>
      </c>
      <c r="J1421" s="193"/>
      <c r="K1421" s="196">
        <f t="shared" si="184"/>
        <v>-1.0418951524457149E-2</v>
      </c>
      <c r="L1421" s="196">
        <f t="shared" si="185"/>
        <v>-7.3168891906162702E-3</v>
      </c>
      <c r="M1421" s="196">
        <f t="shared" si="186"/>
        <v>-1.5146415348368126E-3</v>
      </c>
      <c r="N1421" s="196">
        <f t="shared" si="187"/>
        <v>3.221944051376939E-2</v>
      </c>
      <c r="O1421" s="196">
        <f t="shared" si="188"/>
        <v>1.5360861475117874E-2</v>
      </c>
      <c r="P1421" s="196">
        <f t="shared" si="189"/>
        <v>-8.6805555555558836E-4</v>
      </c>
      <c r="Q1421" s="196">
        <f t="shared" si="190"/>
        <v>-9.4799566630552924E-3</v>
      </c>
      <c r="R1421" s="196">
        <f t="shared" si="191"/>
        <v>-2.954904133507926E-3</v>
      </c>
    </row>
    <row r="1422" spans="1:18" ht="13.8">
      <c r="A1422" s="209">
        <v>43700</v>
      </c>
      <c r="B1422" s="193">
        <v>87.48</v>
      </c>
      <c r="C1422" s="193">
        <v>127.41</v>
      </c>
      <c r="D1422" s="193">
        <v>57.42</v>
      </c>
      <c r="E1422" s="193">
        <v>92.31</v>
      </c>
      <c r="F1422" s="193">
        <v>251.06</v>
      </c>
      <c r="G1422" s="193">
        <v>34.200000000000003</v>
      </c>
      <c r="H1422" s="193">
        <v>35.380000000000003</v>
      </c>
      <c r="I1422" s="224">
        <v>291.44</v>
      </c>
      <c r="J1422" s="193"/>
      <c r="K1422" s="196">
        <f t="shared" si="184"/>
        <v>-3.0477668181314418E-2</v>
      </c>
      <c r="L1422" s="196">
        <f t="shared" si="185"/>
        <v>-3.1838905775075969E-2</v>
      </c>
      <c r="M1422" s="196">
        <f t="shared" si="186"/>
        <v>-3.2192819821338224E-2</v>
      </c>
      <c r="N1422" s="196">
        <f t="shared" si="187"/>
        <v>-2.6573869028788315E-2</v>
      </c>
      <c r="O1422" s="196">
        <f t="shared" si="188"/>
        <v>-2.109408507817688E-2</v>
      </c>
      <c r="P1422" s="196">
        <f t="shared" si="189"/>
        <v>-9.5569070373587688E-3</v>
      </c>
      <c r="Q1422" s="196">
        <f t="shared" si="190"/>
        <v>-3.2540333606781449E-2</v>
      </c>
      <c r="R1422" s="196">
        <f t="shared" si="191"/>
        <v>-1.8489206210217927E-2</v>
      </c>
    </row>
    <row r="1423" spans="1:18" ht="13.8">
      <c r="A1423" s="209">
        <v>43703</v>
      </c>
      <c r="B1423" s="193">
        <v>88.44</v>
      </c>
      <c r="C1423" s="193">
        <v>129.38</v>
      </c>
      <c r="D1423" s="193">
        <v>58.3</v>
      </c>
      <c r="E1423" s="193">
        <v>93.45</v>
      </c>
      <c r="F1423" s="193">
        <v>255.13</v>
      </c>
      <c r="G1423" s="193">
        <v>34.56</v>
      </c>
      <c r="H1423" s="193">
        <v>36.020000000000003</v>
      </c>
      <c r="I1423" s="224">
        <v>294.98</v>
      </c>
      <c r="J1423" s="193"/>
      <c r="K1423" s="196">
        <f t="shared" si="184"/>
        <v>1.0973936899862754E-2</v>
      </c>
      <c r="L1423" s="196">
        <f t="shared" si="185"/>
        <v>1.546189467074797E-2</v>
      </c>
      <c r="M1423" s="196">
        <f t="shared" si="186"/>
        <v>1.5325670498084212E-2</v>
      </c>
      <c r="N1423" s="196">
        <f t="shared" si="187"/>
        <v>1.2349691257718563E-2</v>
      </c>
      <c r="O1423" s="196">
        <f t="shared" si="188"/>
        <v>1.6211264239623966E-2</v>
      </c>
      <c r="P1423" s="196">
        <f t="shared" si="189"/>
        <v>1.0526315789473667E-2</v>
      </c>
      <c r="Q1423" s="196">
        <f t="shared" si="190"/>
        <v>1.8089315997738852E-2</v>
      </c>
      <c r="R1423" s="196">
        <f t="shared" si="191"/>
        <v>1.2146582486961367E-2</v>
      </c>
    </row>
    <row r="1424" spans="1:18" ht="13.8">
      <c r="A1424" s="209">
        <v>43704</v>
      </c>
      <c r="B1424" s="193">
        <v>88.09</v>
      </c>
      <c r="C1424" s="193">
        <v>129.65</v>
      </c>
      <c r="D1424" s="193">
        <v>58.25</v>
      </c>
      <c r="E1424" s="193">
        <v>93.38</v>
      </c>
      <c r="F1424" s="193">
        <v>267.89</v>
      </c>
      <c r="G1424" s="193">
        <v>34.69</v>
      </c>
      <c r="H1424" s="193">
        <v>35.659999999999997</v>
      </c>
      <c r="I1424" s="224">
        <v>291.02999999999997</v>
      </c>
      <c r="J1424" s="193"/>
      <c r="K1424" s="196">
        <f t="shared" si="184"/>
        <v>-3.9574853007688189E-3</v>
      </c>
      <c r="L1424" s="196">
        <f t="shared" si="185"/>
        <v>2.0868758695316916E-3</v>
      </c>
      <c r="M1424" s="196">
        <f t="shared" si="186"/>
        <v>-8.5763293310458252E-4</v>
      </c>
      <c r="N1424" s="196">
        <f t="shared" si="187"/>
        <v>-7.4906367041206409E-4</v>
      </c>
      <c r="O1424" s="196">
        <f t="shared" si="188"/>
        <v>5.0013718496452753E-2</v>
      </c>
      <c r="P1424" s="196">
        <f t="shared" si="189"/>
        <v>3.7615740740739425E-3</v>
      </c>
      <c r="Q1424" s="196">
        <f t="shared" si="190"/>
        <v>-9.9944475291506522E-3</v>
      </c>
      <c r="R1424" s="196">
        <f t="shared" si="191"/>
        <v>-1.3390738355142874E-2</v>
      </c>
    </row>
    <row r="1425" spans="1:18" ht="13.8">
      <c r="A1425" s="209">
        <v>43705</v>
      </c>
      <c r="B1425" s="193">
        <v>88.21</v>
      </c>
      <c r="C1425" s="193">
        <v>129.47999999999999</v>
      </c>
      <c r="D1425" s="193">
        <v>58.41</v>
      </c>
      <c r="E1425" s="193">
        <v>94.9</v>
      </c>
      <c r="F1425" s="193">
        <v>269.82</v>
      </c>
      <c r="G1425" s="193">
        <v>34.78</v>
      </c>
      <c r="H1425" s="193">
        <v>36.65</v>
      </c>
      <c r="I1425" s="224">
        <v>291.77</v>
      </c>
      <c r="J1425" s="193"/>
      <c r="K1425" s="196">
        <f t="shared" si="184"/>
        <v>1.3622431604040225E-3</v>
      </c>
      <c r="L1425" s="196">
        <f t="shared" si="185"/>
        <v>-1.3112225221752094E-3</v>
      </c>
      <c r="M1425" s="196">
        <f t="shared" si="186"/>
        <v>2.74678111587977E-3</v>
      </c>
      <c r="N1425" s="196">
        <f t="shared" si="187"/>
        <v>1.6277575497965414E-2</v>
      </c>
      <c r="O1425" s="196">
        <f t="shared" si="188"/>
        <v>7.2044495875172899E-3</v>
      </c>
      <c r="P1425" s="196">
        <f t="shared" si="189"/>
        <v>2.5944076102624217E-3</v>
      </c>
      <c r="Q1425" s="196">
        <f t="shared" si="190"/>
        <v>2.7762198541783568E-2</v>
      </c>
      <c r="R1425" s="196">
        <f t="shared" si="191"/>
        <v>2.542693193141632E-3</v>
      </c>
    </row>
    <row r="1426" spans="1:18" ht="13.8">
      <c r="A1426" s="209">
        <v>43706</v>
      </c>
      <c r="B1426" s="193">
        <v>89.32</v>
      </c>
      <c r="C1426" s="193">
        <v>131.93</v>
      </c>
      <c r="D1426" s="193">
        <v>59.5</v>
      </c>
      <c r="E1426" s="193">
        <v>96.27</v>
      </c>
      <c r="F1426" s="193">
        <v>272.33</v>
      </c>
      <c r="G1426" s="193">
        <v>35.200000000000003</v>
      </c>
      <c r="H1426" s="193">
        <v>37.06</v>
      </c>
      <c r="I1426" s="224">
        <v>296.77999999999997</v>
      </c>
      <c r="J1426" s="193"/>
      <c r="K1426" s="196">
        <f t="shared" si="184"/>
        <v>1.2583607300759546E-2</v>
      </c>
      <c r="L1426" s="196">
        <f t="shared" si="185"/>
        <v>1.8921841210997971E-2</v>
      </c>
      <c r="M1426" s="196">
        <f t="shared" si="186"/>
        <v>1.8661188152713636E-2</v>
      </c>
      <c r="N1426" s="196">
        <f t="shared" si="187"/>
        <v>1.4436248682823923E-2</v>
      </c>
      <c r="O1426" s="196">
        <f t="shared" si="188"/>
        <v>9.3024979616039994E-3</v>
      </c>
      <c r="P1426" s="196">
        <f t="shared" si="189"/>
        <v>1.2075905692927017E-2</v>
      </c>
      <c r="Q1426" s="196">
        <f t="shared" si="190"/>
        <v>1.1186903137790007E-2</v>
      </c>
      <c r="R1426" s="196">
        <f t="shared" si="191"/>
        <v>1.7171059396099638E-2</v>
      </c>
    </row>
    <row r="1427" spans="1:18" ht="13.8">
      <c r="A1427" s="209">
        <v>43707</v>
      </c>
      <c r="B1427" s="193">
        <v>88.81</v>
      </c>
      <c r="C1427" s="193">
        <v>131.68</v>
      </c>
      <c r="D1427" s="193">
        <v>59.26</v>
      </c>
      <c r="E1427" s="193">
        <v>95.47</v>
      </c>
      <c r="F1427" s="193">
        <v>270.67</v>
      </c>
      <c r="G1427" s="193">
        <v>35.26</v>
      </c>
      <c r="H1427" s="193">
        <v>36.97</v>
      </c>
      <c r="I1427" s="224">
        <v>293.75</v>
      </c>
      <c r="J1427" s="193"/>
      <c r="K1427" s="196">
        <f t="shared" si="184"/>
        <v>-5.7098074339452633E-3</v>
      </c>
      <c r="L1427" s="196">
        <f t="shared" si="185"/>
        <v>-1.8949442886379139E-3</v>
      </c>
      <c r="M1427" s="196">
        <f t="shared" si="186"/>
        <v>-4.033613445378185E-3</v>
      </c>
      <c r="N1427" s="196">
        <f t="shared" si="187"/>
        <v>-8.3099615664277253E-3</v>
      </c>
      <c r="O1427" s="196">
        <f t="shared" si="188"/>
        <v>-6.0955458451142667E-3</v>
      </c>
      <c r="P1427" s="196">
        <f t="shared" si="189"/>
        <v>1.7045454545453172E-3</v>
      </c>
      <c r="Q1427" s="196">
        <f t="shared" si="190"/>
        <v>-2.4284943335133135E-3</v>
      </c>
      <c r="R1427" s="196">
        <f t="shared" si="191"/>
        <v>-1.020958285598751E-2</v>
      </c>
    </row>
    <row r="1428" spans="1:18" ht="13.8">
      <c r="A1428" s="209">
        <v>43711</v>
      </c>
      <c r="B1428" s="193">
        <v>89.49</v>
      </c>
      <c r="C1428" s="193">
        <v>129.94</v>
      </c>
      <c r="D1428" s="193">
        <v>58.28</v>
      </c>
      <c r="E1428" s="193">
        <v>95.18</v>
      </c>
      <c r="F1428" s="193">
        <v>268.18</v>
      </c>
      <c r="G1428" s="193">
        <v>35.369999999999997</v>
      </c>
      <c r="H1428" s="193">
        <v>36.46</v>
      </c>
      <c r="I1428" s="224">
        <v>289.29000000000002</v>
      </c>
      <c r="J1428" s="193"/>
      <c r="K1428" s="196">
        <f t="shared" si="184"/>
        <v>7.6567954059226732E-3</v>
      </c>
      <c r="L1428" s="196">
        <f t="shared" si="185"/>
        <v>-1.321385176184697E-2</v>
      </c>
      <c r="M1428" s="196">
        <f t="shared" si="186"/>
        <v>-1.6537293283833899E-2</v>
      </c>
      <c r="N1428" s="196">
        <f t="shared" si="187"/>
        <v>-3.0376034356341475E-3</v>
      </c>
      <c r="O1428" s="196">
        <f t="shared" si="188"/>
        <v>-9.1993940961318538E-3</v>
      </c>
      <c r="P1428" s="196">
        <f t="shared" si="189"/>
        <v>3.1196823596142779E-3</v>
      </c>
      <c r="Q1428" s="196">
        <f t="shared" si="190"/>
        <v>-1.3794968893697539E-2</v>
      </c>
      <c r="R1428" s="196">
        <f t="shared" si="191"/>
        <v>-1.5182978723404185E-2</v>
      </c>
    </row>
    <row r="1429" spans="1:18" ht="13.8">
      <c r="A1429" s="209">
        <v>43712</v>
      </c>
      <c r="B1429" s="193">
        <v>90.03</v>
      </c>
      <c r="C1429" s="193">
        <v>131.46</v>
      </c>
      <c r="D1429" s="193">
        <v>58.93</v>
      </c>
      <c r="E1429" s="193">
        <v>95.76</v>
      </c>
      <c r="F1429" s="193">
        <v>271.91000000000003</v>
      </c>
      <c r="G1429" s="193">
        <v>35.76</v>
      </c>
      <c r="H1429" s="193">
        <v>36.369999999999997</v>
      </c>
      <c r="I1429" s="224">
        <v>291.52</v>
      </c>
      <c r="J1429" s="193"/>
      <c r="K1429" s="196">
        <f t="shared" si="184"/>
        <v>6.0341937646665135E-3</v>
      </c>
      <c r="L1429" s="196">
        <f t="shared" si="185"/>
        <v>1.1697706633831078E-2</v>
      </c>
      <c r="M1429" s="196">
        <f t="shared" si="186"/>
        <v>1.1153054221002035E-2</v>
      </c>
      <c r="N1429" s="196">
        <f t="shared" si="187"/>
        <v>6.0937171674721397E-3</v>
      </c>
      <c r="O1429" s="196">
        <f t="shared" si="188"/>
        <v>1.3908568871653435E-2</v>
      </c>
      <c r="P1429" s="196">
        <f t="shared" si="189"/>
        <v>1.1026293469041578E-2</v>
      </c>
      <c r="Q1429" s="196">
        <f t="shared" si="190"/>
        <v>-2.4684585847505047E-3</v>
      </c>
      <c r="R1429" s="196">
        <f t="shared" si="191"/>
        <v>7.7085277748970282E-3</v>
      </c>
    </row>
    <row r="1430" spans="1:18" ht="13.8">
      <c r="A1430" s="209">
        <v>43713</v>
      </c>
      <c r="B1430" s="193">
        <v>92.04</v>
      </c>
      <c r="C1430" s="193">
        <v>133.77000000000001</v>
      </c>
      <c r="D1430" s="193">
        <v>60.42</v>
      </c>
      <c r="E1430" s="193">
        <v>96.81</v>
      </c>
      <c r="F1430" s="193">
        <v>272.69</v>
      </c>
      <c r="G1430" s="193">
        <v>35.619999999999997</v>
      </c>
      <c r="H1430" s="193">
        <v>37.43</v>
      </c>
      <c r="I1430" s="224">
        <v>293.25</v>
      </c>
      <c r="J1430" s="193"/>
      <c r="K1430" s="196">
        <f t="shared" si="184"/>
        <v>2.2325891369543542E-2</v>
      </c>
      <c r="L1430" s="196">
        <f t="shared" si="185"/>
        <v>1.7571884984025576E-2</v>
      </c>
      <c r="M1430" s="196">
        <f t="shared" si="186"/>
        <v>2.5284235533684064E-2</v>
      </c>
      <c r="N1430" s="196">
        <f t="shared" si="187"/>
        <v>1.0964912280701724E-2</v>
      </c>
      <c r="O1430" s="196">
        <f t="shared" si="188"/>
        <v>2.8685962266925551E-3</v>
      </c>
      <c r="P1430" s="196">
        <f t="shared" si="189"/>
        <v>-3.9149888143176891E-3</v>
      </c>
      <c r="Q1430" s="196">
        <f t="shared" si="190"/>
        <v>2.9144899642562616E-2</v>
      </c>
      <c r="R1430" s="196">
        <f t="shared" si="191"/>
        <v>5.9344127332602165E-3</v>
      </c>
    </row>
    <row r="1431" spans="1:18" ht="13.8">
      <c r="A1431" s="209">
        <v>43714</v>
      </c>
      <c r="B1431" s="193">
        <v>91.68</v>
      </c>
      <c r="C1431" s="193">
        <v>132.86000000000001</v>
      </c>
      <c r="D1431" s="193">
        <v>60.1</v>
      </c>
      <c r="E1431" s="193">
        <v>97.98</v>
      </c>
      <c r="F1431" s="193">
        <v>278.93</v>
      </c>
      <c r="G1431" s="193">
        <v>35.4</v>
      </c>
      <c r="H1431" s="193">
        <v>37.04</v>
      </c>
      <c r="I1431" s="224">
        <v>290.17</v>
      </c>
      <c r="J1431" s="193"/>
      <c r="K1431" s="196">
        <f t="shared" si="184"/>
        <v>-3.9113428943937352E-3</v>
      </c>
      <c r="L1431" s="196">
        <f t="shared" si="185"/>
        <v>-6.8027210884353479E-3</v>
      </c>
      <c r="M1431" s="196">
        <f t="shared" si="186"/>
        <v>-5.2962595167163236E-3</v>
      </c>
      <c r="N1431" s="196">
        <f t="shared" si="187"/>
        <v>1.2085528354508849E-2</v>
      </c>
      <c r="O1431" s="196">
        <f t="shared" si="188"/>
        <v>2.2883127360739334E-2</v>
      </c>
      <c r="P1431" s="196">
        <f t="shared" si="189"/>
        <v>-6.1763054463784073E-3</v>
      </c>
      <c r="Q1431" s="196">
        <f t="shared" si="190"/>
        <v>-1.0419449639326759E-2</v>
      </c>
      <c r="R1431" s="196">
        <f t="shared" si="191"/>
        <v>-1.0502983802216485E-2</v>
      </c>
    </row>
    <row r="1432" spans="1:18" ht="13.8">
      <c r="A1432" s="209">
        <v>43717</v>
      </c>
      <c r="B1432" s="193">
        <v>91.57</v>
      </c>
      <c r="C1432" s="193">
        <v>131.35</v>
      </c>
      <c r="D1432" s="193">
        <v>60.07</v>
      </c>
      <c r="E1432" s="193">
        <v>96.28</v>
      </c>
      <c r="F1432" s="193">
        <v>274.56</v>
      </c>
      <c r="G1432" s="193">
        <v>35.89</v>
      </c>
      <c r="H1432" s="193">
        <v>37.979999999999997</v>
      </c>
      <c r="I1432" s="224">
        <v>294.33999999999997</v>
      </c>
      <c r="J1432" s="193"/>
      <c r="K1432" s="196">
        <f t="shared" si="184"/>
        <v>-1.1998254799303408E-3</v>
      </c>
      <c r="L1432" s="196">
        <f t="shared" si="185"/>
        <v>-1.1365346981785483E-2</v>
      </c>
      <c r="M1432" s="196">
        <f t="shared" si="186"/>
        <v>-4.9916805324461122E-4</v>
      </c>
      <c r="N1432" s="196">
        <f t="shared" si="187"/>
        <v>-1.7350479689732627E-2</v>
      </c>
      <c r="O1432" s="196">
        <f t="shared" si="188"/>
        <v>-1.5667013229125604E-2</v>
      </c>
      <c r="P1432" s="196">
        <f t="shared" si="189"/>
        <v>1.3841807909604577E-2</v>
      </c>
      <c r="Q1432" s="196">
        <f t="shared" si="190"/>
        <v>2.5377969762418944E-2</v>
      </c>
      <c r="R1432" s="196">
        <f t="shared" si="191"/>
        <v>1.4370886032325737E-2</v>
      </c>
    </row>
    <row r="1433" spans="1:18" ht="13.8">
      <c r="A1433" s="209">
        <v>43718</v>
      </c>
      <c r="B1433" s="193">
        <v>91.03</v>
      </c>
      <c r="C1433" s="193">
        <v>129.97999999999999</v>
      </c>
      <c r="D1433" s="193">
        <v>60.15</v>
      </c>
      <c r="E1433" s="193">
        <v>97.07</v>
      </c>
      <c r="F1433" s="193">
        <v>272.72000000000003</v>
      </c>
      <c r="G1433" s="193">
        <v>35.81</v>
      </c>
      <c r="H1433" s="193">
        <v>36.950000000000003</v>
      </c>
      <c r="I1433" s="224">
        <v>287.99</v>
      </c>
      <c r="J1433" s="193"/>
      <c r="K1433" s="196">
        <f t="shared" si="184"/>
        <v>-5.8971278803100586E-3</v>
      </c>
      <c r="L1433" s="196">
        <f t="shared" si="185"/>
        <v>-1.0430148458317507E-2</v>
      </c>
      <c r="M1433" s="196">
        <f t="shared" si="186"/>
        <v>1.3317795904777476E-3</v>
      </c>
      <c r="N1433" s="196">
        <f t="shared" si="187"/>
        <v>8.2052347320314915E-3</v>
      </c>
      <c r="O1433" s="196">
        <f t="shared" si="188"/>
        <v>-6.7016317016316109E-3</v>
      </c>
      <c r="P1433" s="196">
        <f t="shared" si="189"/>
        <v>-2.2290331568681609E-3</v>
      </c>
      <c r="Q1433" s="196">
        <f t="shared" si="190"/>
        <v>-2.711953659820943E-2</v>
      </c>
      <c r="R1433" s="196">
        <f t="shared" si="191"/>
        <v>-2.157369029014054E-2</v>
      </c>
    </row>
    <row r="1434" spans="1:18" ht="13.8">
      <c r="A1434" s="209">
        <v>43719</v>
      </c>
      <c r="B1434" s="193">
        <v>91.15</v>
      </c>
      <c r="C1434" s="193">
        <v>130.02000000000001</v>
      </c>
      <c r="D1434" s="193">
        <v>60.86</v>
      </c>
      <c r="E1434" s="193">
        <v>97.19</v>
      </c>
      <c r="F1434" s="193">
        <v>266.93</v>
      </c>
      <c r="G1434" s="193">
        <v>35.799999999999997</v>
      </c>
      <c r="H1434" s="193">
        <v>36.61</v>
      </c>
      <c r="I1434" s="224">
        <v>288.27</v>
      </c>
      <c r="J1434" s="193"/>
      <c r="K1434" s="196">
        <f t="shared" si="184"/>
        <v>1.3182467318466938E-3</v>
      </c>
      <c r="L1434" s="196">
        <f t="shared" si="185"/>
        <v>3.0773965225435043E-4</v>
      </c>
      <c r="M1434" s="196">
        <f t="shared" si="186"/>
        <v>1.1803823773898601E-2</v>
      </c>
      <c r="N1434" s="196">
        <f t="shared" si="187"/>
        <v>1.2362212836098132E-3</v>
      </c>
      <c r="O1434" s="196">
        <f t="shared" si="188"/>
        <v>-2.1230566148430698E-2</v>
      </c>
      <c r="P1434" s="196">
        <f t="shared" si="189"/>
        <v>-2.7925160569687558E-4</v>
      </c>
      <c r="Q1434" s="196">
        <f t="shared" si="190"/>
        <v>-9.2016238159676154E-3</v>
      </c>
      <c r="R1434" s="196">
        <f t="shared" si="191"/>
        <v>9.7225598111036048E-4</v>
      </c>
    </row>
    <row r="1435" spans="1:18" ht="13.8">
      <c r="A1435" s="209">
        <v>43720</v>
      </c>
      <c r="B1435" s="193">
        <v>92.18</v>
      </c>
      <c r="C1435" s="193">
        <v>131.35</v>
      </c>
      <c r="D1435" s="193">
        <v>61.56</v>
      </c>
      <c r="E1435" s="193">
        <v>97.17</v>
      </c>
      <c r="F1435" s="193">
        <v>266.19</v>
      </c>
      <c r="G1435" s="193">
        <v>36.08</v>
      </c>
      <c r="H1435" s="193">
        <v>36.97</v>
      </c>
      <c r="I1435" s="224">
        <v>288.86</v>
      </c>
      <c r="J1435" s="193"/>
      <c r="K1435" s="196">
        <f t="shared" si="184"/>
        <v>1.1300054854635229E-2</v>
      </c>
      <c r="L1435" s="196">
        <f t="shared" si="185"/>
        <v>1.0229195508383202E-2</v>
      </c>
      <c r="M1435" s="196">
        <f t="shared" si="186"/>
        <v>1.1501807426881413E-2</v>
      </c>
      <c r="N1435" s="196">
        <f t="shared" si="187"/>
        <v>-2.057824879102379E-4</v>
      </c>
      <c r="O1435" s="196">
        <f t="shared" si="188"/>
        <v>-2.7722623908890309E-3</v>
      </c>
      <c r="P1435" s="196">
        <f t="shared" si="189"/>
        <v>7.8212290502793613E-3</v>
      </c>
      <c r="Q1435" s="196">
        <f t="shared" si="190"/>
        <v>9.8333788582354396E-3</v>
      </c>
      <c r="R1435" s="196">
        <f t="shared" si="191"/>
        <v>2.0466923370452417E-3</v>
      </c>
    </row>
    <row r="1436" spans="1:18" ht="13.8">
      <c r="A1436" s="209">
        <v>43721</v>
      </c>
      <c r="B1436" s="193">
        <v>91.97</v>
      </c>
      <c r="C1436" s="193">
        <v>131.16</v>
      </c>
      <c r="D1436" s="193">
        <v>61.83</v>
      </c>
      <c r="E1436" s="193">
        <v>96.32</v>
      </c>
      <c r="F1436" s="193">
        <v>268.04000000000002</v>
      </c>
      <c r="G1436" s="193">
        <v>36.229999999999997</v>
      </c>
      <c r="H1436" s="193">
        <v>37.04</v>
      </c>
      <c r="I1436" s="224">
        <v>294.14999999999998</v>
      </c>
      <c r="J1436" s="193"/>
      <c r="K1436" s="196">
        <f t="shared" si="184"/>
        <v>-2.2781514428293335E-3</v>
      </c>
      <c r="L1436" s="196">
        <f t="shared" si="185"/>
        <v>-1.4465169394746688E-3</v>
      </c>
      <c r="M1436" s="196">
        <f t="shared" si="186"/>
        <v>4.3859649122806373E-3</v>
      </c>
      <c r="N1436" s="196">
        <f t="shared" si="187"/>
        <v>-8.7475558299887676E-3</v>
      </c>
      <c r="O1436" s="196">
        <f t="shared" si="188"/>
        <v>6.9499229873399553E-3</v>
      </c>
      <c r="P1436" s="196">
        <f t="shared" si="189"/>
        <v>4.1574279379157034E-3</v>
      </c>
      <c r="Q1436" s="196">
        <f t="shared" si="190"/>
        <v>1.8934271030565401E-3</v>
      </c>
      <c r="R1436" s="196">
        <f t="shared" si="191"/>
        <v>1.8313369798518185E-2</v>
      </c>
    </row>
    <row r="1437" spans="1:18" ht="13.8">
      <c r="A1437" s="209">
        <v>43724</v>
      </c>
      <c r="B1437" s="193">
        <v>90.39</v>
      </c>
      <c r="C1437" s="193">
        <v>130.22</v>
      </c>
      <c r="D1437" s="193">
        <v>61.41</v>
      </c>
      <c r="E1437" s="193">
        <v>95.4</v>
      </c>
      <c r="F1437" s="193">
        <v>265.08999999999997</v>
      </c>
      <c r="G1437" s="193">
        <v>35.659999999999997</v>
      </c>
      <c r="H1437" s="193">
        <v>36.97</v>
      </c>
      <c r="I1437" s="224">
        <v>294.29000000000002</v>
      </c>
      <c r="J1437" s="193"/>
      <c r="K1437" s="196">
        <f t="shared" si="184"/>
        <v>-1.7179515059258434E-2</v>
      </c>
      <c r="L1437" s="196">
        <f t="shared" si="185"/>
        <v>-7.1668191521805256E-3</v>
      </c>
      <c r="M1437" s="196">
        <f t="shared" si="186"/>
        <v>-6.7928190198932835E-3</v>
      </c>
      <c r="N1437" s="196">
        <f t="shared" si="187"/>
        <v>-9.5514950166111657E-3</v>
      </c>
      <c r="O1437" s="196">
        <f t="shared" si="188"/>
        <v>-1.1005820026861832E-2</v>
      </c>
      <c r="P1437" s="196">
        <f t="shared" si="189"/>
        <v>-1.5732818106541549E-2</v>
      </c>
      <c r="Q1437" s="196">
        <f t="shared" si="190"/>
        <v>-1.88984881209504E-3</v>
      </c>
      <c r="R1437" s="196">
        <f t="shared" si="191"/>
        <v>4.7594764575911339E-4</v>
      </c>
    </row>
    <row r="1438" spans="1:18" ht="13.8">
      <c r="A1438" s="209">
        <v>43725</v>
      </c>
      <c r="B1438" s="193">
        <v>91.13</v>
      </c>
      <c r="C1438" s="193">
        <v>131.22999999999999</v>
      </c>
      <c r="D1438" s="193">
        <v>61.31</v>
      </c>
      <c r="E1438" s="193">
        <v>95.69</v>
      </c>
      <c r="F1438" s="193">
        <v>267.58999999999997</v>
      </c>
      <c r="G1438" s="193">
        <v>35.950000000000003</v>
      </c>
      <c r="H1438" s="193">
        <v>37.19</v>
      </c>
      <c r="I1438" s="224">
        <v>298.60000000000002</v>
      </c>
      <c r="J1438" s="193"/>
      <c r="K1438" s="196">
        <f t="shared" si="184"/>
        <v>8.1867463214956842E-3</v>
      </c>
      <c r="L1438" s="196">
        <f t="shared" si="185"/>
        <v>7.7561050529871825E-3</v>
      </c>
      <c r="M1438" s="196">
        <f t="shared" si="186"/>
        <v>-1.6283992835042227E-3</v>
      </c>
      <c r="N1438" s="196">
        <f t="shared" si="187"/>
        <v>3.0398322851152202E-3</v>
      </c>
      <c r="O1438" s="196">
        <f t="shared" si="188"/>
        <v>9.4307593647440496E-3</v>
      </c>
      <c r="P1438" s="196">
        <f t="shared" si="189"/>
        <v>8.1323611890074671E-3</v>
      </c>
      <c r="Q1438" s="196">
        <f t="shared" si="190"/>
        <v>5.9507708953204994E-3</v>
      </c>
      <c r="R1438" s="196">
        <f t="shared" si="191"/>
        <v>1.4645417785177892E-2</v>
      </c>
    </row>
    <row r="1439" spans="1:18" ht="13.8">
      <c r="A1439" s="209">
        <v>43726</v>
      </c>
      <c r="B1439" s="193">
        <v>90.87</v>
      </c>
      <c r="C1439" s="193">
        <v>132.31</v>
      </c>
      <c r="D1439" s="193">
        <v>61.47</v>
      </c>
      <c r="E1439" s="193">
        <v>95.41</v>
      </c>
      <c r="F1439" s="193">
        <v>268.52999999999997</v>
      </c>
      <c r="G1439" s="193">
        <v>36.15</v>
      </c>
      <c r="H1439" s="193">
        <v>37.03</v>
      </c>
      <c r="I1439" s="224">
        <v>291.56</v>
      </c>
      <c r="J1439" s="193"/>
      <c r="K1439" s="196">
        <f t="shared" si="184"/>
        <v>-2.8530670470755066E-3</v>
      </c>
      <c r="L1439" s="196">
        <f t="shared" si="185"/>
        <v>8.229825497218719E-3</v>
      </c>
      <c r="M1439" s="196">
        <f t="shared" si="186"/>
        <v>2.6096884684390243E-3</v>
      </c>
      <c r="N1439" s="196">
        <f t="shared" si="187"/>
        <v>-2.9261155815654837E-3</v>
      </c>
      <c r="O1439" s="196">
        <f t="shared" si="188"/>
        <v>3.5128368025710895E-3</v>
      </c>
      <c r="P1439" s="196">
        <f t="shared" si="189"/>
        <v>5.5632823365784623E-3</v>
      </c>
      <c r="Q1439" s="196">
        <f t="shared" si="190"/>
        <v>-4.3022317827372033E-3</v>
      </c>
      <c r="R1439" s="196">
        <f t="shared" si="191"/>
        <v>-2.3576691225720092E-2</v>
      </c>
    </row>
    <row r="1440" spans="1:18" ht="13.8">
      <c r="A1440" s="209">
        <v>43727</v>
      </c>
      <c r="B1440" s="193">
        <v>91.07</v>
      </c>
      <c r="C1440" s="193">
        <v>134.74</v>
      </c>
      <c r="D1440" s="193">
        <v>61.78</v>
      </c>
      <c r="E1440" s="193">
        <v>96.21</v>
      </c>
      <c r="F1440" s="193">
        <v>264.3</v>
      </c>
      <c r="G1440" s="193">
        <v>36.130000000000003</v>
      </c>
      <c r="H1440" s="193">
        <v>37.07</v>
      </c>
      <c r="I1440" s="224">
        <v>286.60000000000002</v>
      </c>
      <c r="J1440" s="193"/>
      <c r="K1440" s="196">
        <f t="shared" si="184"/>
        <v>2.2009464069548653E-3</v>
      </c>
      <c r="L1440" s="196">
        <f t="shared" si="185"/>
        <v>1.8365958733277961E-2</v>
      </c>
      <c r="M1440" s="196">
        <f t="shared" si="186"/>
        <v>5.0431104603872179E-3</v>
      </c>
      <c r="N1440" s="196">
        <f t="shared" si="187"/>
        <v>8.3848653181007992E-3</v>
      </c>
      <c r="O1440" s="196">
        <f t="shared" si="188"/>
        <v>-1.5752429896100852E-2</v>
      </c>
      <c r="P1440" s="196">
        <f t="shared" si="189"/>
        <v>-5.5325034578135605E-4</v>
      </c>
      <c r="Q1440" s="196">
        <f t="shared" si="190"/>
        <v>1.0802052389953861E-3</v>
      </c>
      <c r="R1440" s="196">
        <f t="shared" si="191"/>
        <v>-1.7011935793661611E-2</v>
      </c>
    </row>
    <row r="1441" spans="1:18" ht="13.8">
      <c r="A1441" s="209">
        <v>43728</v>
      </c>
      <c r="B1441" s="193">
        <v>89.71</v>
      </c>
      <c r="C1441" s="193">
        <v>133.19</v>
      </c>
      <c r="D1441" s="193">
        <v>61.35</v>
      </c>
      <c r="E1441" s="193">
        <v>95.14</v>
      </c>
      <c r="F1441" s="193">
        <v>262.95</v>
      </c>
      <c r="G1441" s="193">
        <v>36.090000000000003</v>
      </c>
      <c r="H1441" s="193">
        <v>37.03</v>
      </c>
      <c r="I1441" s="224">
        <v>270.75</v>
      </c>
      <c r="J1441" s="193"/>
      <c r="K1441" s="196">
        <f t="shared" si="184"/>
        <v>-1.4933567585373883E-2</v>
      </c>
      <c r="L1441" s="196">
        <f t="shared" si="185"/>
        <v>-1.1503636633516485E-2</v>
      </c>
      <c r="M1441" s="196">
        <f t="shared" si="186"/>
        <v>-6.9601812884428575E-3</v>
      </c>
      <c r="N1441" s="196">
        <f t="shared" si="187"/>
        <v>-1.1121505041055952E-2</v>
      </c>
      <c r="O1441" s="196">
        <f t="shared" si="188"/>
        <v>-5.107832009080676E-3</v>
      </c>
      <c r="P1441" s="196">
        <f t="shared" si="189"/>
        <v>-1.107113202324914E-3</v>
      </c>
      <c r="Q1441" s="196">
        <f t="shared" si="190"/>
        <v>-1.0790396547072875E-3</v>
      </c>
      <c r="R1441" s="196">
        <f t="shared" si="191"/>
        <v>-5.5303558967201752E-2</v>
      </c>
    </row>
    <row r="1442" spans="1:18" ht="13.8">
      <c r="A1442" s="209">
        <v>43731</v>
      </c>
      <c r="B1442" s="193">
        <v>89.26</v>
      </c>
      <c r="C1442" s="193">
        <v>132.9</v>
      </c>
      <c r="D1442" s="193">
        <v>61.55</v>
      </c>
      <c r="E1442" s="193">
        <v>97.02</v>
      </c>
      <c r="F1442" s="193">
        <v>264.06</v>
      </c>
      <c r="G1442" s="193">
        <v>36.29</v>
      </c>
      <c r="H1442" s="193">
        <v>36.92</v>
      </c>
      <c r="I1442" s="224">
        <v>265.92</v>
      </c>
      <c r="J1442" s="193"/>
      <c r="K1442" s="196">
        <f t="shared" si="184"/>
        <v>-5.01616319250907E-3</v>
      </c>
      <c r="L1442" s="196">
        <f t="shared" si="185"/>
        <v>-2.1773406411892187E-3</v>
      </c>
      <c r="M1442" s="196">
        <f t="shared" si="186"/>
        <v>3.25998370008143E-3</v>
      </c>
      <c r="N1442" s="196">
        <f t="shared" si="187"/>
        <v>1.9760353163758623E-2</v>
      </c>
      <c r="O1442" s="196">
        <f t="shared" si="188"/>
        <v>4.2213348545351347E-3</v>
      </c>
      <c r="P1442" s="196">
        <f t="shared" si="189"/>
        <v>5.5417013022996875E-3</v>
      </c>
      <c r="Q1442" s="196">
        <f t="shared" si="190"/>
        <v>-2.9705644072373595E-3</v>
      </c>
      <c r="R1442" s="196">
        <f t="shared" si="191"/>
        <v>-1.7839335180055343E-2</v>
      </c>
    </row>
    <row r="1443" spans="1:18" ht="13.8">
      <c r="A1443" s="209">
        <v>43732</v>
      </c>
      <c r="B1443" s="193">
        <v>87.08</v>
      </c>
      <c r="C1443" s="193">
        <v>131.22</v>
      </c>
      <c r="D1443" s="193">
        <v>60.79</v>
      </c>
      <c r="E1443" s="193">
        <v>95.84</v>
      </c>
      <c r="F1443" s="193">
        <v>264.38</v>
      </c>
      <c r="G1443" s="193">
        <v>36.53</v>
      </c>
      <c r="H1443" s="193">
        <v>36.299999999999997</v>
      </c>
      <c r="I1443" s="224">
        <v>254.59</v>
      </c>
      <c r="J1443" s="193"/>
      <c r="K1443" s="196">
        <f t="shared" si="184"/>
        <v>-2.4423033833744192E-2</v>
      </c>
      <c r="L1443" s="196">
        <f t="shared" si="185"/>
        <v>-1.2641083521444746E-2</v>
      </c>
      <c r="M1443" s="196">
        <f t="shared" si="186"/>
        <v>-1.2347684809098262E-2</v>
      </c>
      <c r="N1443" s="196">
        <f t="shared" si="187"/>
        <v>-1.2162440733869229E-2</v>
      </c>
      <c r="O1443" s="196">
        <f t="shared" si="188"/>
        <v>1.211845792622863E-3</v>
      </c>
      <c r="P1443" s="196">
        <f t="shared" si="189"/>
        <v>6.613392119041113E-3</v>
      </c>
      <c r="Q1443" s="196">
        <f t="shared" si="190"/>
        <v>-1.6793066088840861E-2</v>
      </c>
      <c r="R1443" s="196">
        <f t="shared" si="191"/>
        <v>-4.2606799037304494E-2</v>
      </c>
    </row>
    <row r="1444" spans="1:18" ht="13.8">
      <c r="A1444" s="209">
        <v>43733</v>
      </c>
      <c r="B1444" s="193">
        <v>88.42</v>
      </c>
      <c r="C1444" s="193">
        <v>133.11000000000001</v>
      </c>
      <c r="D1444" s="193">
        <v>62.17</v>
      </c>
      <c r="E1444" s="193">
        <v>95.26</v>
      </c>
      <c r="F1444" s="193">
        <v>264.93</v>
      </c>
      <c r="G1444" s="193">
        <v>36.549999999999997</v>
      </c>
      <c r="H1444" s="193">
        <v>36</v>
      </c>
      <c r="I1444" s="224">
        <v>264.75</v>
      </c>
      <c r="J1444" s="193"/>
      <c r="K1444" s="196">
        <f t="shared" si="184"/>
        <v>1.5388148828663338E-2</v>
      </c>
      <c r="L1444" s="196">
        <f t="shared" si="185"/>
        <v>1.4403292181070072E-2</v>
      </c>
      <c r="M1444" s="196">
        <f t="shared" si="186"/>
        <v>2.270110215495974E-2</v>
      </c>
      <c r="N1444" s="196">
        <f t="shared" si="187"/>
        <v>-6.051752921535875E-3</v>
      </c>
      <c r="O1444" s="196">
        <f t="shared" si="188"/>
        <v>2.080338906120022E-3</v>
      </c>
      <c r="P1444" s="196">
        <f t="shared" si="189"/>
        <v>5.4749520941680871E-4</v>
      </c>
      <c r="Q1444" s="196">
        <f t="shared" si="190"/>
        <v>-8.2644628099172775E-3</v>
      </c>
      <c r="R1444" s="196">
        <f t="shared" si="191"/>
        <v>3.9907301936446822E-2</v>
      </c>
    </row>
    <row r="1445" spans="1:18" ht="13.8">
      <c r="A1445" s="209">
        <v>43734</v>
      </c>
      <c r="B1445" s="193">
        <v>86.99</v>
      </c>
      <c r="C1445" s="193">
        <v>133.28</v>
      </c>
      <c r="D1445" s="193">
        <v>61.92</v>
      </c>
      <c r="E1445" s="193">
        <v>94.8</v>
      </c>
      <c r="F1445" s="193">
        <v>264.7</v>
      </c>
      <c r="G1445" s="193">
        <v>36.5</v>
      </c>
      <c r="H1445" s="193">
        <v>35.71</v>
      </c>
      <c r="I1445" s="224">
        <v>263.31</v>
      </c>
      <c r="J1445" s="193"/>
      <c r="K1445" s="196">
        <f t="shared" si="184"/>
        <v>-1.6172811581090327E-2</v>
      </c>
      <c r="L1445" s="196">
        <f t="shared" si="185"/>
        <v>1.2771392081735969E-3</v>
      </c>
      <c r="M1445" s="196">
        <f t="shared" si="186"/>
        <v>-4.0212321055171302E-3</v>
      </c>
      <c r="N1445" s="196">
        <f t="shared" si="187"/>
        <v>-4.8288893554483299E-3</v>
      </c>
      <c r="O1445" s="196">
        <f t="shared" si="188"/>
        <v>-8.68153851960964E-4</v>
      </c>
      <c r="P1445" s="196">
        <f t="shared" si="189"/>
        <v>-1.3679890560874737E-3</v>
      </c>
      <c r="Q1445" s="196">
        <f t="shared" si="190"/>
        <v>-8.0555555555555311E-3</v>
      </c>
      <c r="R1445" s="196">
        <f t="shared" si="191"/>
        <v>-5.4390934844192546E-3</v>
      </c>
    </row>
    <row r="1446" spans="1:18" ht="13.8">
      <c r="A1446" s="209">
        <v>43735</v>
      </c>
      <c r="B1446" s="193">
        <v>86.27</v>
      </c>
      <c r="C1446" s="193">
        <v>131.55000000000001</v>
      </c>
      <c r="D1446" s="193">
        <v>61.1</v>
      </c>
      <c r="E1446" s="193">
        <v>94.65</v>
      </c>
      <c r="F1446" s="193">
        <v>262.58</v>
      </c>
      <c r="G1446" s="193">
        <v>36.549999999999997</v>
      </c>
      <c r="H1446" s="193">
        <v>35.200000000000003</v>
      </c>
      <c r="I1446" s="224">
        <v>263.08</v>
      </c>
      <c r="J1446" s="193"/>
      <c r="K1446" s="196">
        <f t="shared" si="184"/>
        <v>-8.2768134268306568E-3</v>
      </c>
      <c r="L1446" s="196">
        <f t="shared" si="185"/>
        <v>-1.2980192076830656E-2</v>
      </c>
      <c r="M1446" s="196">
        <f t="shared" si="186"/>
        <v>-1.3242894056847549E-2</v>
      </c>
      <c r="N1446" s="196">
        <f t="shared" si="187"/>
        <v>-1.5822784810125684E-3</v>
      </c>
      <c r="O1446" s="196">
        <f t="shared" si="188"/>
        <v>-8.009066868152644E-3</v>
      </c>
      <c r="P1446" s="196">
        <f t="shared" si="189"/>
        <v>1.3698630136985523E-3</v>
      </c>
      <c r="Q1446" s="196">
        <f t="shared" si="190"/>
        <v>-1.4281713805656623E-2</v>
      </c>
      <c r="R1446" s="196">
        <f t="shared" si="191"/>
        <v>-8.7349511982081273E-4</v>
      </c>
    </row>
    <row r="1447" spans="1:18" ht="13.8">
      <c r="A1447" s="209">
        <v>43738</v>
      </c>
      <c r="B1447" s="193">
        <v>86.8</v>
      </c>
      <c r="C1447" s="193">
        <v>132.79</v>
      </c>
      <c r="D1447" s="193">
        <v>60.8</v>
      </c>
      <c r="E1447" s="193">
        <v>95.36</v>
      </c>
      <c r="F1447" s="193">
        <v>264.56</v>
      </c>
      <c r="G1447" s="193">
        <v>36.619999999999997</v>
      </c>
      <c r="H1447" s="193">
        <v>35.76</v>
      </c>
      <c r="I1447" s="224">
        <v>267.62</v>
      </c>
      <c r="J1447" s="193"/>
      <c r="K1447" s="196">
        <f t="shared" si="184"/>
        <v>6.143502955836341E-3</v>
      </c>
      <c r="L1447" s="196">
        <f t="shared" si="185"/>
        <v>9.4260737362218214E-3</v>
      </c>
      <c r="M1447" s="196">
        <f t="shared" si="186"/>
        <v>-4.9099836333879581E-3</v>
      </c>
      <c r="N1447" s="196">
        <f t="shared" si="187"/>
        <v>7.5013206550448358E-3</v>
      </c>
      <c r="O1447" s="196">
        <f t="shared" si="188"/>
        <v>7.5405590677127664E-3</v>
      </c>
      <c r="P1447" s="196">
        <f t="shared" si="189"/>
        <v>1.9151846785225798E-3</v>
      </c>
      <c r="Q1447" s="196">
        <f t="shared" si="190"/>
        <v>1.5909090909090772E-2</v>
      </c>
      <c r="R1447" s="196">
        <f t="shared" si="191"/>
        <v>1.7257108103998862E-2</v>
      </c>
    </row>
    <row r="1448" spans="1:18" ht="13.8">
      <c r="A1448" s="209">
        <v>43739</v>
      </c>
      <c r="B1448" s="193">
        <v>86.78</v>
      </c>
      <c r="C1448" s="193">
        <v>130.91999999999999</v>
      </c>
      <c r="D1448" s="193">
        <v>60.11</v>
      </c>
      <c r="E1448" s="193">
        <v>94.49</v>
      </c>
      <c r="F1448" s="193">
        <v>260.72000000000003</v>
      </c>
      <c r="G1448" s="193">
        <v>36.36</v>
      </c>
      <c r="H1448" s="193">
        <v>35.36</v>
      </c>
      <c r="I1448" s="224">
        <v>269.58</v>
      </c>
      <c r="J1448" s="193"/>
      <c r="K1448" s="196">
        <f t="shared" si="184"/>
        <v>-2.3041474654373297E-4</v>
      </c>
      <c r="L1448" s="196">
        <f t="shared" si="185"/>
        <v>-1.4082385721816438E-2</v>
      </c>
      <c r="M1448" s="196">
        <f t="shared" si="186"/>
        <v>-1.1348684210526278E-2</v>
      </c>
      <c r="N1448" s="196">
        <f t="shared" si="187"/>
        <v>-9.1233221476510543E-3</v>
      </c>
      <c r="O1448" s="196">
        <f t="shared" si="188"/>
        <v>-1.4514665860296247E-2</v>
      </c>
      <c r="P1448" s="196">
        <f t="shared" si="189"/>
        <v>-7.0999453850354461E-3</v>
      </c>
      <c r="Q1448" s="196">
        <f t="shared" si="190"/>
        <v>-1.1185682326621885E-2</v>
      </c>
      <c r="R1448" s="196">
        <f t="shared" si="191"/>
        <v>7.3238173529630805E-3</v>
      </c>
    </row>
    <row r="1449" spans="1:18" ht="13.8">
      <c r="A1449" s="209">
        <v>43740</v>
      </c>
      <c r="B1449" s="193">
        <v>85.66</v>
      </c>
      <c r="C1449" s="193">
        <v>128.61000000000001</v>
      </c>
      <c r="D1449" s="193">
        <v>58.69</v>
      </c>
      <c r="E1449" s="193">
        <v>93.79</v>
      </c>
      <c r="F1449" s="193">
        <v>261.8</v>
      </c>
      <c r="G1449" s="193">
        <v>35.83</v>
      </c>
      <c r="H1449" s="193">
        <v>35.020000000000003</v>
      </c>
      <c r="I1449" s="224">
        <v>268.02999999999997</v>
      </c>
      <c r="J1449" s="193"/>
      <c r="K1449" s="196">
        <f t="shared" si="184"/>
        <v>-1.2906199585157922E-2</v>
      </c>
      <c r="L1449" s="196">
        <f t="shared" si="185"/>
        <v>-1.7644362969752324E-2</v>
      </c>
      <c r="M1449" s="196">
        <f t="shared" si="186"/>
        <v>-2.36233571785061E-2</v>
      </c>
      <c r="N1449" s="196">
        <f t="shared" si="187"/>
        <v>-7.4081913429991392E-3</v>
      </c>
      <c r="O1449" s="196">
        <f t="shared" si="188"/>
        <v>4.1423749616446145E-3</v>
      </c>
      <c r="P1449" s="196">
        <f t="shared" si="189"/>
        <v>-1.4576457645764608E-2</v>
      </c>
      <c r="Q1449" s="196">
        <f t="shared" si="190"/>
        <v>-9.6153846153845118E-3</v>
      </c>
      <c r="R1449" s="196">
        <f t="shared" si="191"/>
        <v>-5.7496846947103324E-3</v>
      </c>
    </row>
    <row r="1450" spans="1:18" ht="13.8">
      <c r="A1450" s="209">
        <v>43741</v>
      </c>
      <c r="B1450" s="193">
        <v>86.22</v>
      </c>
      <c r="C1450" s="193">
        <v>130.16999999999999</v>
      </c>
      <c r="D1450" s="193">
        <v>59.25</v>
      </c>
      <c r="E1450" s="193">
        <v>95.1</v>
      </c>
      <c r="F1450" s="193">
        <v>265.38</v>
      </c>
      <c r="G1450" s="193">
        <v>35.89</v>
      </c>
      <c r="H1450" s="193">
        <v>34.82</v>
      </c>
      <c r="I1450" s="224">
        <v>268.14999999999998</v>
      </c>
      <c r="J1450" s="193"/>
      <c r="K1450" s="196">
        <f t="shared" si="184"/>
        <v>6.5374737333644909E-3</v>
      </c>
      <c r="L1450" s="196">
        <f t="shared" si="185"/>
        <v>1.2129694425005628E-2</v>
      </c>
      <c r="M1450" s="196">
        <f t="shared" si="186"/>
        <v>9.5416595672176228E-3</v>
      </c>
      <c r="N1450" s="196">
        <f t="shared" si="187"/>
        <v>1.3967373920460475E-2</v>
      </c>
      <c r="O1450" s="196">
        <f t="shared" si="188"/>
        <v>1.3674560733384201E-2</v>
      </c>
      <c r="P1450" s="196">
        <f t="shared" si="189"/>
        <v>1.6745743790120646E-3</v>
      </c>
      <c r="Q1450" s="196">
        <f t="shared" si="190"/>
        <v>-5.7110222729869452E-3</v>
      </c>
      <c r="R1450" s="196">
        <f t="shared" si="191"/>
        <v>4.4771107711825004E-4</v>
      </c>
    </row>
    <row r="1451" spans="1:18" ht="13.8">
      <c r="A1451" s="209">
        <v>43742</v>
      </c>
      <c r="B1451" s="193">
        <v>86.98</v>
      </c>
      <c r="C1451" s="193">
        <v>131.93</v>
      </c>
      <c r="D1451" s="193">
        <v>60.3</v>
      </c>
      <c r="E1451" s="193">
        <v>97.31</v>
      </c>
      <c r="F1451" s="193">
        <v>267.83</v>
      </c>
      <c r="G1451" s="193">
        <v>36.46</v>
      </c>
      <c r="H1451" s="193">
        <v>35.15</v>
      </c>
      <c r="I1451" s="224">
        <v>272.79000000000002</v>
      </c>
      <c r="J1451" s="193"/>
      <c r="K1451" s="196">
        <f t="shared" si="184"/>
        <v>8.8146601716539673E-3</v>
      </c>
      <c r="L1451" s="196">
        <f t="shared" si="185"/>
        <v>1.3520780517784586E-2</v>
      </c>
      <c r="M1451" s="196">
        <f t="shared" si="186"/>
        <v>1.7721518987341724E-2</v>
      </c>
      <c r="N1451" s="196">
        <f t="shared" si="187"/>
        <v>2.3238696109358654E-2</v>
      </c>
      <c r="O1451" s="196">
        <f t="shared" si="188"/>
        <v>9.2320446152686295E-3</v>
      </c>
      <c r="P1451" s="196">
        <f t="shared" si="189"/>
        <v>1.5881861242685993E-2</v>
      </c>
      <c r="Q1451" s="196">
        <f t="shared" si="190"/>
        <v>9.4773118897185041E-3</v>
      </c>
      <c r="R1451" s="196">
        <f t="shared" si="191"/>
        <v>1.7303747902293654E-2</v>
      </c>
    </row>
    <row r="1452" spans="1:18" ht="13.8">
      <c r="A1452" s="209">
        <v>43745</v>
      </c>
      <c r="B1452" s="193">
        <v>86.63</v>
      </c>
      <c r="C1452" s="193">
        <v>130.97</v>
      </c>
      <c r="D1452" s="193">
        <v>60.24</v>
      </c>
      <c r="E1452" s="193">
        <v>96.28</v>
      </c>
      <c r="F1452" s="193">
        <v>269.43</v>
      </c>
      <c r="G1452" s="193">
        <v>36.17</v>
      </c>
      <c r="H1452" s="193">
        <v>34.700000000000003</v>
      </c>
      <c r="I1452" s="224">
        <v>274.45999999999998</v>
      </c>
      <c r="J1452" s="193"/>
      <c r="K1452" s="196">
        <f t="shared" si="184"/>
        <v>-4.0239135433433951E-3</v>
      </c>
      <c r="L1452" s="196">
        <f t="shared" si="185"/>
        <v>-7.27658606836965E-3</v>
      </c>
      <c r="M1452" s="196">
        <f t="shared" si="186"/>
        <v>-9.9502487562181047E-4</v>
      </c>
      <c r="N1452" s="196">
        <f t="shared" si="187"/>
        <v>-1.0584729215907935E-2</v>
      </c>
      <c r="O1452" s="196">
        <f t="shared" si="188"/>
        <v>5.9739386924542543E-3</v>
      </c>
      <c r="P1452" s="196">
        <f t="shared" si="189"/>
        <v>-7.9539221064179686E-3</v>
      </c>
      <c r="Q1452" s="196">
        <f t="shared" si="190"/>
        <v>-1.2802275960170577E-2</v>
      </c>
      <c r="R1452" s="196">
        <f t="shared" si="191"/>
        <v>6.1219252905163639E-3</v>
      </c>
    </row>
    <row r="1453" spans="1:18" ht="13.8">
      <c r="A1453" s="209">
        <v>43746</v>
      </c>
      <c r="B1453" s="193">
        <v>85.28</v>
      </c>
      <c r="C1453" s="193">
        <v>129.59</v>
      </c>
      <c r="D1453" s="193">
        <v>59.31</v>
      </c>
      <c r="E1453" s="193">
        <v>96.79</v>
      </c>
      <c r="F1453" s="193">
        <v>268.02999999999997</v>
      </c>
      <c r="G1453" s="193">
        <v>36.28</v>
      </c>
      <c r="H1453" s="193">
        <v>34.24</v>
      </c>
      <c r="I1453" s="224">
        <v>270.72000000000003</v>
      </c>
      <c r="J1453" s="193"/>
      <c r="K1453" s="196">
        <f t="shared" si="184"/>
        <v>-1.5583516102966575E-2</v>
      </c>
      <c r="L1453" s="196">
        <f t="shared" si="185"/>
        <v>-1.0536764144460529E-2</v>
      </c>
      <c r="M1453" s="196">
        <f t="shared" si="186"/>
        <v>-1.5438247011952186E-2</v>
      </c>
      <c r="N1453" s="196">
        <f t="shared" si="187"/>
        <v>5.2970502700457533E-3</v>
      </c>
      <c r="O1453" s="196">
        <f t="shared" si="188"/>
        <v>-5.1961548454145202E-3</v>
      </c>
      <c r="P1453" s="196">
        <f t="shared" si="189"/>
        <v>3.0411943599668073E-3</v>
      </c>
      <c r="Q1453" s="196">
        <f t="shared" si="190"/>
        <v>-1.325648414985593E-2</v>
      </c>
      <c r="R1453" s="196">
        <f t="shared" si="191"/>
        <v>-1.3626757997522235E-2</v>
      </c>
    </row>
    <row r="1454" spans="1:18" ht="13.8">
      <c r="A1454" s="209">
        <v>43747</v>
      </c>
      <c r="B1454" s="193">
        <v>86.1</v>
      </c>
      <c r="C1454" s="193">
        <v>132.04</v>
      </c>
      <c r="D1454" s="193">
        <v>59.97</v>
      </c>
      <c r="E1454" s="193">
        <v>98.43</v>
      </c>
      <c r="F1454" s="193">
        <v>272.63</v>
      </c>
      <c r="G1454" s="193">
        <v>36.700000000000003</v>
      </c>
      <c r="H1454" s="193">
        <v>34.729999999999997</v>
      </c>
      <c r="I1454" s="224">
        <v>267.52999999999997</v>
      </c>
      <c r="J1454" s="193"/>
      <c r="K1454" s="196">
        <f t="shared" si="184"/>
        <v>9.6153846153845361E-3</v>
      </c>
      <c r="L1454" s="196">
        <f t="shared" si="185"/>
        <v>1.8905779766957238E-2</v>
      </c>
      <c r="M1454" s="196">
        <f t="shared" si="186"/>
        <v>1.1127971674253861E-2</v>
      </c>
      <c r="N1454" s="196">
        <f t="shared" si="187"/>
        <v>1.6943899163136694E-2</v>
      </c>
      <c r="O1454" s="196">
        <f t="shared" si="188"/>
        <v>1.7162257956199019E-2</v>
      </c>
      <c r="P1454" s="196">
        <f t="shared" si="189"/>
        <v>1.1576626240352859E-2</v>
      </c>
      <c r="Q1454" s="196">
        <f t="shared" si="190"/>
        <v>1.4310747663551251E-2</v>
      </c>
      <c r="R1454" s="196">
        <f t="shared" si="191"/>
        <v>-1.1783392434988381E-2</v>
      </c>
    </row>
    <row r="1455" spans="1:18" ht="13.8">
      <c r="A1455" s="209">
        <v>43748</v>
      </c>
      <c r="B1455" s="193">
        <v>86.01</v>
      </c>
      <c r="C1455" s="193">
        <v>132.86000000000001</v>
      </c>
      <c r="D1455" s="193">
        <v>60.29</v>
      </c>
      <c r="E1455" s="193">
        <v>98.62</v>
      </c>
      <c r="F1455" s="193">
        <v>272.85000000000002</v>
      </c>
      <c r="G1455" s="193">
        <v>36.909999999999997</v>
      </c>
      <c r="H1455" s="193">
        <v>34.799999999999997</v>
      </c>
      <c r="I1455" s="224">
        <v>280.48</v>
      </c>
      <c r="J1455" s="193"/>
      <c r="K1455" s="196">
        <f t="shared" si="184"/>
        <v>-1.0452961672472614E-3</v>
      </c>
      <c r="L1455" s="196">
        <f t="shared" si="185"/>
        <v>6.2102393214179159E-3</v>
      </c>
      <c r="M1455" s="196">
        <f t="shared" si="186"/>
        <v>5.3360013340003386E-3</v>
      </c>
      <c r="N1455" s="196">
        <f t="shared" si="187"/>
        <v>1.9303058010768843E-3</v>
      </c>
      <c r="O1455" s="196">
        <f t="shared" si="188"/>
        <v>8.0695448043145398E-4</v>
      </c>
      <c r="P1455" s="196">
        <f t="shared" si="189"/>
        <v>5.722070844686478E-3</v>
      </c>
      <c r="Q1455" s="196">
        <f t="shared" si="190"/>
        <v>2.0155485171321707E-3</v>
      </c>
      <c r="R1455" s="196">
        <f t="shared" si="191"/>
        <v>4.840578626696089E-2</v>
      </c>
    </row>
    <row r="1456" spans="1:18" ht="13.8">
      <c r="A1456" s="209">
        <v>43749</v>
      </c>
      <c r="B1456" s="193">
        <v>86.6</v>
      </c>
      <c r="C1456" s="193">
        <v>133.41999999999999</v>
      </c>
      <c r="D1456" s="193">
        <v>60.62</v>
      </c>
      <c r="E1456" s="193">
        <v>99.74</v>
      </c>
      <c r="F1456" s="193">
        <v>273.27</v>
      </c>
      <c r="G1456" s="193">
        <v>37.1</v>
      </c>
      <c r="H1456" s="193">
        <v>35.369999999999997</v>
      </c>
      <c r="I1456" s="224">
        <v>282.93</v>
      </c>
      <c r="J1456" s="193"/>
      <c r="K1456" s="196">
        <f t="shared" si="184"/>
        <v>6.8596674805253945E-3</v>
      </c>
      <c r="L1456" s="196">
        <f t="shared" si="185"/>
        <v>4.2149631190725109E-3</v>
      </c>
      <c r="M1456" s="196">
        <f t="shared" si="186"/>
        <v>5.4735445347486866E-3</v>
      </c>
      <c r="N1456" s="196">
        <f t="shared" si="187"/>
        <v>1.1356722774285037E-2</v>
      </c>
      <c r="O1456" s="196">
        <f t="shared" si="188"/>
        <v>1.5393073117095804E-3</v>
      </c>
      <c r="P1456" s="196">
        <f t="shared" si="189"/>
        <v>5.1476564616636375E-3</v>
      </c>
      <c r="Q1456" s="196">
        <f t="shared" si="190"/>
        <v>1.6379310344827595E-2</v>
      </c>
      <c r="R1456" s="196">
        <f t="shared" si="191"/>
        <v>8.7350256702794799E-3</v>
      </c>
    </row>
    <row r="1457" spans="1:18" ht="13.8">
      <c r="A1457" s="209">
        <v>43752</v>
      </c>
      <c r="B1457" s="193">
        <v>86.82</v>
      </c>
      <c r="C1457" s="193">
        <v>133.29</v>
      </c>
      <c r="D1457" s="193">
        <v>60.71</v>
      </c>
      <c r="E1457" s="193">
        <v>99.14</v>
      </c>
      <c r="F1457" s="193">
        <v>273.2</v>
      </c>
      <c r="G1457" s="193">
        <v>36.770000000000003</v>
      </c>
      <c r="H1457" s="193">
        <v>35.19</v>
      </c>
      <c r="I1457" s="224">
        <v>285.52999999999997</v>
      </c>
      <c r="J1457" s="193"/>
      <c r="K1457" s="196">
        <f t="shared" si="184"/>
        <v>2.5404157043879779E-3</v>
      </c>
      <c r="L1457" s="196">
        <f t="shared" si="185"/>
        <v>-9.7436666166988051E-4</v>
      </c>
      <c r="M1457" s="196">
        <f t="shared" si="186"/>
        <v>1.4846585285384925E-3</v>
      </c>
      <c r="N1457" s="196">
        <f t="shared" si="187"/>
        <v>-6.0156406657308438E-3</v>
      </c>
      <c r="O1457" s="196">
        <f t="shared" si="188"/>
        <v>-2.561569144069718E-4</v>
      </c>
      <c r="P1457" s="196">
        <f t="shared" si="189"/>
        <v>-8.8948787061994151E-3</v>
      </c>
      <c r="Q1457" s="196">
        <f t="shared" si="190"/>
        <v>-5.0890585241730206E-3</v>
      </c>
      <c r="R1457" s="196">
        <f t="shared" si="191"/>
        <v>9.1895521860529666E-3</v>
      </c>
    </row>
    <row r="1458" spans="1:18" ht="13.8">
      <c r="A1458" s="209">
        <v>43753</v>
      </c>
      <c r="B1458" s="193">
        <v>88.37</v>
      </c>
      <c r="C1458" s="193">
        <v>135.22</v>
      </c>
      <c r="D1458" s="193">
        <v>62</v>
      </c>
      <c r="E1458" s="193">
        <v>99.8</v>
      </c>
      <c r="F1458" s="193">
        <v>274</v>
      </c>
      <c r="G1458" s="193">
        <v>36.880000000000003</v>
      </c>
      <c r="H1458" s="193">
        <v>35.67</v>
      </c>
      <c r="I1458" s="224">
        <v>284.25</v>
      </c>
      <c r="J1458" s="193"/>
      <c r="K1458" s="196">
        <f t="shared" si="184"/>
        <v>1.7853029255931945E-2</v>
      </c>
      <c r="L1458" s="196">
        <f t="shared" si="185"/>
        <v>1.4479705904418988E-2</v>
      </c>
      <c r="M1458" s="196">
        <f t="shared" si="186"/>
        <v>2.1248558721792113E-2</v>
      </c>
      <c r="N1458" s="196">
        <f t="shared" si="187"/>
        <v>6.6572523703852795E-3</v>
      </c>
      <c r="O1458" s="196">
        <f t="shared" si="188"/>
        <v>2.9282576866764692E-3</v>
      </c>
      <c r="P1458" s="196">
        <f t="shared" si="189"/>
        <v>2.9915692140331635E-3</v>
      </c>
      <c r="Q1458" s="196">
        <f t="shared" si="190"/>
        <v>1.3640238704177438E-2</v>
      </c>
      <c r="R1458" s="196">
        <f t="shared" si="191"/>
        <v>-4.4828914649948266E-3</v>
      </c>
    </row>
    <row r="1459" spans="1:18" ht="13.8">
      <c r="A1459" s="209">
        <v>43754</v>
      </c>
      <c r="B1459" s="193">
        <v>88.87</v>
      </c>
      <c r="C1459" s="193">
        <v>134.11000000000001</v>
      </c>
      <c r="D1459" s="193">
        <v>62.03</v>
      </c>
      <c r="E1459" s="193">
        <v>100.06</v>
      </c>
      <c r="F1459" s="193">
        <v>274.36</v>
      </c>
      <c r="G1459" s="193">
        <v>36.85</v>
      </c>
      <c r="H1459" s="193">
        <v>35.71</v>
      </c>
      <c r="I1459" s="224">
        <v>286.27999999999997</v>
      </c>
      <c r="J1459" s="193"/>
      <c r="K1459" s="196">
        <f t="shared" si="184"/>
        <v>5.6580287427860131E-3</v>
      </c>
      <c r="L1459" s="196">
        <f t="shared" si="185"/>
        <v>-8.2088448454369564E-3</v>
      </c>
      <c r="M1459" s="196">
        <f t="shared" si="186"/>
        <v>4.8387096774195381E-4</v>
      </c>
      <c r="N1459" s="196">
        <f t="shared" si="187"/>
        <v>2.6052104208417349E-3</v>
      </c>
      <c r="O1459" s="196">
        <f t="shared" si="188"/>
        <v>1.3138686131387359E-3</v>
      </c>
      <c r="P1459" s="196">
        <f t="shared" si="189"/>
        <v>-8.1344902386120213E-4</v>
      </c>
      <c r="Q1459" s="196">
        <f t="shared" si="190"/>
        <v>1.121390524250046E-3</v>
      </c>
      <c r="R1459" s="196">
        <f t="shared" si="191"/>
        <v>7.141600703605885E-3</v>
      </c>
    </row>
    <row r="1460" spans="1:18" ht="13.8">
      <c r="A1460" s="209">
        <v>43755</v>
      </c>
      <c r="B1460" s="193">
        <v>89.37</v>
      </c>
      <c r="C1460" s="193">
        <v>133.41999999999999</v>
      </c>
      <c r="D1460" s="193">
        <v>62.5</v>
      </c>
      <c r="E1460" s="193">
        <v>100.99</v>
      </c>
      <c r="F1460" s="193">
        <v>277.68</v>
      </c>
      <c r="G1460" s="193">
        <v>36.979999999999997</v>
      </c>
      <c r="H1460" s="193">
        <v>35.86</v>
      </c>
      <c r="I1460" s="224">
        <v>293.35000000000002</v>
      </c>
      <c r="J1460" s="193"/>
      <c r="K1460" s="196">
        <f t="shared" si="184"/>
        <v>5.6261955665578931E-3</v>
      </c>
      <c r="L1460" s="196">
        <f t="shared" si="185"/>
        <v>-5.1450301990904933E-3</v>
      </c>
      <c r="M1460" s="196">
        <f t="shared" si="186"/>
        <v>7.5769788811865038E-3</v>
      </c>
      <c r="N1460" s="196">
        <f t="shared" si="187"/>
        <v>9.2944233459923298E-3</v>
      </c>
      <c r="O1460" s="196">
        <f t="shared" si="188"/>
        <v>1.2100889342469723E-2</v>
      </c>
      <c r="P1460" s="196">
        <f t="shared" si="189"/>
        <v>3.5278154681138521E-3</v>
      </c>
      <c r="Q1460" s="196">
        <f t="shared" si="190"/>
        <v>4.2005040604872184E-3</v>
      </c>
      <c r="R1460" s="196">
        <f t="shared" si="191"/>
        <v>2.4696101718597353E-2</v>
      </c>
    </row>
    <row r="1461" spans="1:18" ht="13.8">
      <c r="A1461" s="209">
        <v>43756</v>
      </c>
      <c r="B1461" s="193">
        <v>87.88</v>
      </c>
      <c r="C1461" s="193">
        <v>131.25</v>
      </c>
      <c r="D1461" s="193">
        <v>62.12</v>
      </c>
      <c r="E1461" s="193">
        <v>100.62</v>
      </c>
      <c r="F1461" s="193">
        <v>278.10000000000002</v>
      </c>
      <c r="G1461" s="193">
        <v>36.76</v>
      </c>
      <c r="H1461" s="193">
        <v>35.619999999999997</v>
      </c>
      <c r="I1461" s="224">
        <v>275.3</v>
      </c>
      <c r="J1461" s="193"/>
      <c r="K1461" s="196">
        <f t="shared" si="184"/>
        <v>-1.6672261385252424E-2</v>
      </c>
      <c r="L1461" s="196">
        <f t="shared" si="185"/>
        <v>-1.6264428121720791E-2</v>
      </c>
      <c r="M1461" s="196">
        <f t="shared" si="186"/>
        <v>-6.0800000000000411E-3</v>
      </c>
      <c r="N1461" s="196">
        <f t="shared" si="187"/>
        <v>-3.6637290820872399E-3</v>
      </c>
      <c r="O1461" s="196">
        <f t="shared" si="188"/>
        <v>1.5125324114088731E-3</v>
      </c>
      <c r="P1461" s="196">
        <f t="shared" si="189"/>
        <v>-5.9491617090318789E-3</v>
      </c>
      <c r="Q1461" s="196">
        <f t="shared" si="190"/>
        <v>-6.6926938092582823E-3</v>
      </c>
      <c r="R1461" s="196">
        <f t="shared" si="191"/>
        <v>-6.1530594852565228E-2</v>
      </c>
    </row>
    <row r="1462" spans="1:18" ht="13.8">
      <c r="A1462" s="209">
        <v>43759</v>
      </c>
      <c r="B1462" s="193">
        <v>89.28</v>
      </c>
      <c r="C1462" s="193">
        <v>132.22</v>
      </c>
      <c r="D1462" s="193">
        <v>62.15</v>
      </c>
      <c r="E1462" s="193">
        <v>101.39</v>
      </c>
      <c r="F1462" s="193">
        <v>276.47000000000003</v>
      </c>
      <c r="G1462" s="193">
        <v>36.950000000000003</v>
      </c>
      <c r="H1462" s="193">
        <v>36.020000000000003</v>
      </c>
      <c r="I1462" s="224">
        <v>278.05</v>
      </c>
      <c r="J1462" s="193"/>
      <c r="K1462" s="196">
        <f t="shared" si="184"/>
        <v>1.5930814747382862E-2</v>
      </c>
      <c r="L1462" s="196">
        <f t="shared" si="185"/>
        <v>7.3904761904761817E-3</v>
      </c>
      <c r="M1462" s="196">
        <f t="shared" si="186"/>
        <v>4.829362524146996E-4</v>
      </c>
      <c r="N1462" s="196">
        <f t="shared" si="187"/>
        <v>7.6525541641820315E-3</v>
      </c>
      <c r="O1462" s="196">
        <f t="shared" si="188"/>
        <v>-5.8612010068320583E-3</v>
      </c>
      <c r="P1462" s="196">
        <f t="shared" si="189"/>
        <v>5.1686615886834828E-3</v>
      </c>
      <c r="Q1462" s="196">
        <f t="shared" si="190"/>
        <v>1.1229646266142777E-2</v>
      </c>
      <c r="R1462" s="196">
        <f t="shared" si="191"/>
        <v>9.9891027969487827E-3</v>
      </c>
    </row>
    <row r="1463" spans="1:18" ht="13.8">
      <c r="A1463" s="209">
        <v>43760</v>
      </c>
      <c r="B1463" s="193">
        <v>88.29</v>
      </c>
      <c r="C1463" s="193">
        <v>130.25</v>
      </c>
      <c r="D1463" s="193">
        <v>61.99</v>
      </c>
      <c r="E1463" s="193">
        <v>100.96</v>
      </c>
      <c r="F1463" s="193">
        <v>275.45</v>
      </c>
      <c r="G1463" s="193">
        <v>36.9</v>
      </c>
      <c r="H1463" s="193">
        <v>35.729999999999997</v>
      </c>
      <c r="I1463" s="224">
        <v>266.69</v>
      </c>
      <c r="J1463" s="193"/>
      <c r="K1463" s="196">
        <f t="shared" si="184"/>
        <v>-1.1088709677419298E-2</v>
      </c>
      <c r="L1463" s="196">
        <f t="shared" si="185"/>
        <v>-1.4899410074118885E-2</v>
      </c>
      <c r="M1463" s="196">
        <f t="shared" si="186"/>
        <v>-2.5744167337087144E-3</v>
      </c>
      <c r="N1463" s="196">
        <f t="shared" si="187"/>
        <v>-4.2410494131571832E-3</v>
      </c>
      <c r="O1463" s="196">
        <f t="shared" si="188"/>
        <v>-3.6893695518502496E-3</v>
      </c>
      <c r="P1463" s="196">
        <f t="shared" si="189"/>
        <v>-1.3531799729365158E-3</v>
      </c>
      <c r="Q1463" s="196">
        <f t="shared" si="190"/>
        <v>-8.0510827318158312E-3</v>
      </c>
      <c r="R1463" s="196">
        <f t="shared" si="191"/>
        <v>-4.0855961158065141E-2</v>
      </c>
    </row>
    <row r="1464" spans="1:18" ht="13.8">
      <c r="A1464" s="209">
        <v>43761</v>
      </c>
      <c r="B1464" s="193">
        <v>88.11</v>
      </c>
      <c r="C1464" s="193">
        <v>131.08000000000001</v>
      </c>
      <c r="D1464" s="193">
        <v>62.8</v>
      </c>
      <c r="E1464" s="193">
        <v>99.32</v>
      </c>
      <c r="F1464" s="193">
        <v>273.02</v>
      </c>
      <c r="G1464" s="193">
        <v>36.83</v>
      </c>
      <c r="H1464" s="193">
        <v>35.97</v>
      </c>
      <c r="I1464" s="224">
        <v>271.27</v>
      </c>
      <c r="J1464" s="193"/>
      <c r="K1464" s="196">
        <f t="shared" si="184"/>
        <v>-2.0387359836901891E-3</v>
      </c>
      <c r="L1464" s="196">
        <f t="shared" si="185"/>
        <v>6.3723608445298468E-3</v>
      </c>
      <c r="M1464" s="196">
        <f t="shared" si="186"/>
        <v>1.3066623648975564E-2</v>
      </c>
      <c r="N1464" s="196">
        <f t="shared" si="187"/>
        <v>-1.6244057052297946E-2</v>
      </c>
      <c r="O1464" s="196">
        <f t="shared" si="188"/>
        <v>-8.8219277545834342E-3</v>
      </c>
      <c r="P1464" s="196">
        <f t="shared" si="189"/>
        <v>-1.8970189701897097E-3</v>
      </c>
      <c r="Q1464" s="196">
        <f t="shared" si="190"/>
        <v>6.7170445004198715E-3</v>
      </c>
      <c r="R1464" s="196">
        <f t="shared" si="191"/>
        <v>1.7173497318984529E-2</v>
      </c>
    </row>
    <row r="1465" spans="1:18" ht="13.8">
      <c r="A1465" s="209">
        <v>43762</v>
      </c>
      <c r="B1465" s="193">
        <v>89.04</v>
      </c>
      <c r="C1465" s="193">
        <v>133.66</v>
      </c>
      <c r="D1465" s="193">
        <v>62.9</v>
      </c>
      <c r="E1465" s="193">
        <v>98.33</v>
      </c>
      <c r="F1465" s="193">
        <v>272.77</v>
      </c>
      <c r="G1465" s="193">
        <v>36.75</v>
      </c>
      <c r="H1465" s="193">
        <v>32.68</v>
      </c>
      <c r="I1465" s="224">
        <v>271.5</v>
      </c>
      <c r="J1465" s="193"/>
      <c r="K1465" s="196">
        <f t="shared" si="184"/>
        <v>1.0554988083078047E-2</v>
      </c>
      <c r="L1465" s="196">
        <f t="shared" si="185"/>
        <v>1.9682636557827159E-2</v>
      </c>
      <c r="M1465" s="196">
        <f t="shared" si="186"/>
        <v>1.5923566878981118E-3</v>
      </c>
      <c r="N1465" s="196">
        <f t="shared" si="187"/>
        <v>-9.9677809101892355E-3</v>
      </c>
      <c r="O1465" s="196">
        <f t="shared" si="188"/>
        <v>-9.1568383268625017E-4</v>
      </c>
      <c r="P1465" s="196">
        <f t="shared" si="189"/>
        <v>-2.1721422753189874E-3</v>
      </c>
      <c r="Q1465" s="196">
        <f t="shared" si="190"/>
        <v>-9.1465109813733653E-2</v>
      </c>
      <c r="R1465" s="196">
        <f t="shared" si="191"/>
        <v>8.4786375198148784E-4</v>
      </c>
    </row>
    <row r="1466" spans="1:18" ht="13.8">
      <c r="A1466" s="209">
        <v>43763</v>
      </c>
      <c r="B1466" s="193">
        <v>88.07</v>
      </c>
      <c r="C1466" s="193">
        <v>134.41999999999999</v>
      </c>
      <c r="D1466" s="193">
        <v>63.1</v>
      </c>
      <c r="E1466" s="193">
        <v>97.24</v>
      </c>
      <c r="F1466" s="193">
        <v>272.26</v>
      </c>
      <c r="G1466" s="193">
        <v>36.729999999999997</v>
      </c>
      <c r="H1466" s="193">
        <v>32.880000000000003</v>
      </c>
      <c r="I1466" s="224">
        <v>276.82</v>
      </c>
      <c r="J1466" s="193"/>
      <c r="K1466" s="196">
        <f t="shared" si="184"/>
        <v>-1.0893980233603022E-2</v>
      </c>
      <c r="L1466" s="196">
        <f t="shared" si="185"/>
        <v>5.686069130629889E-3</v>
      </c>
      <c r="M1466" s="196">
        <f t="shared" si="186"/>
        <v>3.1796502384738132E-3</v>
      </c>
      <c r="N1466" s="196">
        <f t="shared" si="187"/>
        <v>-1.1085121529543409E-2</v>
      </c>
      <c r="O1466" s="196">
        <f t="shared" si="188"/>
        <v>-1.8697070792242216E-3</v>
      </c>
      <c r="P1466" s="196">
        <f t="shared" si="189"/>
        <v>-5.4421768707491503E-4</v>
      </c>
      <c r="Q1466" s="196">
        <f t="shared" si="190"/>
        <v>6.1199510403917639E-3</v>
      </c>
      <c r="R1466" s="196">
        <f t="shared" si="191"/>
        <v>1.9594843462246752E-2</v>
      </c>
    </row>
    <row r="1467" spans="1:18" ht="13.8">
      <c r="A1467" s="209">
        <v>43766</v>
      </c>
      <c r="B1467" s="193">
        <v>88.85</v>
      </c>
      <c r="C1467" s="193">
        <v>137.72</v>
      </c>
      <c r="D1467" s="193">
        <v>64.34</v>
      </c>
      <c r="E1467" s="193">
        <v>97.86</v>
      </c>
      <c r="F1467" s="193">
        <v>274.5</v>
      </c>
      <c r="G1467" s="193">
        <v>36.79</v>
      </c>
      <c r="H1467" s="193">
        <v>32.97</v>
      </c>
      <c r="I1467" s="224">
        <v>281.86</v>
      </c>
      <c r="J1467" s="193"/>
      <c r="K1467" s="196">
        <f t="shared" si="184"/>
        <v>8.8565913477915426E-3</v>
      </c>
      <c r="L1467" s="196">
        <f t="shared" si="185"/>
        <v>2.4549918166939532E-2</v>
      </c>
      <c r="M1467" s="196">
        <f t="shared" si="186"/>
        <v>1.9651347068145832E-2</v>
      </c>
      <c r="N1467" s="196">
        <f t="shared" si="187"/>
        <v>6.3759769642123057E-3</v>
      </c>
      <c r="O1467" s="196">
        <f t="shared" si="188"/>
        <v>8.2274296628223366E-3</v>
      </c>
      <c r="P1467" s="196">
        <f t="shared" si="189"/>
        <v>1.6335420637082025E-3</v>
      </c>
      <c r="Q1467" s="196">
        <f t="shared" si="190"/>
        <v>2.7372262773721501E-3</v>
      </c>
      <c r="R1467" s="196">
        <f t="shared" si="191"/>
        <v>1.8206776966982228E-2</v>
      </c>
    </row>
    <row r="1468" spans="1:18" ht="13.8">
      <c r="A1468" s="209">
        <v>43767</v>
      </c>
      <c r="B1468" s="193">
        <v>88.14</v>
      </c>
      <c r="C1468" s="193">
        <v>136.41999999999999</v>
      </c>
      <c r="D1468" s="193">
        <v>62.98</v>
      </c>
      <c r="E1468" s="193">
        <v>96.46</v>
      </c>
      <c r="F1468" s="193">
        <v>271.68</v>
      </c>
      <c r="G1468" s="193">
        <v>36.15</v>
      </c>
      <c r="H1468" s="193">
        <v>33.130000000000003</v>
      </c>
      <c r="I1468" s="224">
        <v>281.20999999999998</v>
      </c>
      <c r="J1468" s="193"/>
      <c r="K1468" s="196">
        <f t="shared" si="184"/>
        <v>-7.9909960607765194E-3</v>
      </c>
      <c r="L1468" s="196">
        <f t="shared" si="185"/>
        <v>-9.4394423467906718E-3</v>
      </c>
      <c r="M1468" s="196">
        <f t="shared" si="186"/>
        <v>-2.1137705937208678E-2</v>
      </c>
      <c r="N1468" s="196">
        <f t="shared" si="187"/>
        <v>-1.4306151645207498E-2</v>
      </c>
      <c r="O1468" s="196">
        <f t="shared" si="188"/>
        <v>-1.0273224043715822E-2</v>
      </c>
      <c r="P1468" s="196">
        <f t="shared" si="189"/>
        <v>-1.7396031530307166E-2</v>
      </c>
      <c r="Q1468" s="196">
        <f t="shared" si="190"/>
        <v>4.8528965726419076E-3</v>
      </c>
      <c r="R1468" s="196">
        <f t="shared" si="191"/>
        <v>-2.3061094160222594E-3</v>
      </c>
    </row>
    <row r="1469" spans="1:18" ht="13.8">
      <c r="A1469" s="209">
        <v>43768</v>
      </c>
      <c r="B1469" s="193">
        <v>89</v>
      </c>
      <c r="C1469" s="193">
        <v>138.12</v>
      </c>
      <c r="D1469" s="193">
        <v>62.91</v>
      </c>
      <c r="E1469" s="193">
        <v>96.27</v>
      </c>
      <c r="F1469" s="193">
        <v>275.33</v>
      </c>
      <c r="G1469" s="193">
        <v>36.44</v>
      </c>
      <c r="H1469" s="193">
        <v>32.9</v>
      </c>
      <c r="I1469" s="224">
        <v>291.45</v>
      </c>
      <c r="J1469" s="195"/>
      <c r="K1469" s="196">
        <f t="shared" si="184"/>
        <v>9.7572044474699277E-3</v>
      </c>
      <c r="L1469" s="196">
        <f t="shared" si="185"/>
        <v>1.2461515906758666E-2</v>
      </c>
      <c r="M1469" s="196">
        <f t="shared" si="186"/>
        <v>-1.1114639568116909E-3</v>
      </c>
      <c r="N1469" s="196">
        <f t="shared" si="187"/>
        <v>-1.9697283848227011E-3</v>
      </c>
      <c r="O1469" s="196">
        <f t="shared" si="188"/>
        <v>1.3434923439340317E-2</v>
      </c>
      <c r="P1469" s="196">
        <f t="shared" si="189"/>
        <v>8.0221300138312353E-3</v>
      </c>
      <c r="Q1469" s="196">
        <f t="shared" si="190"/>
        <v>-6.9423483247812844E-3</v>
      </c>
      <c r="R1469" s="196">
        <f t="shared" si="191"/>
        <v>3.6414067778528535E-2</v>
      </c>
    </row>
    <row r="1470" spans="1:18" ht="13.8">
      <c r="A1470" s="209">
        <v>43769</v>
      </c>
      <c r="B1470" s="193">
        <v>88.83</v>
      </c>
      <c r="C1470" s="193">
        <v>136.94</v>
      </c>
      <c r="D1470" s="193">
        <v>62.85</v>
      </c>
      <c r="E1470" s="193">
        <v>95.36</v>
      </c>
      <c r="F1470" s="193">
        <v>273.42</v>
      </c>
      <c r="G1470" s="193">
        <v>36.18</v>
      </c>
      <c r="H1470" s="193">
        <v>32.340000000000003</v>
      </c>
      <c r="I1470" s="224">
        <v>287.41000000000003</v>
      </c>
      <c r="J1470" s="193"/>
      <c r="K1470" s="196">
        <f t="shared" si="184"/>
        <v>-1.910112359550581E-3</v>
      </c>
      <c r="L1470" s="196">
        <f t="shared" si="185"/>
        <v>-8.5432956849117205E-3</v>
      </c>
      <c r="M1470" s="196">
        <f t="shared" si="186"/>
        <v>-9.5374344301375248E-4</v>
      </c>
      <c r="N1470" s="196">
        <f t="shared" si="187"/>
        <v>-9.4525812818115357E-3</v>
      </c>
      <c r="O1470" s="196">
        <f t="shared" si="188"/>
        <v>-6.9371299894670693E-3</v>
      </c>
      <c r="P1470" s="196">
        <f t="shared" si="189"/>
        <v>-7.1350164654225582E-3</v>
      </c>
      <c r="Q1470" s="196">
        <f t="shared" si="190"/>
        <v>-1.7021276595744535E-2</v>
      </c>
      <c r="R1470" s="196">
        <f t="shared" si="191"/>
        <v>-1.386172585349104E-2</v>
      </c>
    </row>
    <row r="1471" spans="1:18" ht="13.8">
      <c r="A1471" s="209">
        <v>43770</v>
      </c>
      <c r="B1471" s="193">
        <v>89.57</v>
      </c>
      <c r="C1471" s="193">
        <v>137.27000000000001</v>
      </c>
      <c r="D1471" s="193">
        <v>63.53</v>
      </c>
      <c r="E1471" s="193">
        <v>96.17</v>
      </c>
      <c r="F1471" s="193">
        <v>272.48</v>
      </c>
      <c r="G1471" s="193">
        <v>36.29</v>
      </c>
      <c r="H1471" s="193">
        <v>32.340000000000003</v>
      </c>
      <c r="I1471" s="224">
        <v>286.81</v>
      </c>
      <c r="J1471" s="193"/>
      <c r="K1471" s="196">
        <f t="shared" si="184"/>
        <v>8.330518968816784E-3</v>
      </c>
      <c r="L1471" s="196">
        <f t="shared" si="185"/>
        <v>2.4098145173069409E-3</v>
      </c>
      <c r="M1471" s="196">
        <f t="shared" si="186"/>
        <v>1.0819411296738262E-2</v>
      </c>
      <c r="N1471" s="196">
        <f t="shared" si="187"/>
        <v>8.4941275167785477E-3</v>
      </c>
      <c r="O1471" s="196">
        <f t="shared" si="188"/>
        <v>-3.4379343135103419E-3</v>
      </c>
      <c r="P1471" s="196">
        <f t="shared" si="189"/>
        <v>3.0403537866224278E-3</v>
      </c>
      <c r="Q1471" s="196">
        <f t="shared" si="190"/>
        <v>0</v>
      </c>
      <c r="R1471" s="196">
        <f t="shared" si="191"/>
        <v>-2.0876100344456444E-3</v>
      </c>
    </row>
    <row r="1472" spans="1:18" ht="13.8">
      <c r="A1472" s="209">
        <v>43773</v>
      </c>
      <c r="B1472" s="193">
        <v>90.23</v>
      </c>
      <c r="C1472" s="193">
        <v>138.07</v>
      </c>
      <c r="D1472" s="193">
        <v>64.41</v>
      </c>
      <c r="E1472" s="193">
        <v>97.01</v>
      </c>
      <c r="F1472" s="193">
        <v>273.14999999999998</v>
      </c>
      <c r="G1472" s="193">
        <v>36.28</v>
      </c>
      <c r="H1472" s="193">
        <v>32.49</v>
      </c>
      <c r="I1472" s="224">
        <v>292.86</v>
      </c>
      <c r="J1472" s="193"/>
      <c r="K1472" s="196">
        <f t="shared" si="184"/>
        <v>7.3685385731831069E-3</v>
      </c>
      <c r="L1472" s="196">
        <f t="shared" si="185"/>
        <v>5.8279303562321187E-3</v>
      </c>
      <c r="M1472" s="196">
        <f t="shared" si="186"/>
        <v>1.3851723595151825E-2</v>
      </c>
      <c r="N1472" s="196">
        <f t="shared" si="187"/>
        <v>8.734532598523484E-3</v>
      </c>
      <c r="O1472" s="196">
        <f t="shared" si="188"/>
        <v>2.4588960657661446E-3</v>
      </c>
      <c r="P1472" s="196">
        <f t="shared" si="189"/>
        <v>-2.7555800495998925E-4</v>
      </c>
      <c r="Q1472" s="196">
        <f t="shared" si="190"/>
        <v>4.6382189239331656E-3</v>
      </c>
      <c r="R1472" s="196">
        <f t="shared" si="191"/>
        <v>2.1094104110735371E-2</v>
      </c>
    </row>
    <row r="1473" spans="1:18" ht="13.8">
      <c r="A1473" s="209">
        <v>43774</v>
      </c>
      <c r="B1473" s="193">
        <v>90.09</v>
      </c>
      <c r="C1473" s="193">
        <v>137.97999999999999</v>
      </c>
      <c r="D1473" s="193">
        <v>64.44</v>
      </c>
      <c r="E1473" s="193">
        <v>98.17</v>
      </c>
      <c r="F1473" s="193">
        <v>275.32</v>
      </c>
      <c r="G1473" s="193">
        <v>36.67</v>
      </c>
      <c r="H1473" s="193">
        <v>32.549999999999997</v>
      </c>
      <c r="I1473" s="224">
        <v>288.02999999999997</v>
      </c>
      <c r="J1473" s="193"/>
      <c r="K1473" s="196">
        <f t="shared" si="184"/>
        <v>-1.5515903801396494E-3</v>
      </c>
      <c r="L1473" s="196">
        <f t="shared" si="185"/>
        <v>-6.5184326790760781E-4</v>
      </c>
      <c r="M1473" s="196">
        <f t="shared" si="186"/>
        <v>4.6576618537495947E-4</v>
      </c>
      <c r="N1473" s="196">
        <f t="shared" si="187"/>
        <v>1.1957530151530735E-2</v>
      </c>
      <c r="O1473" s="196">
        <f t="shared" si="188"/>
        <v>7.9443529196412815E-3</v>
      </c>
      <c r="P1473" s="196">
        <f t="shared" si="189"/>
        <v>1.0749724366041912E-2</v>
      </c>
      <c r="Q1473" s="196">
        <f t="shared" si="190"/>
        <v>1.8467220683285677E-3</v>
      </c>
      <c r="R1473" s="196">
        <f t="shared" si="191"/>
        <v>-1.6492522024175511E-2</v>
      </c>
    </row>
    <row r="1474" spans="1:18" ht="13.8">
      <c r="A1474" s="209">
        <v>43775</v>
      </c>
      <c r="B1474" s="193">
        <v>89.79</v>
      </c>
      <c r="C1474" s="193">
        <v>137.6</v>
      </c>
      <c r="D1474" s="193">
        <v>64.430000000000007</v>
      </c>
      <c r="E1474" s="193">
        <v>98.57</v>
      </c>
      <c r="F1474" s="193">
        <v>277.52</v>
      </c>
      <c r="G1474" s="193">
        <v>36.869999999999997</v>
      </c>
      <c r="H1474" s="193">
        <v>32.57</v>
      </c>
      <c r="I1474" s="224">
        <v>288.58999999999997</v>
      </c>
      <c r="J1474" s="193"/>
      <c r="K1474" s="196">
        <f t="shared" si="184"/>
        <v>-3.3300033300032983E-3</v>
      </c>
      <c r="L1474" s="196">
        <f t="shared" si="185"/>
        <v>-2.7540223220756306E-3</v>
      </c>
      <c r="M1474" s="196">
        <f t="shared" si="186"/>
        <v>-1.5518311607682969E-4</v>
      </c>
      <c r="N1474" s="196">
        <f t="shared" si="187"/>
        <v>4.0745645309156718E-3</v>
      </c>
      <c r="O1474" s="196">
        <f t="shared" si="188"/>
        <v>7.9907017288972423E-3</v>
      </c>
      <c r="P1474" s="196">
        <f t="shared" si="189"/>
        <v>5.4540496318515336E-3</v>
      </c>
      <c r="Q1474" s="196">
        <f t="shared" si="190"/>
        <v>6.1443932411683953E-4</v>
      </c>
      <c r="R1474" s="196">
        <f t="shared" si="191"/>
        <v>1.9442419192445312E-3</v>
      </c>
    </row>
    <row r="1475" spans="1:18" ht="13.8">
      <c r="A1475" s="209">
        <v>43776</v>
      </c>
      <c r="B1475" s="193">
        <v>89.41</v>
      </c>
      <c r="C1475" s="193">
        <v>137.79</v>
      </c>
      <c r="D1475" s="193">
        <v>65.28</v>
      </c>
      <c r="E1475" s="193">
        <v>98.64</v>
      </c>
      <c r="F1475" s="193">
        <v>280.87</v>
      </c>
      <c r="G1475" s="193">
        <v>37.1</v>
      </c>
      <c r="H1475" s="193">
        <v>32.01</v>
      </c>
      <c r="I1475" s="224">
        <v>289.57</v>
      </c>
      <c r="J1475" s="193"/>
      <c r="K1475" s="196">
        <f t="shared" ref="K1475:K1538" si="192">(B1475-B1474)/B1474</f>
        <v>-4.2320971154918103E-3</v>
      </c>
      <c r="L1475" s="196">
        <f t="shared" ref="L1475:L1538" si="193">(C1475-C1474)/C1474</f>
        <v>1.3808139534883556E-3</v>
      </c>
      <c r="M1475" s="196">
        <f t="shared" ref="M1475:M1538" si="194">(D1475-D1474)/D1474</f>
        <v>1.3192612137203076E-2</v>
      </c>
      <c r="N1475" s="196">
        <f t="shared" ref="N1475:N1538" si="195">(E1475-E1474)/E1474</f>
        <v>7.1015521964093941E-4</v>
      </c>
      <c r="O1475" s="196">
        <f t="shared" ref="O1475:O1538" si="196">(F1475-F1474)/F1474</f>
        <v>1.2071202075526172E-2</v>
      </c>
      <c r="P1475" s="196">
        <f t="shared" ref="P1475:P1538" si="197">(G1475-G1474)/G1474</f>
        <v>6.2381339842691617E-3</v>
      </c>
      <c r="Q1475" s="196">
        <f t="shared" ref="Q1475:Q1538" si="198">(H1475-H1474)/H1474</f>
        <v>-1.7193736567393376E-2</v>
      </c>
      <c r="R1475" s="196">
        <f t="shared" ref="R1475:R1538" si="199">(I1475-I1474)/I1474</f>
        <v>3.3958210610208887E-3</v>
      </c>
    </row>
    <row r="1476" spans="1:18" ht="13.8">
      <c r="A1476" s="209">
        <v>43777</v>
      </c>
      <c r="B1476" s="193">
        <v>89.29</v>
      </c>
      <c r="C1476" s="193">
        <v>139.41</v>
      </c>
      <c r="D1476" s="193">
        <v>65.41</v>
      </c>
      <c r="E1476" s="193">
        <v>98.25</v>
      </c>
      <c r="F1476" s="193">
        <v>278.49</v>
      </c>
      <c r="G1476" s="193">
        <v>36.85</v>
      </c>
      <c r="H1476" s="193">
        <v>32.24</v>
      </c>
      <c r="I1476" s="224">
        <v>291.57</v>
      </c>
      <c r="J1476" s="193"/>
      <c r="K1476" s="196">
        <f t="shared" si="192"/>
        <v>-1.3421317526002723E-3</v>
      </c>
      <c r="L1476" s="196">
        <f t="shared" si="193"/>
        <v>1.1757021554539551E-2</v>
      </c>
      <c r="M1476" s="196">
        <f t="shared" si="194"/>
        <v>1.9914215686273815E-3</v>
      </c>
      <c r="N1476" s="196">
        <f t="shared" si="195"/>
        <v>-3.9537712895377185E-3</v>
      </c>
      <c r="O1476" s="196">
        <f t="shared" si="196"/>
        <v>-8.4736710933883842E-3</v>
      </c>
      <c r="P1476" s="196">
        <f t="shared" si="197"/>
        <v>-6.7385444743935305E-3</v>
      </c>
      <c r="Q1476" s="196">
        <f t="shared" si="198"/>
        <v>7.1852546079351452E-3</v>
      </c>
      <c r="R1476" s="196">
        <f t="shared" si="199"/>
        <v>6.9067928307490417E-3</v>
      </c>
    </row>
    <row r="1477" spans="1:18" ht="13.8">
      <c r="A1477" s="209">
        <v>43780</v>
      </c>
      <c r="B1477" s="193">
        <v>88.58</v>
      </c>
      <c r="C1477" s="193">
        <v>139.56</v>
      </c>
      <c r="D1477" s="193">
        <v>64.8</v>
      </c>
      <c r="E1477" s="193">
        <v>98.51</v>
      </c>
      <c r="F1477" s="193">
        <v>276.85000000000002</v>
      </c>
      <c r="G1477" s="193">
        <v>36.729999999999997</v>
      </c>
      <c r="H1477" s="193">
        <v>32.340000000000003</v>
      </c>
      <c r="I1477" s="224">
        <v>294.18</v>
      </c>
      <c r="J1477" s="193"/>
      <c r="K1477" s="196">
        <f t="shared" si="192"/>
        <v>-7.951618322320617E-3</v>
      </c>
      <c r="L1477" s="196">
        <f t="shared" si="193"/>
        <v>1.0759629868732923E-3</v>
      </c>
      <c r="M1477" s="196">
        <f t="shared" si="194"/>
        <v>-9.3257911634306596E-3</v>
      </c>
      <c r="N1477" s="196">
        <f t="shared" si="195"/>
        <v>2.6463104325700265E-3</v>
      </c>
      <c r="O1477" s="196">
        <f t="shared" si="196"/>
        <v>-5.8889008581995269E-3</v>
      </c>
      <c r="P1477" s="196">
        <f t="shared" si="197"/>
        <v>-3.256445047489947E-3</v>
      </c>
      <c r="Q1477" s="196">
        <f t="shared" si="198"/>
        <v>3.1017369727047587E-3</v>
      </c>
      <c r="R1477" s="196">
        <f t="shared" si="199"/>
        <v>8.9515382240971768E-3</v>
      </c>
    </row>
    <row r="1478" spans="1:18" ht="13.8">
      <c r="A1478" s="209">
        <v>43781</v>
      </c>
      <c r="B1478" s="193">
        <v>88.9</v>
      </c>
      <c r="C1478" s="193">
        <v>140.47</v>
      </c>
      <c r="D1478" s="193">
        <v>64.78</v>
      </c>
      <c r="E1478" s="193">
        <v>96.64</v>
      </c>
      <c r="F1478" s="193">
        <v>276.54000000000002</v>
      </c>
      <c r="G1478" s="193">
        <v>36.75</v>
      </c>
      <c r="H1478" s="193">
        <v>32.18</v>
      </c>
      <c r="I1478" s="224">
        <v>292.01</v>
      </c>
      <c r="J1478" s="193"/>
      <c r="K1478" s="196">
        <f t="shared" si="192"/>
        <v>3.6125536238429375E-3</v>
      </c>
      <c r="L1478" s="196">
        <f t="shared" si="193"/>
        <v>6.5204929779306142E-3</v>
      </c>
      <c r="M1478" s="196">
        <f t="shared" si="194"/>
        <v>-3.086419753085806E-4</v>
      </c>
      <c r="N1478" s="196">
        <f t="shared" si="195"/>
        <v>-1.8982844381281134E-2</v>
      </c>
      <c r="O1478" s="196">
        <f t="shared" si="196"/>
        <v>-1.1197399313707865E-3</v>
      </c>
      <c r="P1478" s="196">
        <f t="shared" si="197"/>
        <v>5.4451402123613195E-4</v>
      </c>
      <c r="Q1478" s="196">
        <f t="shared" si="198"/>
        <v>-4.9474335188622043E-3</v>
      </c>
      <c r="R1478" s="196">
        <f t="shared" si="199"/>
        <v>-7.376436195526602E-3</v>
      </c>
    </row>
    <row r="1479" spans="1:18" ht="13.8">
      <c r="A1479" s="209">
        <v>43782</v>
      </c>
      <c r="B1479" s="193">
        <v>87.66</v>
      </c>
      <c r="C1479" s="193">
        <v>140.69999999999999</v>
      </c>
      <c r="D1479" s="193">
        <v>64.739999999999995</v>
      </c>
      <c r="E1479" s="193">
        <v>96.84</v>
      </c>
      <c r="F1479" s="193">
        <v>278.74</v>
      </c>
      <c r="G1479" s="193">
        <v>37.33</v>
      </c>
      <c r="H1479" s="193">
        <v>31.78</v>
      </c>
      <c r="I1479" s="224">
        <v>283.11</v>
      </c>
      <c r="J1479" s="193"/>
      <c r="K1479" s="196">
        <f t="shared" si="192"/>
        <v>-1.3948256467941608E-2</v>
      </c>
      <c r="L1479" s="196">
        <f t="shared" si="193"/>
        <v>1.6373602904534048E-3</v>
      </c>
      <c r="M1479" s="196">
        <f t="shared" si="194"/>
        <v>-6.17474529175768E-4</v>
      </c>
      <c r="N1479" s="196">
        <f t="shared" si="195"/>
        <v>2.0695364238410888E-3</v>
      </c>
      <c r="O1479" s="196">
        <f t="shared" si="196"/>
        <v>7.9554494828957423E-3</v>
      </c>
      <c r="P1479" s="196">
        <f t="shared" si="197"/>
        <v>1.578231292517002E-2</v>
      </c>
      <c r="Q1479" s="196">
        <f t="shared" si="198"/>
        <v>-1.2430080795525126E-2</v>
      </c>
      <c r="R1479" s="196">
        <f t="shared" si="199"/>
        <v>-3.0478408273689181E-2</v>
      </c>
    </row>
    <row r="1480" spans="1:18" ht="13.8">
      <c r="A1480" s="209">
        <v>43783</v>
      </c>
      <c r="B1480" s="193">
        <v>87.73</v>
      </c>
      <c r="C1480" s="193">
        <v>141.41999999999999</v>
      </c>
      <c r="D1480" s="193">
        <v>65.41</v>
      </c>
      <c r="E1480" s="193">
        <v>99.1</v>
      </c>
      <c r="F1480" s="193">
        <v>280.3</v>
      </c>
      <c r="G1480" s="193">
        <v>37.229999999999997</v>
      </c>
      <c r="H1480" s="193">
        <v>32.08</v>
      </c>
      <c r="I1480" s="224">
        <v>289.62</v>
      </c>
      <c r="J1480" s="193"/>
      <c r="K1480" s="196">
        <f t="shared" si="192"/>
        <v>7.9853981291361383E-4</v>
      </c>
      <c r="L1480" s="196">
        <f t="shared" si="193"/>
        <v>5.1172707889125726E-3</v>
      </c>
      <c r="M1480" s="196">
        <f t="shared" si="194"/>
        <v>1.0349088662341702E-2</v>
      </c>
      <c r="N1480" s="196">
        <f t="shared" si="195"/>
        <v>2.333746385790986E-2</v>
      </c>
      <c r="O1480" s="196">
        <f t="shared" si="196"/>
        <v>5.596613331419969E-3</v>
      </c>
      <c r="P1480" s="196">
        <f t="shared" si="197"/>
        <v>-2.6788106080900464E-3</v>
      </c>
      <c r="Q1480" s="196">
        <f t="shared" si="198"/>
        <v>9.439899307740628E-3</v>
      </c>
      <c r="R1480" s="196">
        <f t="shared" si="199"/>
        <v>2.2994595740171632E-2</v>
      </c>
    </row>
    <row r="1481" spans="1:18" ht="13.8">
      <c r="A1481" s="209">
        <v>43784</v>
      </c>
      <c r="B1481" s="193">
        <v>86.97</v>
      </c>
      <c r="C1481" s="193">
        <v>143.24</v>
      </c>
      <c r="D1481" s="193">
        <v>66.58</v>
      </c>
      <c r="E1481" s="193">
        <v>100.97</v>
      </c>
      <c r="F1481" s="193">
        <v>279.44</v>
      </c>
      <c r="G1481" s="193">
        <v>36.68</v>
      </c>
      <c r="H1481" s="193">
        <v>32.36</v>
      </c>
      <c r="I1481" s="224">
        <v>295.02999999999997</v>
      </c>
      <c r="J1481" s="193"/>
      <c r="K1481" s="196">
        <f t="shared" si="192"/>
        <v>-8.662943120939303E-3</v>
      </c>
      <c r="L1481" s="196">
        <f t="shared" si="193"/>
        <v>1.2869466836374075E-2</v>
      </c>
      <c r="M1481" s="196">
        <f t="shared" si="194"/>
        <v>1.7887173215104753E-2</v>
      </c>
      <c r="N1481" s="196">
        <f t="shared" si="195"/>
        <v>1.8869828456104992E-2</v>
      </c>
      <c r="O1481" s="196">
        <f t="shared" si="196"/>
        <v>-3.0681412772030452E-3</v>
      </c>
      <c r="P1481" s="196">
        <f t="shared" si="197"/>
        <v>-1.4773032500671426E-2</v>
      </c>
      <c r="Q1481" s="196">
        <f t="shared" si="198"/>
        <v>8.7281795511222303E-3</v>
      </c>
      <c r="R1481" s="196">
        <f t="shared" si="199"/>
        <v>1.8679649195497437E-2</v>
      </c>
    </row>
    <row r="1482" spans="1:18" ht="13.8">
      <c r="A1482" s="209">
        <v>43787</v>
      </c>
      <c r="B1482" s="193">
        <v>87.63</v>
      </c>
      <c r="C1482" s="193">
        <v>143.6</v>
      </c>
      <c r="D1482" s="193">
        <v>65.87</v>
      </c>
      <c r="E1482" s="193">
        <v>99.86</v>
      </c>
      <c r="F1482" s="193">
        <v>280.25</v>
      </c>
      <c r="G1482" s="193">
        <v>37.1</v>
      </c>
      <c r="H1482" s="193">
        <v>32.200000000000003</v>
      </c>
      <c r="I1482" s="224">
        <v>302.57</v>
      </c>
      <c r="J1482" s="193"/>
      <c r="K1482" s="196">
        <f t="shared" si="192"/>
        <v>7.5888237323214506E-3</v>
      </c>
      <c r="L1482" s="196">
        <f t="shared" si="193"/>
        <v>2.5132644512704913E-3</v>
      </c>
      <c r="M1482" s="196">
        <f t="shared" si="194"/>
        <v>-1.0663863021928413E-2</v>
      </c>
      <c r="N1482" s="196">
        <f t="shared" si="195"/>
        <v>-1.0993364365653159E-2</v>
      </c>
      <c r="O1482" s="196">
        <f t="shared" si="196"/>
        <v>2.8986544517606723E-3</v>
      </c>
      <c r="P1482" s="196">
        <f t="shared" si="197"/>
        <v>1.145038167938936E-2</v>
      </c>
      <c r="Q1482" s="196">
        <f t="shared" si="198"/>
        <v>-4.9443757725586091E-3</v>
      </c>
      <c r="R1482" s="196">
        <f t="shared" si="199"/>
        <v>2.5556723045114128E-2</v>
      </c>
    </row>
    <row r="1483" spans="1:18" ht="13.8">
      <c r="A1483" s="209">
        <v>43788</v>
      </c>
      <c r="B1483" s="193">
        <v>87.64</v>
      </c>
      <c r="C1483" s="193">
        <v>143.65</v>
      </c>
      <c r="D1483" s="193">
        <v>65.61</v>
      </c>
      <c r="E1483" s="193">
        <v>99.46</v>
      </c>
      <c r="F1483" s="193">
        <v>278.14</v>
      </c>
      <c r="G1483" s="193">
        <v>36.99</v>
      </c>
      <c r="H1483" s="193">
        <v>32.17</v>
      </c>
      <c r="I1483" s="224">
        <v>302.60000000000002</v>
      </c>
      <c r="J1483" s="193"/>
      <c r="K1483" s="196">
        <f t="shared" si="192"/>
        <v>1.1411617026138442E-4</v>
      </c>
      <c r="L1483" s="196">
        <f t="shared" si="193"/>
        <v>3.4818941504186193E-4</v>
      </c>
      <c r="M1483" s="196">
        <f t="shared" si="194"/>
        <v>-3.9471686655534396E-3</v>
      </c>
      <c r="N1483" s="196">
        <f t="shared" si="195"/>
        <v>-4.0056078509914453E-3</v>
      </c>
      <c r="O1483" s="196">
        <f t="shared" si="196"/>
        <v>-7.5289919714541078E-3</v>
      </c>
      <c r="P1483" s="196">
        <f t="shared" si="197"/>
        <v>-2.9649595687331384E-3</v>
      </c>
      <c r="Q1483" s="196">
        <f t="shared" si="198"/>
        <v>-9.3167701863357559E-4</v>
      </c>
      <c r="R1483" s="196">
        <f t="shared" si="199"/>
        <v>9.9150609776347821E-5</v>
      </c>
    </row>
    <row r="1484" spans="1:18" ht="13.8">
      <c r="A1484" s="209">
        <v>43789</v>
      </c>
      <c r="B1484" s="193">
        <v>87.28</v>
      </c>
      <c r="C1484" s="193">
        <v>143.4</v>
      </c>
      <c r="D1484" s="193">
        <v>64.989999999999995</v>
      </c>
      <c r="E1484" s="193">
        <v>113.43</v>
      </c>
      <c r="F1484" s="193">
        <v>276.60000000000002</v>
      </c>
      <c r="G1484" s="193">
        <v>36.76</v>
      </c>
      <c r="H1484" s="193">
        <v>31.98</v>
      </c>
      <c r="I1484" s="224">
        <v>305.16000000000003</v>
      </c>
      <c r="J1484" s="193"/>
      <c r="K1484" s="196">
        <f t="shared" si="192"/>
        <v>-4.1077133728890849E-3</v>
      </c>
      <c r="L1484" s="196">
        <f t="shared" si="193"/>
        <v>-1.7403411068569439E-3</v>
      </c>
      <c r="M1484" s="196">
        <f t="shared" si="194"/>
        <v>-9.449778997104169E-3</v>
      </c>
      <c r="N1484" s="196">
        <f t="shared" si="195"/>
        <v>0.14045847576915357</v>
      </c>
      <c r="O1484" s="196">
        <f t="shared" si="196"/>
        <v>-5.5367800388292357E-3</v>
      </c>
      <c r="P1484" s="196">
        <f t="shared" si="197"/>
        <v>-6.2178967288457412E-3</v>
      </c>
      <c r="Q1484" s="196">
        <f t="shared" si="198"/>
        <v>-5.9061237177494954E-3</v>
      </c>
      <c r="R1484" s="196">
        <f t="shared" si="199"/>
        <v>8.4600132187706619E-3</v>
      </c>
    </row>
    <row r="1485" spans="1:18" ht="13.8">
      <c r="A1485" s="209">
        <v>43790</v>
      </c>
      <c r="B1485" s="193">
        <v>86.74</v>
      </c>
      <c r="C1485" s="193">
        <v>143.26</v>
      </c>
      <c r="D1485" s="193">
        <v>64.91</v>
      </c>
      <c r="E1485" s="193">
        <v>114.53</v>
      </c>
      <c r="F1485" s="193">
        <v>276.32</v>
      </c>
      <c r="G1485" s="193">
        <v>36.979999999999997</v>
      </c>
      <c r="H1485" s="193">
        <v>32.06</v>
      </c>
      <c r="I1485" s="224">
        <v>311.69</v>
      </c>
      <c r="J1485" s="193"/>
      <c r="K1485" s="196">
        <f t="shared" si="192"/>
        <v>-6.1869844179652409E-3</v>
      </c>
      <c r="L1485" s="196">
        <f t="shared" si="193"/>
        <v>-9.7629009762911279E-4</v>
      </c>
      <c r="M1485" s="196">
        <f t="shared" si="194"/>
        <v>-1.2309586090167458E-3</v>
      </c>
      <c r="N1485" s="196">
        <f t="shared" si="195"/>
        <v>9.6976108613241133E-3</v>
      </c>
      <c r="O1485" s="196">
        <f t="shared" si="196"/>
        <v>-1.0122921185828978E-3</v>
      </c>
      <c r="P1485" s="196">
        <f t="shared" si="197"/>
        <v>5.9847660500543763E-3</v>
      </c>
      <c r="Q1485" s="196">
        <f t="shared" si="198"/>
        <v>2.5015634771732909E-3</v>
      </c>
      <c r="R1485" s="196">
        <f t="shared" si="199"/>
        <v>2.1398610564949443E-2</v>
      </c>
    </row>
    <row r="1486" spans="1:18" ht="13.8">
      <c r="A1486" s="209">
        <v>43791</v>
      </c>
      <c r="B1486" s="193">
        <v>87.29</v>
      </c>
      <c r="C1486" s="193">
        <v>143.37</v>
      </c>
      <c r="D1486" s="193">
        <v>64.61</v>
      </c>
      <c r="E1486" s="193">
        <v>113.96</v>
      </c>
      <c r="F1486" s="193">
        <v>275.44</v>
      </c>
      <c r="G1486" s="193">
        <v>36.83</v>
      </c>
      <c r="H1486" s="193">
        <v>32.22</v>
      </c>
      <c r="I1486" s="224">
        <v>310.48</v>
      </c>
      <c r="J1486" s="193"/>
      <c r="K1486" s="196">
        <f t="shared" si="192"/>
        <v>6.3407885635233044E-3</v>
      </c>
      <c r="L1486" s="196">
        <f t="shared" si="193"/>
        <v>7.6783470612881233E-4</v>
      </c>
      <c r="M1486" s="196">
        <f t="shared" si="194"/>
        <v>-4.6217840086272867E-3</v>
      </c>
      <c r="N1486" s="196">
        <f t="shared" si="195"/>
        <v>-4.976861957565768E-3</v>
      </c>
      <c r="O1486" s="196">
        <f t="shared" si="196"/>
        <v>-3.184713375796162E-3</v>
      </c>
      <c r="P1486" s="196">
        <f t="shared" si="197"/>
        <v>-4.0562466197944453E-3</v>
      </c>
      <c r="Q1486" s="196">
        <f t="shared" si="198"/>
        <v>4.9906425452275914E-3</v>
      </c>
      <c r="R1486" s="196">
        <f t="shared" si="199"/>
        <v>-3.8820623054957796E-3</v>
      </c>
    </row>
    <row r="1487" spans="1:18" ht="13.8">
      <c r="A1487" s="209">
        <v>43794</v>
      </c>
      <c r="B1487" s="193">
        <v>88.69</v>
      </c>
      <c r="C1487" s="193">
        <v>144.94</v>
      </c>
      <c r="D1487" s="193">
        <v>65.17</v>
      </c>
      <c r="E1487" s="193">
        <v>112.32</v>
      </c>
      <c r="F1487" s="193">
        <v>275.2</v>
      </c>
      <c r="G1487" s="193">
        <v>36.69</v>
      </c>
      <c r="H1487" s="193">
        <v>32.89</v>
      </c>
      <c r="I1487" s="224">
        <v>315.55</v>
      </c>
      <c r="J1487" s="193"/>
      <c r="K1487" s="196">
        <f t="shared" si="192"/>
        <v>1.6038492381716021E-2</v>
      </c>
      <c r="L1487" s="196">
        <f t="shared" si="193"/>
        <v>1.0950687033549509E-2</v>
      </c>
      <c r="M1487" s="196">
        <f t="shared" si="194"/>
        <v>8.6673889490791259E-3</v>
      </c>
      <c r="N1487" s="196">
        <f t="shared" si="195"/>
        <v>-1.4391014391014397E-2</v>
      </c>
      <c r="O1487" s="196">
        <f t="shared" si="196"/>
        <v>-8.7133313970377975E-4</v>
      </c>
      <c r="P1487" s="196">
        <f t="shared" si="197"/>
        <v>-3.801248981808324E-3</v>
      </c>
      <c r="Q1487" s="196">
        <f t="shared" si="198"/>
        <v>2.0794537554314145E-2</v>
      </c>
      <c r="R1487" s="196">
        <f t="shared" si="199"/>
        <v>1.6329554238598276E-2</v>
      </c>
    </row>
    <row r="1488" spans="1:18" ht="13.8">
      <c r="A1488" s="209">
        <v>43795</v>
      </c>
      <c r="B1488" s="193">
        <v>89.85</v>
      </c>
      <c r="C1488" s="193">
        <v>145.71</v>
      </c>
      <c r="D1488" s="193">
        <v>65.52</v>
      </c>
      <c r="E1488" s="193">
        <v>113.85</v>
      </c>
      <c r="F1488" s="193">
        <v>277.22000000000003</v>
      </c>
      <c r="G1488" s="193">
        <v>36.78</v>
      </c>
      <c r="H1488" s="193">
        <v>32.799999999999997</v>
      </c>
      <c r="I1488" s="224">
        <v>312.49</v>
      </c>
      <c r="J1488" s="193"/>
      <c r="K1488" s="196">
        <f t="shared" si="192"/>
        <v>1.3079264855113277E-2</v>
      </c>
      <c r="L1488" s="196">
        <f t="shared" si="193"/>
        <v>5.3125431212916394E-3</v>
      </c>
      <c r="M1488" s="196">
        <f t="shared" si="194"/>
        <v>5.3705692803436289E-3</v>
      </c>
      <c r="N1488" s="196">
        <f t="shared" si="195"/>
        <v>1.3621794871794882E-2</v>
      </c>
      <c r="O1488" s="196">
        <f t="shared" si="196"/>
        <v>7.3401162790699085E-3</v>
      </c>
      <c r="P1488" s="196">
        <f t="shared" si="197"/>
        <v>2.4529844644318186E-3</v>
      </c>
      <c r="Q1488" s="196">
        <f t="shared" si="198"/>
        <v>-2.7363940407419706E-3</v>
      </c>
      <c r="R1488" s="196">
        <f t="shared" si="199"/>
        <v>-9.6973538266518847E-3</v>
      </c>
    </row>
    <row r="1489" spans="1:18" ht="13.8">
      <c r="A1489" s="209">
        <v>43796</v>
      </c>
      <c r="B1489" s="193">
        <v>90.93</v>
      </c>
      <c r="C1489" s="193">
        <v>145.97999999999999</v>
      </c>
      <c r="D1489" s="193">
        <v>65.489999999999995</v>
      </c>
      <c r="E1489" s="193">
        <v>112.96</v>
      </c>
      <c r="F1489" s="193">
        <v>276.77</v>
      </c>
      <c r="G1489" s="193">
        <v>36.64</v>
      </c>
      <c r="H1489" s="193">
        <v>32.89</v>
      </c>
      <c r="I1489" s="224">
        <v>315.93</v>
      </c>
      <c r="J1489" s="193"/>
      <c r="K1489" s="196">
        <f t="shared" si="192"/>
        <v>1.2020033388981777E-2</v>
      </c>
      <c r="L1489" s="196">
        <f t="shared" si="193"/>
        <v>1.852995676343297E-3</v>
      </c>
      <c r="M1489" s="196">
        <f t="shared" si="194"/>
        <v>-4.5787545787547528E-4</v>
      </c>
      <c r="N1489" s="196">
        <f t="shared" si="195"/>
        <v>-7.8173034694773887E-3</v>
      </c>
      <c r="O1489" s="196">
        <f t="shared" si="196"/>
        <v>-1.623259505086377E-3</v>
      </c>
      <c r="P1489" s="196">
        <f t="shared" si="197"/>
        <v>-3.8064165307232344E-3</v>
      </c>
      <c r="Q1489" s="196">
        <f t="shared" si="198"/>
        <v>2.7439024390244946E-3</v>
      </c>
      <c r="R1489" s="196">
        <f t="shared" si="199"/>
        <v>1.1008352267272545E-2</v>
      </c>
    </row>
    <row r="1490" spans="1:18" ht="13.8">
      <c r="A1490" s="209">
        <v>43798</v>
      </c>
      <c r="B1490" s="193">
        <v>90.04</v>
      </c>
      <c r="C1490" s="193">
        <v>145.08000000000001</v>
      </c>
      <c r="D1490" s="193">
        <v>65.09</v>
      </c>
      <c r="E1490" s="193">
        <v>112.16</v>
      </c>
      <c r="F1490" s="193">
        <v>275.89999999999998</v>
      </c>
      <c r="G1490" s="193">
        <v>36.75</v>
      </c>
      <c r="H1490" s="193">
        <v>32.72</v>
      </c>
      <c r="I1490" s="224">
        <v>314.66000000000003</v>
      </c>
      <c r="J1490" s="193"/>
      <c r="K1490" s="196">
        <f t="shared" si="192"/>
        <v>-9.7877488177719185E-3</v>
      </c>
      <c r="L1490" s="196">
        <f t="shared" si="193"/>
        <v>-6.1652281134400421E-3</v>
      </c>
      <c r="M1490" s="196">
        <f t="shared" si="194"/>
        <v>-6.1078027179720801E-3</v>
      </c>
      <c r="N1490" s="196">
        <f t="shared" si="195"/>
        <v>-7.0821529745042243E-3</v>
      </c>
      <c r="O1490" s="196">
        <f t="shared" si="196"/>
        <v>-3.1434042706940946E-3</v>
      </c>
      <c r="P1490" s="196">
        <f t="shared" si="197"/>
        <v>3.0021834061135216E-3</v>
      </c>
      <c r="Q1490" s="196">
        <f t="shared" si="198"/>
        <v>-5.1687442991791331E-3</v>
      </c>
      <c r="R1490" s="196">
        <f t="shared" si="199"/>
        <v>-4.0198778210362475E-3</v>
      </c>
    </row>
    <row r="1491" spans="1:18" ht="13.8">
      <c r="A1491" s="209">
        <v>43801</v>
      </c>
      <c r="B1491" s="193">
        <v>89.08</v>
      </c>
      <c r="C1491" s="193">
        <v>143.33000000000001</v>
      </c>
      <c r="D1491" s="193">
        <v>64.34</v>
      </c>
      <c r="E1491" s="193">
        <v>111.24</v>
      </c>
      <c r="F1491" s="193">
        <v>273.67</v>
      </c>
      <c r="G1491" s="193">
        <v>36.799999999999997</v>
      </c>
      <c r="H1491" s="193">
        <v>32.15</v>
      </c>
      <c r="I1491" s="224">
        <v>309.99</v>
      </c>
      <c r="J1491" s="193"/>
      <c r="K1491" s="196">
        <f t="shared" si="192"/>
        <v>-1.0661928031985872E-2</v>
      </c>
      <c r="L1491" s="196">
        <f t="shared" si="193"/>
        <v>-1.2062310449407223E-2</v>
      </c>
      <c r="M1491" s="196">
        <f t="shared" si="194"/>
        <v>-1.1522507297587954E-2</v>
      </c>
      <c r="N1491" s="196">
        <f t="shared" si="195"/>
        <v>-8.2025677603423837E-3</v>
      </c>
      <c r="O1491" s="196">
        <f t="shared" si="196"/>
        <v>-8.082638637187247E-3</v>
      </c>
      <c r="P1491" s="196">
        <f t="shared" si="197"/>
        <v>1.3605442176869975E-3</v>
      </c>
      <c r="Q1491" s="196">
        <f t="shared" si="198"/>
        <v>-1.7420537897310524E-2</v>
      </c>
      <c r="R1491" s="196">
        <f t="shared" si="199"/>
        <v>-1.4841416131697755E-2</v>
      </c>
    </row>
    <row r="1492" spans="1:18" ht="13.8">
      <c r="A1492" s="209">
        <v>43802</v>
      </c>
      <c r="B1492" s="193">
        <v>88.5</v>
      </c>
      <c r="C1492" s="193">
        <v>143.1</v>
      </c>
      <c r="D1492" s="193">
        <v>64.61</v>
      </c>
      <c r="E1492" s="193">
        <v>111.29</v>
      </c>
      <c r="F1492" s="193">
        <v>272.08999999999997</v>
      </c>
      <c r="G1492" s="193">
        <v>36.619999999999997</v>
      </c>
      <c r="H1492" s="193">
        <v>32.01</v>
      </c>
      <c r="I1492" s="224">
        <v>306.16000000000003</v>
      </c>
      <c r="J1492" s="193"/>
      <c r="K1492" s="196">
        <f t="shared" si="192"/>
        <v>-6.5110013471037084E-3</v>
      </c>
      <c r="L1492" s="196">
        <f t="shared" si="193"/>
        <v>-1.6046884811275947E-3</v>
      </c>
      <c r="M1492" s="196">
        <f t="shared" si="194"/>
        <v>4.1964563257692886E-3</v>
      </c>
      <c r="N1492" s="196">
        <f t="shared" si="195"/>
        <v>4.4947860481851288E-4</v>
      </c>
      <c r="O1492" s="196">
        <f t="shared" si="196"/>
        <v>-5.7733766945592896E-3</v>
      </c>
      <c r="P1492" s="196">
        <f t="shared" si="197"/>
        <v>-4.8913043478260795E-3</v>
      </c>
      <c r="Q1492" s="196">
        <f t="shared" si="198"/>
        <v>-4.3545878693623816E-3</v>
      </c>
      <c r="R1492" s="196">
        <f t="shared" si="199"/>
        <v>-1.2355237265718197E-2</v>
      </c>
    </row>
    <row r="1493" spans="1:18" ht="13.8">
      <c r="A1493" s="209">
        <v>43803</v>
      </c>
      <c r="B1493" s="193">
        <v>88.03</v>
      </c>
      <c r="C1493" s="193">
        <v>143.62</v>
      </c>
      <c r="D1493" s="193">
        <v>65.87</v>
      </c>
      <c r="E1493" s="193">
        <v>111.72</v>
      </c>
      <c r="F1493" s="193">
        <v>272.87</v>
      </c>
      <c r="G1493" s="193">
        <v>36.619999999999997</v>
      </c>
      <c r="H1493" s="193">
        <v>32.21</v>
      </c>
      <c r="I1493" s="224">
        <v>304.32</v>
      </c>
      <c r="J1493" s="193"/>
      <c r="K1493" s="196">
        <f t="shared" si="192"/>
        <v>-5.3107344632768233E-3</v>
      </c>
      <c r="L1493" s="196">
        <f t="shared" si="193"/>
        <v>3.6338225017471019E-3</v>
      </c>
      <c r="M1493" s="196">
        <f t="shared" si="194"/>
        <v>1.9501625135428031E-2</v>
      </c>
      <c r="N1493" s="196">
        <f t="shared" si="195"/>
        <v>3.8637793153022968E-3</v>
      </c>
      <c r="O1493" s="196">
        <f t="shared" si="196"/>
        <v>2.8666985188725408E-3</v>
      </c>
      <c r="P1493" s="196">
        <f t="shared" si="197"/>
        <v>0</v>
      </c>
      <c r="Q1493" s="196">
        <f t="shared" si="198"/>
        <v>6.2480474851609761E-3</v>
      </c>
      <c r="R1493" s="196">
        <f t="shared" si="199"/>
        <v>-6.0099294486544016E-3</v>
      </c>
    </row>
    <row r="1494" spans="1:18" ht="13.8">
      <c r="A1494" s="209">
        <v>43804</v>
      </c>
      <c r="B1494" s="193">
        <v>87.02</v>
      </c>
      <c r="C1494" s="193">
        <v>143.69</v>
      </c>
      <c r="D1494" s="193">
        <v>66.239999999999995</v>
      </c>
      <c r="E1494" s="193">
        <v>111.86</v>
      </c>
      <c r="F1494" s="193">
        <v>269.73</v>
      </c>
      <c r="G1494" s="193">
        <v>36.78</v>
      </c>
      <c r="H1494" s="193">
        <v>32.04</v>
      </c>
      <c r="I1494" s="224">
        <v>302.86</v>
      </c>
      <c r="J1494" s="193"/>
      <c r="K1494" s="196">
        <f t="shared" si="192"/>
        <v>-1.1473361354083894E-2</v>
      </c>
      <c r="L1494" s="196">
        <f t="shared" si="193"/>
        <v>4.873972984263555E-4</v>
      </c>
      <c r="M1494" s="196">
        <f t="shared" si="194"/>
        <v>5.6171246394411765E-3</v>
      </c>
      <c r="N1494" s="196">
        <f t="shared" si="195"/>
        <v>1.2531328320802056E-3</v>
      </c>
      <c r="O1494" s="196">
        <f t="shared" si="196"/>
        <v>-1.1507311173818984E-2</v>
      </c>
      <c r="P1494" s="196">
        <f t="shared" si="197"/>
        <v>4.3691971600219471E-3</v>
      </c>
      <c r="Q1494" s="196">
        <f t="shared" si="198"/>
        <v>-5.2778640173859574E-3</v>
      </c>
      <c r="R1494" s="196">
        <f t="shared" si="199"/>
        <v>-4.7975814931650223E-3</v>
      </c>
    </row>
    <row r="1495" spans="1:18" ht="13.8">
      <c r="A1495" s="209">
        <v>43805</v>
      </c>
      <c r="B1495" s="193">
        <v>87.58</v>
      </c>
      <c r="C1495" s="193">
        <v>145.44</v>
      </c>
      <c r="D1495" s="193">
        <v>66.87</v>
      </c>
      <c r="E1495" s="193">
        <v>112.18</v>
      </c>
      <c r="F1495" s="193">
        <v>271.43</v>
      </c>
      <c r="G1495" s="193">
        <v>37.119999999999997</v>
      </c>
      <c r="H1495" s="193">
        <v>32.11</v>
      </c>
      <c r="I1495" s="224">
        <v>307.35000000000002</v>
      </c>
      <c r="J1495" s="193"/>
      <c r="K1495" s="196">
        <f t="shared" si="192"/>
        <v>6.4353022293725847E-3</v>
      </c>
      <c r="L1495" s="196">
        <f t="shared" si="193"/>
        <v>1.2178996450692463E-2</v>
      </c>
      <c r="M1495" s="196">
        <f t="shared" si="194"/>
        <v>9.5108695652175376E-3</v>
      </c>
      <c r="N1495" s="196">
        <f t="shared" si="195"/>
        <v>2.8607187555874073E-3</v>
      </c>
      <c r="O1495" s="196">
        <f t="shared" si="196"/>
        <v>6.3025988951914448E-3</v>
      </c>
      <c r="P1495" s="196">
        <f t="shared" si="197"/>
        <v>9.2441544317562879E-3</v>
      </c>
      <c r="Q1495" s="196">
        <f t="shared" si="198"/>
        <v>2.1847690387016318E-3</v>
      </c>
      <c r="R1495" s="196">
        <f t="shared" si="199"/>
        <v>1.4825331836492138E-2</v>
      </c>
    </row>
    <row r="1496" spans="1:18" ht="13.8">
      <c r="A1496" s="209">
        <v>43808</v>
      </c>
      <c r="B1496" s="193">
        <v>87.48</v>
      </c>
      <c r="C1496" s="193">
        <v>145.06</v>
      </c>
      <c r="D1496" s="193">
        <v>67.010000000000005</v>
      </c>
      <c r="E1496" s="193">
        <v>113.45</v>
      </c>
      <c r="F1496" s="193">
        <v>271.62</v>
      </c>
      <c r="G1496" s="193">
        <v>36.99</v>
      </c>
      <c r="H1496" s="193">
        <v>31.84</v>
      </c>
      <c r="I1496" s="224">
        <v>302.5</v>
      </c>
      <c r="J1496" s="193"/>
      <c r="K1496" s="196">
        <f t="shared" si="192"/>
        <v>-1.1418131993605198E-3</v>
      </c>
      <c r="L1496" s="196">
        <f t="shared" si="193"/>
        <v>-2.6127612761275816E-3</v>
      </c>
      <c r="M1496" s="196">
        <f t="shared" si="194"/>
        <v>2.0936144758486701E-3</v>
      </c>
      <c r="N1496" s="196">
        <f t="shared" si="195"/>
        <v>1.1321091103583491E-2</v>
      </c>
      <c r="O1496" s="196">
        <f t="shared" si="196"/>
        <v>6.9999631580885578E-4</v>
      </c>
      <c r="P1496" s="196">
        <f t="shared" si="197"/>
        <v>-3.5021551724136709E-3</v>
      </c>
      <c r="Q1496" s="196">
        <f t="shared" si="198"/>
        <v>-8.4085954531298527E-3</v>
      </c>
      <c r="R1496" s="196">
        <f t="shared" si="199"/>
        <v>-1.5780055311534154E-2</v>
      </c>
    </row>
    <row r="1497" spans="1:18" ht="13.8">
      <c r="A1497" s="209">
        <v>43809</v>
      </c>
      <c r="B1497" s="193">
        <v>86.96</v>
      </c>
      <c r="C1497" s="193">
        <v>144.84</v>
      </c>
      <c r="D1497" s="193">
        <v>67.069999999999993</v>
      </c>
      <c r="E1497" s="193">
        <v>112.84</v>
      </c>
      <c r="F1497" s="193">
        <v>272.19</v>
      </c>
      <c r="G1497" s="193">
        <v>36.93</v>
      </c>
      <c r="H1497" s="193">
        <v>31.98</v>
      </c>
      <c r="I1497" s="224">
        <v>293.12</v>
      </c>
      <c r="J1497" s="193"/>
      <c r="K1497" s="196">
        <f t="shared" si="192"/>
        <v>-5.9442158207591474E-3</v>
      </c>
      <c r="L1497" s="196">
        <f t="shared" si="193"/>
        <v>-1.5166138149731068E-3</v>
      </c>
      <c r="M1497" s="196">
        <f t="shared" si="194"/>
        <v>8.9538874794788928E-4</v>
      </c>
      <c r="N1497" s="196">
        <f t="shared" si="195"/>
        <v>-5.3768179814896377E-3</v>
      </c>
      <c r="O1497" s="196">
        <f t="shared" si="196"/>
        <v>2.0985199911641014E-3</v>
      </c>
      <c r="P1497" s="196">
        <f t="shared" si="197"/>
        <v>-1.6220600162206616E-3</v>
      </c>
      <c r="Q1497" s="196">
        <f t="shared" si="198"/>
        <v>4.3969849246231337E-3</v>
      </c>
      <c r="R1497" s="196">
        <f t="shared" si="199"/>
        <v>-3.1008264462809902E-2</v>
      </c>
    </row>
    <row r="1498" spans="1:18" ht="13.8">
      <c r="A1498" s="209">
        <v>43810</v>
      </c>
      <c r="B1498" s="193">
        <v>87.44</v>
      </c>
      <c r="C1498" s="193">
        <v>145.38999999999999</v>
      </c>
      <c r="D1498" s="193">
        <v>67.09</v>
      </c>
      <c r="E1498" s="193">
        <v>112.87</v>
      </c>
      <c r="F1498" s="193">
        <v>271.75</v>
      </c>
      <c r="G1498" s="193">
        <v>36.880000000000003</v>
      </c>
      <c r="H1498" s="193">
        <v>32.159999999999997</v>
      </c>
      <c r="I1498" s="224">
        <v>298.93</v>
      </c>
      <c r="J1498" s="193"/>
      <c r="K1498" s="196">
        <f t="shared" si="192"/>
        <v>5.5197792088316931E-3</v>
      </c>
      <c r="L1498" s="196">
        <f t="shared" si="193"/>
        <v>3.7972935653133315E-3</v>
      </c>
      <c r="M1498" s="196">
        <f t="shared" si="194"/>
        <v>2.9819591471612095E-4</v>
      </c>
      <c r="N1498" s="196">
        <f t="shared" si="195"/>
        <v>2.6586316908898562E-4</v>
      </c>
      <c r="O1498" s="196">
        <f t="shared" si="196"/>
        <v>-1.6165178735442071E-3</v>
      </c>
      <c r="P1498" s="196">
        <f t="shared" si="197"/>
        <v>-1.3539128080150868E-3</v>
      </c>
      <c r="Q1498" s="196">
        <f t="shared" si="198"/>
        <v>5.6285178236396552E-3</v>
      </c>
      <c r="R1498" s="196">
        <f t="shared" si="199"/>
        <v>1.9821233624454156E-2</v>
      </c>
    </row>
    <row r="1499" spans="1:18" ht="13.8">
      <c r="A1499" s="209">
        <v>43811</v>
      </c>
      <c r="B1499" s="193">
        <v>88.02</v>
      </c>
      <c r="C1499" s="193">
        <v>146.87</v>
      </c>
      <c r="D1499" s="193">
        <v>67.349999999999994</v>
      </c>
      <c r="E1499" s="193">
        <v>114.41</v>
      </c>
      <c r="F1499" s="193">
        <v>273.63</v>
      </c>
      <c r="G1499" s="193">
        <v>37.119999999999997</v>
      </c>
      <c r="H1499" s="193">
        <v>32.520000000000003</v>
      </c>
      <c r="I1499" s="224">
        <v>298.44</v>
      </c>
      <c r="J1499" s="193"/>
      <c r="K1499" s="196">
        <f t="shared" si="192"/>
        <v>6.6331198536138877E-3</v>
      </c>
      <c r="L1499" s="196">
        <f t="shared" si="193"/>
        <v>1.0179517160740205E-2</v>
      </c>
      <c r="M1499" s="196">
        <f t="shared" si="194"/>
        <v>3.875391265464166E-3</v>
      </c>
      <c r="N1499" s="196">
        <f t="shared" si="195"/>
        <v>1.3644015238770195E-2</v>
      </c>
      <c r="O1499" s="196">
        <f t="shared" si="196"/>
        <v>6.9181232750689806E-3</v>
      </c>
      <c r="P1499" s="196">
        <f t="shared" si="197"/>
        <v>6.5075921908892319E-3</v>
      </c>
      <c r="Q1499" s="196">
        <f t="shared" si="198"/>
        <v>1.1194029850746473E-2</v>
      </c>
      <c r="R1499" s="196">
        <f t="shared" si="199"/>
        <v>-1.6391797410765367E-3</v>
      </c>
    </row>
    <row r="1500" spans="1:18" ht="13.8">
      <c r="A1500" s="209">
        <v>43812</v>
      </c>
      <c r="B1500" s="193">
        <v>88.05</v>
      </c>
      <c r="C1500" s="193">
        <v>148.1</v>
      </c>
      <c r="D1500" s="193">
        <v>67.23</v>
      </c>
      <c r="E1500" s="193">
        <v>114.14</v>
      </c>
      <c r="F1500" s="193">
        <v>268.58999999999997</v>
      </c>
      <c r="G1500" s="193">
        <v>37.28</v>
      </c>
      <c r="H1500" s="193">
        <v>32.68</v>
      </c>
      <c r="I1500" s="224">
        <v>298.5</v>
      </c>
      <c r="J1500" s="193"/>
      <c r="K1500" s="196">
        <f t="shared" si="192"/>
        <v>3.4083162917520037E-4</v>
      </c>
      <c r="L1500" s="196">
        <f t="shared" si="193"/>
        <v>8.3747531830870147E-3</v>
      </c>
      <c r="M1500" s="196">
        <f t="shared" si="194"/>
        <v>-1.7817371937637765E-3</v>
      </c>
      <c r="N1500" s="196">
        <f t="shared" si="195"/>
        <v>-2.359933572240154E-3</v>
      </c>
      <c r="O1500" s="196">
        <f t="shared" si="196"/>
        <v>-1.8419033000767533E-2</v>
      </c>
      <c r="P1500" s="196">
        <f t="shared" si="197"/>
        <v>4.3103448275863066E-3</v>
      </c>
      <c r="Q1500" s="196">
        <f t="shared" si="198"/>
        <v>4.9200492004918992E-3</v>
      </c>
      <c r="R1500" s="196">
        <f t="shared" si="199"/>
        <v>2.0104543626860432E-4</v>
      </c>
    </row>
    <row r="1501" spans="1:18" ht="13.8">
      <c r="A1501" s="209">
        <v>43815</v>
      </c>
      <c r="B1501" s="193">
        <v>88.46</v>
      </c>
      <c r="C1501" s="193">
        <v>149.06</v>
      </c>
      <c r="D1501" s="193">
        <v>67.89</v>
      </c>
      <c r="E1501" s="193">
        <v>113.01</v>
      </c>
      <c r="F1501" s="193">
        <v>270.08999999999997</v>
      </c>
      <c r="G1501" s="193">
        <v>37.36</v>
      </c>
      <c r="H1501" s="193">
        <v>32.61</v>
      </c>
      <c r="I1501" s="224">
        <v>304.20999999999998</v>
      </c>
      <c r="J1501" s="193"/>
      <c r="K1501" s="196">
        <f t="shared" si="192"/>
        <v>4.6564452015899673E-3</v>
      </c>
      <c r="L1501" s="196">
        <f t="shared" si="193"/>
        <v>6.4821066846725726E-3</v>
      </c>
      <c r="M1501" s="196">
        <f t="shared" si="194"/>
        <v>9.8170459616242229E-3</v>
      </c>
      <c r="N1501" s="196">
        <f t="shared" si="195"/>
        <v>-9.9001226563868536E-3</v>
      </c>
      <c r="O1501" s="196">
        <f t="shared" si="196"/>
        <v>5.584720205517704E-3</v>
      </c>
      <c r="P1501" s="196">
        <f t="shared" si="197"/>
        <v>2.1459227467810699E-3</v>
      </c>
      <c r="Q1501" s="196">
        <f t="shared" si="198"/>
        <v>-2.1419828641370958E-3</v>
      </c>
      <c r="R1501" s="196">
        <f t="shared" si="199"/>
        <v>1.9128978224455542E-2</v>
      </c>
    </row>
    <row r="1502" spans="1:18" ht="13.8">
      <c r="A1502" s="209">
        <v>43816</v>
      </c>
      <c r="B1502" s="193">
        <v>89.53</v>
      </c>
      <c r="C1502" s="193">
        <v>148.25</v>
      </c>
      <c r="D1502" s="193">
        <v>67.59</v>
      </c>
      <c r="E1502" s="193">
        <v>115.18</v>
      </c>
      <c r="F1502" s="193">
        <v>271.98</v>
      </c>
      <c r="G1502" s="193">
        <v>37.590000000000003</v>
      </c>
      <c r="H1502" s="193">
        <v>33.07</v>
      </c>
      <c r="I1502" s="224">
        <v>315.48</v>
      </c>
      <c r="J1502" s="193"/>
      <c r="K1502" s="196">
        <f t="shared" si="192"/>
        <v>1.2095862536739855E-2</v>
      </c>
      <c r="L1502" s="196">
        <f t="shared" si="193"/>
        <v>-5.4340534013149217E-3</v>
      </c>
      <c r="M1502" s="196">
        <f t="shared" si="194"/>
        <v>-4.4189129474148936E-3</v>
      </c>
      <c r="N1502" s="196">
        <f t="shared" si="195"/>
        <v>1.920184054508452E-2</v>
      </c>
      <c r="O1502" s="196">
        <f t="shared" si="196"/>
        <v>6.9976674441854323E-3</v>
      </c>
      <c r="P1502" s="196">
        <f t="shared" si="197"/>
        <v>6.156316916488329E-3</v>
      </c>
      <c r="Q1502" s="196">
        <f t="shared" si="198"/>
        <v>1.410610242256979E-2</v>
      </c>
      <c r="R1502" s="196">
        <f t="shared" si="199"/>
        <v>3.7046776897538013E-2</v>
      </c>
    </row>
    <row r="1503" spans="1:18" ht="13.8">
      <c r="A1503" s="209">
        <v>43817</v>
      </c>
      <c r="B1503" s="193">
        <v>89.2</v>
      </c>
      <c r="C1503" s="193">
        <v>147.94999999999999</v>
      </c>
      <c r="D1503" s="193">
        <v>67.47</v>
      </c>
      <c r="E1503" s="193">
        <v>114.91</v>
      </c>
      <c r="F1503" s="193">
        <v>268.58999999999997</v>
      </c>
      <c r="G1503" s="193">
        <v>37.15</v>
      </c>
      <c r="H1503" s="193">
        <v>32.83</v>
      </c>
      <c r="I1503" s="224">
        <v>320.8</v>
      </c>
      <c r="J1503" s="193"/>
      <c r="K1503" s="196">
        <f t="shared" si="192"/>
        <v>-3.6859153356416652E-3</v>
      </c>
      <c r="L1503" s="196">
        <f t="shared" si="193"/>
        <v>-2.0236087689714088E-3</v>
      </c>
      <c r="M1503" s="196">
        <f t="shared" si="194"/>
        <v>-1.7754105636929212E-3</v>
      </c>
      <c r="N1503" s="196">
        <f t="shared" si="195"/>
        <v>-2.3441569716965639E-3</v>
      </c>
      <c r="O1503" s="196">
        <f t="shared" si="196"/>
        <v>-1.2464151775866031E-2</v>
      </c>
      <c r="P1503" s="196">
        <f t="shared" si="197"/>
        <v>-1.1705240755520213E-2</v>
      </c>
      <c r="Q1503" s="196">
        <f t="shared" si="198"/>
        <v>-7.257332930148231E-3</v>
      </c>
      <c r="R1503" s="196">
        <f t="shared" si="199"/>
        <v>1.6863192595410147E-2</v>
      </c>
    </row>
    <row r="1504" spans="1:18" ht="13.8">
      <c r="A1504" s="209">
        <v>43818</v>
      </c>
      <c r="B1504" s="193">
        <v>89.61</v>
      </c>
      <c r="C1504" s="193">
        <v>149.22999999999999</v>
      </c>
      <c r="D1504" s="193">
        <v>67.64</v>
      </c>
      <c r="E1504" s="193">
        <v>115.47</v>
      </c>
      <c r="F1504" s="193">
        <v>270.29000000000002</v>
      </c>
      <c r="G1504" s="193">
        <v>37.22</v>
      </c>
      <c r="H1504" s="193">
        <v>33.200000000000003</v>
      </c>
      <c r="I1504" s="224">
        <v>332.22</v>
      </c>
      <c r="J1504" s="193"/>
      <c r="K1504" s="196">
        <f t="shared" si="192"/>
        <v>4.5964125560537736E-3</v>
      </c>
      <c r="L1504" s="196">
        <f t="shared" si="193"/>
        <v>8.6515714768502956E-3</v>
      </c>
      <c r="M1504" s="196">
        <f t="shared" si="194"/>
        <v>2.5196383577886722E-3</v>
      </c>
      <c r="N1504" s="196">
        <f t="shared" si="195"/>
        <v>4.873379166304084E-3</v>
      </c>
      <c r="O1504" s="196">
        <f t="shared" si="196"/>
        <v>6.3293495662535672E-3</v>
      </c>
      <c r="P1504" s="196">
        <f t="shared" si="197"/>
        <v>1.8842530282638032E-3</v>
      </c>
      <c r="Q1504" s="196">
        <f t="shared" si="198"/>
        <v>1.1270179713676654E-2</v>
      </c>
      <c r="R1504" s="196">
        <f t="shared" si="199"/>
        <v>3.5598503740648428E-2</v>
      </c>
    </row>
    <row r="1505" spans="1:18" ht="13.8">
      <c r="A1505" s="209">
        <v>43819</v>
      </c>
      <c r="B1505" s="193">
        <v>89.32</v>
      </c>
      <c r="C1505" s="193">
        <v>150.86000000000001</v>
      </c>
      <c r="D1505" s="193">
        <v>67.31</v>
      </c>
      <c r="E1505" s="193">
        <v>115.87</v>
      </c>
      <c r="F1505" s="193">
        <v>271.32</v>
      </c>
      <c r="G1505" s="193">
        <v>37.28</v>
      </c>
      <c r="H1505" s="193">
        <v>33.33</v>
      </c>
      <c r="I1505" s="224">
        <v>336.9</v>
      </c>
      <c r="J1505" s="193"/>
      <c r="K1505" s="196">
        <f t="shared" si="192"/>
        <v>-3.2362459546926266E-3</v>
      </c>
      <c r="L1505" s="196">
        <f t="shared" si="193"/>
        <v>1.0922736715137868E-2</v>
      </c>
      <c r="M1505" s="196">
        <f t="shared" si="194"/>
        <v>-4.8787699586043511E-3</v>
      </c>
      <c r="N1505" s="196">
        <f t="shared" si="195"/>
        <v>3.4641032302763115E-3</v>
      </c>
      <c r="O1505" s="196">
        <f t="shared" si="196"/>
        <v>3.8107218173072353E-3</v>
      </c>
      <c r="P1505" s="196">
        <f t="shared" si="197"/>
        <v>1.6120365394949564E-3</v>
      </c>
      <c r="Q1505" s="196">
        <f t="shared" si="198"/>
        <v>3.915662650602272E-3</v>
      </c>
      <c r="R1505" s="196">
        <f t="shared" si="199"/>
        <v>1.4087050749503189E-2</v>
      </c>
    </row>
    <row r="1506" spans="1:18" ht="13.8">
      <c r="A1506" s="209">
        <v>43822</v>
      </c>
      <c r="B1506" s="193">
        <v>89.65</v>
      </c>
      <c r="C1506" s="193">
        <v>150.86000000000001</v>
      </c>
      <c r="D1506" s="193">
        <v>67.28</v>
      </c>
      <c r="E1506" s="193">
        <v>115.15</v>
      </c>
      <c r="F1506" s="193">
        <v>269.92</v>
      </c>
      <c r="G1506" s="193">
        <v>36.89</v>
      </c>
      <c r="H1506" s="193">
        <v>33.35</v>
      </c>
      <c r="I1506" s="224">
        <v>333.1</v>
      </c>
      <c r="J1506" s="193"/>
      <c r="K1506" s="196">
        <f t="shared" si="192"/>
        <v>3.6945812807883177E-3</v>
      </c>
      <c r="L1506" s="196">
        <f t="shared" si="193"/>
        <v>0</v>
      </c>
      <c r="M1506" s="196">
        <f t="shared" si="194"/>
        <v>-4.4569900460557328E-4</v>
      </c>
      <c r="N1506" s="196">
        <f t="shared" si="195"/>
        <v>-6.2138603607491049E-3</v>
      </c>
      <c r="O1506" s="196">
        <f t="shared" si="196"/>
        <v>-5.1599587203301541E-3</v>
      </c>
      <c r="P1506" s="196">
        <f t="shared" si="197"/>
        <v>-1.0461373390557955E-2</v>
      </c>
      <c r="Q1506" s="196">
        <f t="shared" si="198"/>
        <v>6.0006000600069389E-4</v>
      </c>
      <c r="R1506" s="196">
        <f t="shared" si="199"/>
        <v>-1.1279311368358429E-2</v>
      </c>
    </row>
    <row r="1507" spans="1:18" ht="13.8">
      <c r="A1507" s="209">
        <v>43823</v>
      </c>
      <c r="B1507" s="193">
        <v>89.46</v>
      </c>
      <c r="C1507" s="193">
        <v>150.83000000000001</v>
      </c>
      <c r="D1507" s="193">
        <v>67.010000000000005</v>
      </c>
      <c r="E1507" s="193">
        <v>115.34</v>
      </c>
      <c r="F1507" s="193">
        <v>270.77</v>
      </c>
      <c r="G1507" s="193">
        <v>37.04</v>
      </c>
      <c r="H1507" s="193">
        <v>33.35</v>
      </c>
      <c r="I1507" s="224">
        <v>333.2</v>
      </c>
      <c r="J1507" s="193"/>
      <c r="K1507" s="196">
        <f t="shared" si="192"/>
        <v>-2.1193530395985714E-3</v>
      </c>
      <c r="L1507" s="196">
        <f t="shared" si="193"/>
        <v>-1.9885987007822574E-4</v>
      </c>
      <c r="M1507" s="196">
        <f t="shared" si="194"/>
        <v>-4.0130796670629614E-3</v>
      </c>
      <c r="N1507" s="196">
        <f t="shared" si="195"/>
        <v>1.6500217108119646E-3</v>
      </c>
      <c r="O1507" s="196">
        <f t="shared" si="196"/>
        <v>3.1490812092470578E-3</v>
      </c>
      <c r="P1507" s="196">
        <f t="shared" si="197"/>
        <v>4.0661425860666458E-3</v>
      </c>
      <c r="Q1507" s="196">
        <f t="shared" si="198"/>
        <v>0</v>
      </c>
      <c r="R1507" s="196">
        <f t="shared" si="199"/>
        <v>3.0021014710286968E-4</v>
      </c>
    </row>
    <row r="1508" spans="1:18" ht="13.8">
      <c r="A1508" s="209">
        <v>43825</v>
      </c>
      <c r="B1508" s="193">
        <v>93.44</v>
      </c>
      <c r="C1508" s="193">
        <v>152.07</v>
      </c>
      <c r="D1508" s="193">
        <v>67.849999999999994</v>
      </c>
      <c r="E1508" s="193">
        <v>115.64</v>
      </c>
      <c r="F1508" s="193">
        <v>272.14999999999998</v>
      </c>
      <c r="G1508" s="193">
        <v>37.04</v>
      </c>
      <c r="H1508" s="193">
        <v>33.39</v>
      </c>
      <c r="I1508" s="224">
        <v>332.63</v>
      </c>
      <c r="J1508" s="193"/>
      <c r="K1508" s="196">
        <f t="shared" si="192"/>
        <v>4.4489157165213553E-2</v>
      </c>
      <c r="L1508" s="196">
        <f t="shared" si="193"/>
        <v>8.2211761585890119E-3</v>
      </c>
      <c r="M1508" s="196">
        <f t="shared" si="194"/>
        <v>1.2535442471272782E-2</v>
      </c>
      <c r="N1508" s="196">
        <f t="shared" si="195"/>
        <v>2.601005722212564E-3</v>
      </c>
      <c r="O1508" s="196">
        <f t="shared" si="196"/>
        <v>5.0965764301805798E-3</v>
      </c>
      <c r="P1508" s="196">
        <f t="shared" si="197"/>
        <v>0</v>
      </c>
      <c r="Q1508" s="196">
        <f t="shared" si="198"/>
        <v>1.1994002998500493E-3</v>
      </c>
      <c r="R1508" s="196">
        <f t="shared" si="199"/>
        <v>-1.7106842737094634E-3</v>
      </c>
    </row>
    <row r="1509" spans="1:18" ht="13.8">
      <c r="A1509" s="209">
        <v>43826</v>
      </c>
      <c r="B1509" s="193">
        <v>93.49</v>
      </c>
      <c r="C1509" s="193">
        <v>152.35</v>
      </c>
      <c r="D1509" s="193">
        <v>67.430000000000007</v>
      </c>
      <c r="E1509" s="193">
        <v>115.93</v>
      </c>
      <c r="F1509" s="193">
        <v>270.66000000000003</v>
      </c>
      <c r="G1509" s="193">
        <v>37.07</v>
      </c>
      <c r="H1509" s="193">
        <v>33.22</v>
      </c>
      <c r="I1509" s="224">
        <v>329.09</v>
      </c>
      <c r="J1509" s="193"/>
      <c r="K1509" s="196">
        <f t="shared" si="192"/>
        <v>5.3510273972599701E-4</v>
      </c>
      <c r="L1509" s="196">
        <f t="shared" si="193"/>
        <v>1.841257315709878E-3</v>
      </c>
      <c r="M1509" s="196">
        <f t="shared" si="194"/>
        <v>-6.1901252763446948E-3</v>
      </c>
      <c r="N1509" s="196">
        <f t="shared" si="195"/>
        <v>2.5077827741266539E-3</v>
      </c>
      <c r="O1509" s="196">
        <f t="shared" si="196"/>
        <v>-5.4749219180597183E-3</v>
      </c>
      <c r="P1509" s="196">
        <f t="shared" si="197"/>
        <v>8.0993520518361599E-4</v>
      </c>
      <c r="Q1509" s="196">
        <f t="shared" si="198"/>
        <v>-5.091344713986274E-3</v>
      </c>
      <c r="R1509" s="196">
        <f t="shared" si="199"/>
        <v>-1.0642455581276555E-2</v>
      </c>
    </row>
    <row r="1510" spans="1:18" ht="13.8">
      <c r="A1510" s="209">
        <v>43829</v>
      </c>
      <c r="B1510" s="193">
        <v>92.34</v>
      </c>
      <c r="C1510" s="193">
        <v>151.03</v>
      </c>
      <c r="D1510" s="193">
        <v>66.64</v>
      </c>
      <c r="E1510" s="193">
        <v>115.64</v>
      </c>
      <c r="F1510" s="193">
        <v>271.60000000000002</v>
      </c>
      <c r="G1510" s="193">
        <v>37.01</v>
      </c>
      <c r="H1510" s="193">
        <v>32.97</v>
      </c>
      <c r="I1510" s="224">
        <v>323.31</v>
      </c>
      <c r="J1510" s="193"/>
      <c r="K1510" s="196">
        <f t="shared" si="192"/>
        <v>-1.2300780832174474E-2</v>
      </c>
      <c r="L1510" s="196">
        <f t="shared" si="193"/>
        <v>-8.6642599277977888E-3</v>
      </c>
      <c r="M1510" s="196">
        <f t="shared" si="194"/>
        <v>-1.1715853477680649E-2</v>
      </c>
      <c r="N1510" s="196">
        <f t="shared" si="195"/>
        <v>-2.5015095316139589E-3</v>
      </c>
      <c r="O1510" s="196">
        <f t="shared" si="196"/>
        <v>3.4729919456144153E-3</v>
      </c>
      <c r="P1510" s="196">
        <f t="shared" si="197"/>
        <v>-1.618559482061027E-3</v>
      </c>
      <c r="Q1510" s="196">
        <f t="shared" si="198"/>
        <v>-7.5255869957856717E-3</v>
      </c>
      <c r="R1510" s="196">
        <f t="shared" si="199"/>
        <v>-1.7563584429791161E-2</v>
      </c>
    </row>
    <row r="1511" spans="1:18" ht="13.8">
      <c r="A1511" s="209">
        <v>43830</v>
      </c>
      <c r="B1511" s="193">
        <v>92.39</v>
      </c>
      <c r="C1511" s="193">
        <v>151.13999999999999</v>
      </c>
      <c r="D1511" s="193">
        <v>66.69</v>
      </c>
      <c r="E1511" s="193">
        <v>115.03</v>
      </c>
      <c r="F1511" s="193">
        <v>270.48</v>
      </c>
      <c r="G1511" s="193">
        <v>36.83</v>
      </c>
      <c r="H1511" s="193">
        <v>33.26</v>
      </c>
      <c r="I1511" s="224">
        <v>323.57</v>
      </c>
      <c r="J1511" s="193"/>
      <c r="K1511" s="196">
        <f t="shared" si="192"/>
        <v>5.4147714966425338E-4</v>
      </c>
      <c r="L1511" s="196">
        <f t="shared" si="193"/>
        <v>7.2833211944636973E-4</v>
      </c>
      <c r="M1511" s="196">
        <f t="shared" si="194"/>
        <v>7.5030012004797652E-4</v>
      </c>
      <c r="N1511" s="196">
        <f t="shared" si="195"/>
        <v>-5.2749913524731875E-3</v>
      </c>
      <c r="O1511" s="196">
        <f t="shared" si="196"/>
        <v>-4.1237113402062021E-3</v>
      </c>
      <c r="P1511" s="196">
        <f t="shared" si="197"/>
        <v>-4.8635503917859963E-3</v>
      </c>
      <c r="Q1511" s="196">
        <f t="shared" si="198"/>
        <v>8.7958750379132297E-3</v>
      </c>
      <c r="R1511" s="196">
        <f t="shared" si="199"/>
        <v>8.0418174507435871E-4</v>
      </c>
    </row>
    <row r="1512" spans="1:18" ht="13.8">
      <c r="A1512" s="209">
        <v>43832</v>
      </c>
      <c r="B1512" s="193">
        <v>94.9</v>
      </c>
      <c r="C1512" s="193">
        <v>153.94</v>
      </c>
      <c r="D1512" s="193">
        <v>68.2</v>
      </c>
      <c r="E1512" s="193">
        <v>113.11</v>
      </c>
      <c r="F1512" s="193">
        <v>268.24</v>
      </c>
      <c r="G1512" s="193">
        <v>36.86</v>
      </c>
      <c r="H1512" s="193">
        <v>33.44</v>
      </c>
      <c r="I1512" s="224">
        <v>329.81</v>
      </c>
      <c r="J1512" s="193"/>
      <c r="K1512" s="196">
        <f t="shared" si="192"/>
        <v>2.716744236389225E-2</v>
      </c>
      <c r="L1512" s="196">
        <f t="shared" si="193"/>
        <v>1.852587005425441E-2</v>
      </c>
      <c r="M1512" s="196">
        <f t="shared" si="194"/>
        <v>2.2642075273654298E-2</v>
      </c>
      <c r="N1512" s="196">
        <f t="shared" si="195"/>
        <v>-1.6691297922281158E-2</v>
      </c>
      <c r="O1512" s="196">
        <f t="shared" si="196"/>
        <v>-8.2815734989648369E-3</v>
      </c>
      <c r="P1512" s="196">
        <f t="shared" si="197"/>
        <v>8.1455335324466841E-4</v>
      </c>
      <c r="Q1512" s="196">
        <f t="shared" si="198"/>
        <v>5.4119061936259687E-3</v>
      </c>
      <c r="R1512" s="196">
        <f t="shared" si="199"/>
        <v>1.9284853354760975E-2</v>
      </c>
    </row>
    <row r="1513" spans="1:18" ht="13.8">
      <c r="A1513" s="209">
        <v>43833</v>
      </c>
      <c r="B1513" s="193">
        <v>93.75</v>
      </c>
      <c r="C1513" s="193">
        <v>152.02000000000001</v>
      </c>
      <c r="D1513" s="193">
        <v>67.87</v>
      </c>
      <c r="E1513" s="193">
        <v>111.94</v>
      </c>
      <c r="F1513" s="193">
        <v>268.47000000000003</v>
      </c>
      <c r="G1513" s="193">
        <v>36.54</v>
      </c>
      <c r="H1513" s="193">
        <v>33.119999999999997</v>
      </c>
      <c r="I1513" s="224">
        <v>325.89999999999998</v>
      </c>
      <c r="J1513" s="193"/>
      <c r="K1513" s="196">
        <f t="shared" si="192"/>
        <v>-1.2118018967334094E-2</v>
      </c>
      <c r="L1513" s="196">
        <f t="shared" si="193"/>
        <v>-1.2472391840976923E-2</v>
      </c>
      <c r="M1513" s="196">
        <f t="shared" si="194"/>
        <v>-4.8387096774193299E-3</v>
      </c>
      <c r="N1513" s="196">
        <f t="shared" si="195"/>
        <v>-1.0343913005039358E-2</v>
      </c>
      <c r="O1513" s="196">
        <f t="shared" si="196"/>
        <v>8.574410975246726E-4</v>
      </c>
      <c r="P1513" s="196">
        <f t="shared" si="197"/>
        <v>-8.6814975583288188E-3</v>
      </c>
      <c r="Q1513" s="196">
        <f t="shared" si="198"/>
        <v>-9.5693779904306303E-3</v>
      </c>
      <c r="R1513" s="196">
        <f t="shared" si="199"/>
        <v>-1.1855310633395061E-2</v>
      </c>
    </row>
    <row r="1514" spans="1:18" ht="13.8">
      <c r="A1514" s="209">
        <v>43836</v>
      </c>
      <c r="B1514" s="193">
        <v>95.14</v>
      </c>
      <c r="C1514" s="193">
        <v>152.41</v>
      </c>
      <c r="D1514" s="193">
        <v>69.540000000000006</v>
      </c>
      <c r="E1514" s="193">
        <v>110.88</v>
      </c>
      <c r="F1514" s="193">
        <v>268.54000000000002</v>
      </c>
      <c r="G1514" s="193">
        <v>36.46</v>
      </c>
      <c r="H1514" s="193">
        <v>32.96</v>
      </c>
      <c r="I1514" s="224">
        <v>335.83</v>
      </c>
      <c r="J1514" s="193"/>
      <c r="K1514" s="196">
        <f t="shared" si="192"/>
        <v>1.4826666666666672E-2</v>
      </c>
      <c r="L1514" s="196">
        <f t="shared" si="193"/>
        <v>2.5654519142217229E-3</v>
      </c>
      <c r="M1514" s="196">
        <f t="shared" si="194"/>
        <v>2.4605864152055422E-2</v>
      </c>
      <c r="N1514" s="196">
        <f t="shared" si="195"/>
        <v>-9.4693585849562473E-3</v>
      </c>
      <c r="O1514" s="196">
        <f t="shared" si="196"/>
        <v>2.6073676760901841E-4</v>
      </c>
      <c r="P1514" s="196">
        <f t="shared" si="197"/>
        <v>-2.1893814997262805E-3</v>
      </c>
      <c r="Q1514" s="196">
        <f t="shared" si="198"/>
        <v>-4.8309178743960327E-3</v>
      </c>
      <c r="R1514" s="196">
        <f t="shared" si="199"/>
        <v>3.0469469162319754E-2</v>
      </c>
    </row>
    <row r="1515" spans="1:18" ht="13.8">
      <c r="A1515" s="209">
        <v>43837</v>
      </c>
      <c r="B1515" s="193">
        <v>95.34</v>
      </c>
      <c r="C1515" s="193">
        <v>151.02000000000001</v>
      </c>
      <c r="D1515" s="193">
        <v>69.5</v>
      </c>
      <c r="E1515" s="193">
        <v>111.07</v>
      </c>
      <c r="F1515" s="193">
        <v>268.12</v>
      </c>
      <c r="G1515" s="193">
        <v>36.130000000000003</v>
      </c>
      <c r="H1515" s="193">
        <v>32.81</v>
      </c>
      <c r="I1515" s="224">
        <v>330.75</v>
      </c>
      <c r="J1515" s="193"/>
      <c r="K1515" s="196">
        <f t="shared" si="192"/>
        <v>2.1021652301871224E-3</v>
      </c>
      <c r="L1515" s="196">
        <f t="shared" si="193"/>
        <v>-9.1201364739845574E-3</v>
      </c>
      <c r="M1515" s="196">
        <f t="shared" si="194"/>
        <v>-5.7520851308608351E-4</v>
      </c>
      <c r="N1515" s="196">
        <f t="shared" si="195"/>
        <v>1.7135642135641931E-3</v>
      </c>
      <c r="O1515" s="196">
        <f t="shared" si="196"/>
        <v>-1.5640128100097412E-3</v>
      </c>
      <c r="P1515" s="196">
        <f t="shared" si="197"/>
        <v>-9.0510148107514621E-3</v>
      </c>
      <c r="Q1515" s="196">
        <f t="shared" si="198"/>
        <v>-4.5509708737863641E-3</v>
      </c>
      <c r="R1515" s="196">
        <f t="shared" si="199"/>
        <v>-1.5126701009439253E-2</v>
      </c>
    </row>
    <row r="1516" spans="1:18" ht="13.8">
      <c r="A1516" s="209">
        <v>43838</v>
      </c>
      <c r="B1516" s="193">
        <v>94.6</v>
      </c>
      <c r="C1516" s="193">
        <v>153.43</v>
      </c>
      <c r="D1516" s="193">
        <v>70.040000000000006</v>
      </c>
      <c r="E1516" s="193">
        <v>110.72</v>
      </c>
      <c r="F1516" s="193">
        <v>271.19</v>
      </c>
      <c r="G1516" s="193">
        <v>36</v>
      </c>
      <c r="H1516" s="193">
        <v>32.79</v>
      </c>
      <c r="I1516" s="224">
        <v>339.26</v>
      </c>
      <c r="J1516" s="193"/>
      <c r="K1516" s="196">
        <f t="shared" si="192"/>
        <v>-7.7616949863646848E-3</v>
      </c>
      <c r="L1516" s="196">
        <f t="shared" si="193"/>
        <v>1.5958151238246565E-2</v>
      </c>
      <c r="M1516" s="196">
        <f t="shared" si="194"/>
        <v>7.7697841726619603E-3</v>
      </c>
      <c r="N1516" s="196">
        <f t="shared" si="195"/>
        <v>-3.1511659313945648E-3</v>
      </c>
      <c r="O1516" s="196">
        <f t="shared" si="196"/>
        <v>1.145009697150527E-2</v>
      </c>
      <c r="P1516" s="196">
        <f t="shared" si="197"/>
        <v>-3.598117907556118E-3</v>
      </c>
      <c r="Q1516" s="196">
        <f t="shared" si="198"/>
        <v>-6.0957025297175024E-4</v>
      </c>
      <c r="R1516" s="196">
        <f t="shared" si="199"/>
        <v>2.5729402872259988E-2</v>
      </c>
    </row>
    <row r="1517" spans="1:18" ht="13.8">
      <c r="A1517" s="209">
        <v>43839</v>
      </c>
      <c r="B1517" s="193">
        <v>95.05</v>
      </c>
      <c r="C1517" s="193">
        <v>155.35</v>
      </c>
      <c r="D1517" s="193">
        <v>70.819999999999993</v>
      </c>
      <c r="E1517" s="193">
        <v>110.81</v>
      </c>
      <c r="F1517" s="193">
        <v>275.54000000000002</v>
      </c>
      <c r="G1517" s="193">
        <v>36.369999999999997</v>
      </c>
      <c r="H1517" s="193">
        <v>32.4</v>
      </c>
      <c r="I1517" s="224">
        <v>335.66</v>
      </c>
      <c r="J1517" s="193"/>
      <c r="K1517" s="196">
        <f t="shared" si="192"/>
        <v>4.7568710359408338E-3</v>
      </c>
      <c r="L1517" s="196">
        <f t="shared" si="193"/>
        <v>1.2513849964152952E-2</v>
      </c>
      <c r="M1517" s="196">
        <f t="shared" si="194"/>
        <v>1.1136493432324198E-2</v>
      </c>
      <c r="N1517" s="196">
        <f t="shared" si="195"/>
        <v>8.128612716763314E-4</v>
      </c>
      <c r="O1517" s="196">
        <f t="shared" si="196"/>
        <v>1.6040414469560171E-2</v>
      </c>
      <c r="P1517" s="196">
        <f t="shared" si="197"/>
        <v>1.0277777777777707E-2</v>
      </c>
      <c r="Q1517" s="196">
        <f t="shared" si="198"/>
        <v>-1.1893870082342195E-2</v>
      </c>
      <c r="R1517" s="196">
        <f t="shared" si="199"/>
        <v>-1.0611330542946313E-2</v>
      </c>
    </row>
    <row r="1518" spans="1:18" ht="13.8">
      <c r="A1518" s="209">
        <v>43840</v>
      </c>
      <c r="B1518" s="193">
        <v>94.16</v>
      </c>
      <c r="C1518" s="193">
        <v>154.63</v>
      </c>
      <c r="D1518" s="193">
        <v>71.31</v>
      </c>
      <c r="E1518" s="193">
        <v>111.91</v>
      </c>
      <c r="F1518" s="193">
        <v>273.54000000000002</v>
      </c>
      <c r="G1518" s="193">
        <v>36.07</v>
      </c>
      <c r="H1518" s="193">
        <v>32.14</v>
      </c>
      <c r="I1518" s="224">
        <v>329.05</v>
      </c>
      <c r="J1518" s="193"/>
      <c r="K1518" s="196">
        <f t="shared" si="192"/>
        <v>-9.3634928984744938E-3</v>
      </c>
      <c r="L1518" s="196">
        <f t="shared" si="193"/>
        <v>-4.6346958480849619E-3</v>
      </c>
      <c r="M1518" s="196">
        <f t="shared" si="194"/>
        <v>6.9189494493082345E-3</v>
      </c>
      <c r="N1518" s="196">
        <f t="shared" si="195"/>
        <v>9.9269019041602225E-3</v>
      </c>
      <c r="O1518" s="196">
        <f t="shared" si="196"/>
        <v>-7.2584742687087167E-3</v>
      </c>
      <c r="P1518" s="196">
        <f t="shared" si="197"/>
        <v>-8.2485565026119648E-3</v>
      </c>
      <c r="Q1518" s="196">
        <f t="shared" si="198"/>
        <v>-8.0246913580246295E-3</v>
      </c>
      <c r="R1518" s="196">
        <f t="shared" si="199"/>
        <v>-1.9692546028719577E-2</v>
      </c>
    </row>
    <row r="1519" spans="1:18" ht="13.8">
      <c r="A1519" s="209">
        <v>43843</v>
      </c>
      <c r="B1519" s="193">
        <v>94.57</v>
      </c>
      <c r="C1519" s="193">
        <v>156.49</v>
      </c>
      <c r="D1519" s="193">
        <v>71.790000000000006</v>
      </c>
      <c r="E1519" s="193">
        <v>111.14</v>
      </c>
      <c r="F1519" s="193">
        <v>275.95999999999998</v>
      </c>
      <c r="G1519" s="193">
        <v>35.92</v>
      </c>
      <c r="H1519" s="193">
        <v>31.99</v>
      </c>
      <c r="I1519" s="224">
        <v>338.92</v>
      </c>
      <c r="J1519" s="193"/>
      <c r="K1519" s="196">
        <f t="shared" si="192"/>
        <v>4.3542905692438042E-3</v>
      </c>
      <c r="L1519" s="196">
        <f t="shared" si="193"/>
        <v>1.202871370367984E-2</v>
      </c>
      <c r="M1519" s="196">
        <f t="shared" si="194"/>
        <v>6.7311737484224369E-3</v>
      </c>
      <c r="N1519" s="196">
        <f t="shared" si="195"/>
        <v>-6.880528996515021E-3</v>
      </c>
      <c r="O1519" s="196">
        <f t="shared" si="196"/>
        <v>8.8469693646265959E-3</v>
      </c>
      <c r="P1519" s="196">
        <f t="shared" si="197"/>
        <v>-4.1585805378430438E-3</v>
      </c>
      <c r="Q1519" s="196">
        <f t="shared" si="198"/>
        <v>-4.6670815183572538E-3</v>
      </c>
      <c r="R1519" s="196">
        <f t="shared" si="199"/>
        <v>2.9995441422276264E-2</v>
      </c>
    </row>
    <row r="1520" spans="1:18" ht="13.8">
      <c r="A1520" s="209">
        <v>43844</v>
      </c>
      <c r="B1520" s="193">
        <v>93.47</v>
      </c>
      <c r="C1520" s="193">
        <v>155.38999999999999</v>
      </c>
      <c r="D1520" s="193">
        <v>71.37</v>
      </c>
      <c r="E1520" s="193">
        <v>112.38</v>
      </c>
      <c r="F1520" s="193">
        <v>275.85000000000002</v>
      </c>
      <c r="G1520" s="193">
        <v>36.01</v>
      </c>
      <c r="H1520" s="193">
        <v>32.56</v>
      </c>
      <c r="I1520" s="224">
        <v>338.69</v>
      </c>
      <c r="J1520" s="193"/>
      <c r="K1520" s="196">
        <f t="shared" si="192"/>
        <v>-1.1631595643438663E-2</v>
      </c>
      <c r="L1520" s="196">
        <f t="shared" si="193"/>
        <v>-7.0292031439710056E-3</v>
      </c>
      <c r="M1520" s="196">
        <f t="shared" si="194"/>
        <v>-5.850396991224428E-3</v>
      </c>
      <c r="N1520" s="196">
        <f t="shared" si="195"/>
        <v>1.1157099154219858E-2</v>
      </c>
      <c r="O1520" s="196">
        <f t="shared" si="196"/>
        <v>-3.9860849398447892E-4</v>
      </c>
      <c r="P1520" s="196">
        <f t="shared" si="197"/>
        <v>2.5055679287304092E-3</v>
      </c>
      <c r="Q1520" s="196">
        <f t="shared" si="198"/>
        <v>1.7818068146295839E-2</v>
      </c>
      <c r="R1520" s="196">
        <f t="shared" si="199"/>
        <v>-6.7862622447780645E-4</v>
      </c>
    </row>
    <row r="1521" spans="1:18" ht="13.8">
      <c r="A1521" s="209">
        <v>43845</v>
      </c>
      <c r="B1521" s="193">
        <v>93.1</v>
      </c>
      <c r="C1521" s="193">
        <v>156.38999999999999</v>
      </c>
      <c r="D1521" s="193">
        <v>71.78</v>
      </c>
      <c r="E1521" s="193">
        <v>104.97</v>
      </c>
      <c r="F1521" s="193">
        <v>276.83</v>
      </c>
      <c r="G1521" s="193">
        <v>35.729999999999997</v>
      </c>
      <c r="H1521" s="193">
        <v>32.54</v>
      </c>
      <c r="I1521" s="224">
        <v>339.07</v>
      </c>
      <c r="J1521" s="193"/>
      <c r="K1521" s="196">
        <f t="shared" si="192"/>
        <v>-3.9584893548732705E-3</v>
      </c>
      <c r="L1521" s="196">
        <f t="shared" si="193"/>
        <v>6.4354205547332522E-3</v>
      </c>
      <c r="M1521" s="196">
        <f t="shared" si="194"/>
        <v>5.7447106627434011E-3</v>
      </c>
      <c r="N1521" s="196">
        <f t="shared" si="195"/>
        <v>-6.5936999466097143E-2</v>
      </c>
      <c r="O1521" s="196">
        <f t="shared" si="196"/>
        <v>3.5526554286748643E-3</v>
      </c>
      <c r="P1521" s="196">
        <f t="shared" si="197"/>
        <v>-7.7756178839211649E-3</v>
      </c>
      <c r="Q1521" s="196">
        <f t="shared" si="198"/>
        <v>-6.1425061425071019E-4</v>
      </c>
      <c r="R1521" s="196">
        <f t="shared" si="199"/>
        <v>1.1219699430157237E-3</v>
      </c>
    </row>
    <row r="1522" spans="1:18" ht="13.8">
      <c r="A1522" s="209">
        <v>43846</v>
      </c>
      <c r="B1522" s="193">
        <v>93.9</v>
      </c>
      <c r="C1522" s="193">
        <v>159.26</v>
      </c>
      <c r="D1522" s="193">
        <v>72.41</v>
      </c>
      <c r="E1522" s="193">
        <v>104.36</v>
      </c>
      <c r="F1522" s="193">
        <v>278.86</v>
      </c>
      <c r="G1522" s="193">
        <v>35.92</v>
      </c>
      <c r="H1522" s="193">
        <v>33.090000000000003</v>
      </c>
      <c r="I1522" s="224">
        <v>338.62</v>
      </c>
      <c r="J1522" s="193"/>
      <c r="K1522" s="196">
        <f t="shared" si="192"/>
        <v>8.5929108485500692E-3</v>
      </c>
      <c r="L1522" s="196">
        <f t="shared" si="193"/>
        <v>1.8351557004923618E-2</v>
      </c>
      <c r="M1522" s="196">
        <f t="shared" si="194"/>
        <v>8.7768180551685074E-3</v>
      </c>
      <c r="N1522" s="196">
        <f t="shared" si="195"/>
        <v>-5.8111841478517617E-3</v>
      </c>
      <c r="O1522" s="196">
        <f t="shared" si="196"/>
        <v>7.3330202651447811E-3</v>
      </c>
      <c r="P1522" s="196">
        <f t="shared" si="197"/>
        <v>5.3176602294991559E-3</v>
      </c>
      <c r="Q1522" s="196">
        <f t="shared" si="198"/>
        <v>1.6902274124155018E-2</v>
      </c>
      <c r="R1522" s="196">
        <f t="shared" si="199"/>
        <v>-1.3271595835667816E-3</v>
      </c>
    </row>
    <row r="1523" spans="1:18" ht="13.8">
      <c r="A1523" s="209">
        <v>43847</v>
      </c>
      <c r="B1523" s="193">
        <v>93.24</v>
      </c>
      <c r="C1523" s="193">
        <v>160.15</v>
      </c>
      <c r="D1523" s="193">
        <v>73.84</v>
      </c>
      <c r="E1523" s="193">
        <v>104.9</v>
      </c>
      <c r="F1523" s="193">
        <v>280.38</v>
      </c>
      <c r="G1523" s="193">
        <v>35.630000000000003</v>
      </c>
      <c r="H1523" s="193">
        <v>32.99</v>
      </c>
      <c r="I1523" s="224">
        <v>339.67</v>
      </c>
      <c r="J1523" s="193"/>
      <c r="K1523" s="196">
        <f t="shared" si="192"/>
        <v>-7.0287539936103385E-3</v>
      </c>
      <c r="L1523" s="196">
        <f t="shared" si="193"/>
        <v>5.5883461007159036E-3</v>
      </c>
      <c r="M1523" s="196">
        <f t="shared" si="194"/>
        <v>1.9748653500897762E-2</v>
      </c>
      <c r="N1523" s="196">
        <f t="shared" si="195"/>
        <v>5.1743963204293432E-3</v>
      </c>
      <c r="O1523" s="196">
        <f t="shared" si="196"/>
        <v>5.4507638241410809E-3</v>
      </c>
      <c r="P1523" s="196">
        <f t="shared" si="197"/>
        <v>-8.073496659242738E-3</v>
      </c>
      <c r="Q1523" s="196">
        <f t="shared" si="198"/>
        <v>-3.0220610456331643E-3</v>
      </c>
      <c r="R1523" s="196">
        <f t="shared" si="199"/>
        <v>3.1008209792688303E-3</v>
      </c>
    </row>
    <row r="1524" spans="1:18" ht="13.8">
      <c r="A1524" s="209">
        <v>43851</v>
      </c>
      <c r="B1524" s="193">
        <v>94.6</v>
      </c>
      <c r="C1524" s="193">
        <v>159.57</v>
      </c>
      <c r="D1524" s="193">
        <v>74.040000000000006</v>
      </c>
      <c r="E1524" s="193">
        <v>102.32</v>
      </c>
      <c r="F1524" s="193">
        <v>288.27999999999997</v>
      </c>
      <c r="G1524" s="193">
        <v>35.83</v>
      </c>
      <c r="H1524" s="193">
        <v>32.9</v>
      </c>
      <c r="I1524" s="224">
        <v>338.11</v>
      </c>
      <c r="J1524" s="193"/>
      <c r="K1524" s="196">
        <f t="shared" si="192"/>
        <v>1.458601458601458E-2</v>
      </c>
      <c r="L1524" s="196">
        <f t="shared" si="193"/>
        <v>-3.6216047455511239E-3</v>
      </c>
      <c r="M1524" s="196">
        <f t="shared" si="194"/>
        <v>2.7085590465872542E-3</v>
      </c>
      <c r="N1524" s="196">
        <f t="shared" si="195"/>
        <v>-2.4594852240228907E-2</v>
      </c>
      <c r="O1524" s="196">
        <f t="shared" si="196"/>
        <v>2.8176046793637124E-2</v>
      </c>
      <c r="P1524" s="196">
        <f t="shared" si="197"/>
        <v>5.6132472635418386E-3</v>
      </c>
      <c r="Q1524" s="196">
        <f t="shared" si="198"/>
        <v>-2.7280994240680024E-3</v>
      </c>
      <c r="R1524" s="196">
        <f t="shared" si="199"/>
        <v>-4.592692907822305E-3</v>
      </c>
    </row>
    <row r="1525" spans="1:18" ht="13.8">
      <c r="A1525" s="209">
        <v>43852</v>
      </c>
      <c r="B1525" s="193">
        <v>94.37</v>
      </c>
      <c r="C1525" s="193">
        <v>158.81</v>
      </c>
      <c r="D1525" s="193">
        <v>74.12</v>
      </c>
      <c r="E1525" s="193">
        <v>102.19</v>
      </c>
      <c r="F1525" s="193">
        <v>287.02</v>
      </c>
      <c r="G1525" s="193">
        <v>35.979999999999997</v>
      </c>
      <c r="H1525" s="193">
        <v>33.06</v>
      </c>
      <c r="I1525" s="224">
        <v>326</v>
      </c>
      <c r="J1525" s="193"/>
      <c r="K1525" s="196">
        <f t="shared" si="192"/>
        <v>-2.4312896405918583E-3</v>
      </c>
      <c r="L1525" s="196">
        <f t="shared" si="193"/>
        <v>-4.7628000250673121E-3</v>
      </c>
      <c r="M1525" s="196">
        <f t="shared" si="194"/>
        <v>1.0804970286331481E-3</v>
      </c>
      <c r="N1525" s="196">
        <f t="shared" si="195"/>
        <v>-1.2705238467552332E-3</v>
      </c>
      <c r="O1525" s="196">
        <f t="shared" si="196"/>
        <v>-4.3707506590814175E-3</v>
      </c>
      <c r="P1525" s="196">
        <f t="shared" si="197"/>
        <v>4.186435947529963E-3</v>
      </c>
      <c r="Q1525" s="196">
        <f t="shared" si="198"/>
        <v>4.8632218844985925E-3</v>
      </c>
      <c r="R1525" s="196">
        <f t="shared" si="199"/>
        <v>-3.5816746029398758E-2</v>
      </c>
    </row>
    <row r="1526" spans="1:18" ht="13.8">
      <c r="A1526" s="209">
        <v>43853</v>
      </c>
      <c r="B1526" s="193">
        <v>94.23</v>
      </c>
      <c r="C1526" s="193">
        <v>159.78</v>
      </c>
      <c r="D1526" s="193">
        <v>74.150000000000006</v>
      </c>
      <c r="E1526" s="193">
        <v>103.65</v>
      </c>
      <c r="F1526" s="193">
        <v>287.93</v>
      </c>
      <c r="G1526" s="193">
        <v>35.89</v>
      </c>
      <c r="H1526" s="193">
        <v>32.799999999999997</v>
      </c>
      <c r="I1526" s="224">
        <v>349.6</v>
      </c>
      <c r="J1526" s="193"/>
      <c r="K1526" s="196">
        <f t="shared" si="192"/>
        <v>-1.4835223058175327E-3</v>
      </c>
      <c r="L1526" s="196">
        <f t="shared" si="193"/>
        <v>6.1079277123606756E-3</v>
      </c>
      <c r="M1526" s="196">
        <f t="shared" si="194"/>
        <v>4.0474905558555226E-4</v>
      </c>
      <c r="N1526" s="196">
        <f t="shared" si="195"/>
        <v>1.4287112241902418E-2</v>
      </c>
      <c r="O1526" s="196">
        <f t="shared" si="196"/>
        <v>3.1705107658003798E-3</v>
      </c>
      <c r="P1526" s="196">
        <f t="shared" si="197"/>
        <v>-2.5013896609226323E-3</v>
      </c>
      <c r="Q1526" s="196">
        <f t="shared" si="198"/>
        <v>-7.8644888082276196E-3</v>
      </c>
      <c r="R1526" s="196">
        <f t="shared" si="199"/>
        <v>7.2392638036809884E-2</v>
      </c>
    </row>
    <row r="1527" spans="1:18" ht="13.8">
      <c r="A1527" s="209">
        <v>43854</v>
      </c>
      <c r="B1527" s="193">
        <v>93.08</v>
      </c>
      <c r="C1527" s="193">
        <v>158.16999999999999</v>
      </c>
      <c r="D1527" s="193">
        <v>73.16</v>
      </c>
      <c r="E1527" s="193">
        <v>102.57</v>
      </c>
      <c r="F1527" s="193">
        <v>285.75</v>
      </c>
      <c r="G1527" s="193">
        <v>35.450000000000003</v>
      </c>
      <c r="H1527" s="193">
        <v>32.57</v>
      </c>
      <c r="I1527" s="224">
        <v>353.16</v>
      </c>
      <c r="J1527" s="193"/>
      <c r="K1527" s="196">
        <f t="shared" si="192"/>
        <v>-1.220418125862258E-2</v>
      </c>
      <c r="L1527" s="196">
        <f t="shared" si="193"/>
        <v>-1.0076354988108735E-2</v>
      </c>
      <c r="M1527" s="196">
        <f t="shared" si="194"/>
        <v>-1.3351314902225341E-2</v>
      </c>
      <c r="N1527" s="196">
        <f t="shared" si="195"/>
        <v>-1.0419681620839484E-2</v>
      </c>
      <c r="O1527" s="196">
        <f t="shared" si="196"/>
        <v>-7.5712846872503965E-3</v>
      </c>
      <c r="P1527" s="196">
        <f t="shared" si="197"/>
        <v>-1.2259682362775083E-2</v>
      </c>
      <c r="Q1527" s="196">
        <f t="shared" si="198"/>
        <v>-7.0121951219511251E-3</v>
      </c>
      <c r="R1527" s="196">
        <f t="shared" si="199"/>
        <v>1.0183066361556069E-2</v>
      </c>
    </row>
    <row r="1528" spans="1:18" ht="13.8">
      <c r="A1528" s="209">
        <v>43857</v>
      </c>
      <c r="B1528" s="193">
        <v>91.42</v>
      </c>
      <c r="C1528" s="193">
        <v>155.53</v>
      </c>
      <c r="D1528" s="193">
        <v>71.52</v>
      </c>
      <c r="E1528" s="193">
        <v>103.88</v>
      </c>
      <c r="F1528" s="193">
        <v>284.77</v>
      </c>
      <c r="G1528" s="193">
        <v>35.909999999999997</v>
      </c>
      <c r="H1528" s="193">
        <v>32.68</v>
      </c>
      <c r="I1528" s="224">
        <v>342.88</v>
      </c>
      <c r="J1528" s="193"/>
      <c r="K1528" s="196">
        <f t="shared" si="192"/>
        <v>-1.7834121186076458E-2</v>
      </c>
      <c r="L1528" s="196">
        <f t="shared" si="193"/>
        <v>-1.6690902193841985E-2</v>
      </c>
      <c r="M1528" s="196">
        <f t="shared" si="194"/>
        <v>-2.2416621104428658E-2</v>
      </c>
      <c r="N1528" s="196">
        <f t="shared" si="195"/>
        <v>1.2771765623476674E-2</v>
      </c>
      <c r="O1528" s="196">
        <f t="shared" si="196"/>
        <v>-3.4295713035871153E-3</v>
      </c>
      <c r="P1528" s="196">
        <f t="shared" si="197"/>
        <v>1.2976022566995591E-2</v>
      </c>
      <c r="Q1528" s="196">
        <f t="shared" si="198"/>
        <v>3.3773411114522392E-3</v>
      </c>
      <c r="R1528" s="196">
        <f t="shared" si="199"/>
        <v>-2.9108619322686682E-2</v>
      </c>
    </row>
    <row r="1529" spans="1:18" ht="13.8">
      <c r="A1529" s="209">
        <v>43858</v>
      </c>
      <c r="B1529" s="193">
        <v>92.66</v>
      </c>
      <c r="C1529" s="193">
        <v>158.58000000000001</v>
      </c>
      <c r="D1529" s="193">
        <v>72.45</v>
      </c>
      <c r="E1529" s="193">
        <v>103.57</v>
      </c>
      <c r="F1529" s="193">
        <v>286.06</v>
      </c>
      <c r="G1529" s="193">
        <v>36.14</v>
      </c>
      <c r="H1529" s="193">
        <v>33.35</v>
      </c>
      <c r="I1529" s="224">
        <v>348.52</v>
      </c>
      <c r="J1529" s="193"/>
      <c r="K1529" s="196">
        <f t="shared" si="192"/>
        <v>1.3563771603587781E-2</v>
      </c>
      <c r="L1529" s="196">
        <f t="shared" si="193"/>
        <v>1.9610364559892055E-2</v>
      </c>
      <c r="M1529" s="196">
        <f t="shared" si="194"/>
        <v>1.3003355704698082E-2</v>
      </c>
      <c r="N1529" s="196">
        <f t="shared" si="195"/>
        <v>-2.9842125529457287E-3</v>
      </c>
      <c r="O1529" s="196">
        <f t="shared" si="196"/>
        <v>4.5299715559926276E-3</v>
      </c>
      <c r="P1529" s="196">
        <f t="shared" si="197"/>
        <v>6.4049011417433585E-3</v>
      </c>
      <c r="Q1529" s="196">
        <f t="shared" si="198"/>
        <v>2.0501835985312168E-2</v>
      </c>
      <c r="R1529" s="196">
        <f t="shared" si="199"/>
        <v>1.6448903406439532E-2</v>
      </c>
    </row>
    <row r="1530" spans="1:18" ht="13.8">
      <c r="A1530" s="209">
        <v>43859</v>
      </c>
      <c r="B1530" s="193">
        <v>92.9</v>
      </c>
      <c r="C1530" s="193">
        <v>161.05000000000001</v>
      </c>
      <c r="D1530" s="193">
        <v>72.75</v>
      </c>
      <c r="E1530" s="193">
        <v>102.52</v>
      </c>
      <c r="F1530" s="193">
        <v>284.89</v>
      </c>
      <c r="G1530" s="193">
        <v>35.92</v>
      </c>
      <c r="H1530" s="193">
        <v>31.85</v>
      </c>
      <c r="I1530" s="224">
        <v>343.16</v>
      </c>
      <c r="J1530" s="195"/>
      <c r="K1530" s="196">
        <f t="shared" si="192"/>
        <v>2.5901143967192869E-3</v>
      </c>
      <c r="L1530" s="196">
        <f t="shared" si="193"/>
        <v>1.5575734644974137E-2</v>
      </c>
      <c r="M1530" s="196">
        <f t="shared" si="194"/>
        <v>4.1407867494823621E-3</v>
      </c>
      <c r="N1530" s="196">
        <f t="shared" si="195"/>
        <v>-1.0138070869943007E-2</v>
      </c>
      <c r="O1530" s="196">
        <f t="shared" si="196"/>
        <v>-4.0900510382437805E-3</v>
      </c>
      <c r="P1530" s="196">
        <f t="shared" si="197"/>
        <v>-6.0874377421139695E-3</v>
      </c>
      <c r="Q1530" s="196">
        <f t="shared" si="198"/>
        <v>-4.4977511244377807E-2</v>
      </c>
      <c r="R1530" s="196">
        <f t="shared" si="199"/>
        <v>-1.5379318260071035E-2</v>
      </c>
    </row>
    <row r="1531" spans="1:18" ht="13.8">
      <c r="A1531" s="209">
        <v>43860</v>
      </c>
      <c r="B1531" s="193">
        <v>93.53</v>
      </c>
      <c r="C1531" s="193">
        <v>165.59</v>
      </c>
      <c r="D1531" s="193">
        <v>72.61</v>
      </c>
      <c r="E1531" s="193">
        <v>102.88</v>
      </c>
      <c r="F1531" s="193">
        <v>284.79000000000002</v>
      </c>
      <c r="G1531" s="193">
        <v>36.130000000000003</v>
      </c>
      <c r="H1531" s="193">
        <v>32.29</v>
      </c>
      <c r="I1531" s="224">
        <v>347.74</v>
      </c>
      <c r="J1531" s="193"/>
      <c r="K1531" s="196">
        <f t="shared" si="192"/>
        <v>6.7814854682453759E-3</v>
      </c>
      <c r="L1531" s="196">
        <f t="shared" si="193"/>
        <v>2.8190003104625841E-2</v>
      </c>
      <c r="M1531" s="196">
        <f t="shared" si="194"/>
        <v>-1.9243986254295611E-3</v>
      </c>
      <c r="N1531" s="196">
        <f t="shared" si="195"/>
        <v>3.5115099492781842E-3</v>
      </c>
      <c r="O1531" s="196">
        <f t="shared" si="196"/>
        <v>-3.5101267155732352E-4</v>
      </c>
      <c r="P1531" s="196">
        <f t="shared" si="197"/>
        <v>5.8463251670378856E-3</v>
      </c>
      <c r="Q1531" s="196">
        <f t="shared" si="198"/>
        <v>1.3814756671899457E-2</v>
      </c>
      <c r="R1531" s="196">
        <f t="shared" si="199"/>
        <v>1.334654388623378E-2</v>
      </c>
    </row>
    <row r="1532" spans="1:18" ht="13.8">
      <c r="A1532" s="209">
        <v>43861</v>
      </c>
      <c r="B1532" s="193">
        <v>100.44</v>
      </c>
      <c r="C1532" s="193">
        <v>163.15</v>
      </c>
      <c r="D1532" s="193">
        <v>71.540000000000006</v>
      </c>
      <c r="E1532" s="193">
        <v>99.36</v>
      </c>
      <c r="F1532" s="193">
        <v>281.16000000000003</v>
      </c>
      <c r="G1532" s="193">
        <v>35.479999999999997</v>
      </c>
      <c r="H1532" s="193">
        <v>30.91</v>
      </c>
      <c r="I1532" s="224">
        <v>345.09</v>
      </c>
      <c r="J1532" s="193"/>
      <c r="K1532" s="196">
        <f t="shared" si="192"/>
        <v>7.3880038490323929E-2</v>
      </c>
      <c r="L1532" s="196">
        <f t="shared" si="193"/>
        <v>-1.4735189323026738E-2</v>
      </c>
      <c r="M1532" s="196">
        <f t="shared" si="194"/>
        <v>-1.4736262222834227E-2</v>
      </c>
      <c r="N1532" s="196">
        <f t="shared" si="195"/>
        <v>-3.4214618973561393E-2</v>
      </c>
      <c r="O1532" s="196">
        <f t="shared" si="196"/>
        <v>-1.27462340672074E-2</v>
      </c>
      <c r="P1532" s="196">
        <f t="shared" si="197"/>
        <v>-1.7990589537780394E-2</v>
      </c>
      <c r="Q1532" s="196">
        <f t="shared" si="198"/>
        <v>-4.2737689687209632E-2</v>
      </c>
      <c r="R1532" s="196">
        <f t="shared" si="199"/>
        <v>-7.6206361074366881E-3</v>
      </c>
    </row>
    <row r="1533" spans="1:18" ht="13.8">
      <c r="A1533" s="209">
        <v>43864</v>
      </c>
      <c r="B1533" s="193">
        <v>100.21</v>
      </c>
      <c r="C1533" s="193">
        <v>167.13</v>
      </c>
      <c r="D1533" s="193">
        <v>74.11</v>
      </c>
      <c r="E1533" s="193">
        <v>100.95</v>
      </c>
      <c r="F1533" s="193">
        <v>277.92</v>
      </c>
      <c r="G1533" s="193">
        <v>35.42</v>
      </c>
      <c r="H1533" s="193">
        <v>31.68</v>
      </c>
      <c r="I1533" s="224">
        <v>358</v>
      </c>
      <c r="J1533" s="193"/>
      <c r="K1533" s="196">
        <f t="shared" si="192"/>
        <v>-2.2899243329351253E-3</v>
      </c>
      <c r="L1533" s="196">
        <f t="shared" si="193"/>
        <v>2.4394728777198834E-2</v>
      </c>
      <c r="M1533" s="196">
        <f t="shared" si="194"/>
        <v>3.5923958624545609E-2</v>
      </c>
      <c r="N1533" s="196">
        <f t="shared" si="195"/>
        <v>1.6002415458937231E-2</v>
      </c>
      <c r="O1533" s="196">
        <f t="shared" si="196"/>
        <v>-1.152368758002564E-2</v>
      </c>
      <c r="P1533" s="196">
        <f t="shared" si="197"/>
        <v>-1.6910935738442834E-3</v>
      </c>
      <c r="Q1533" s="196">
        <f t="shared" si="198"/>
        <v>2.4911032028469737E-2</v>
      </c>
      <c r="R1533" s="196">
        <f t="shared" si="199"/>
        <v>3.7410530586223956E-2</v>
      </c>
    </row>
    <row r="1534" spans="1:18" ht="13.8">
      <c r="A1534" s="209">
        <v>43865</v>
      </c>
      <c r="B1534" s="193">
        <v>102.48</v>
      </c>
      <c r="C1534" s="193">
        <v>172.63</v>
      </c>
      <c r="D1534" s="193">
        <v>72.180000000000007</v>
      </c>
      <c r="E1534" s="193">
        <v>101.61</v>
      </c>
      <c r="F1534" s="193">
        <v>280.58</v>
      </c>
      <c r="G1534" s="193">
        <v>35.729999999999997</v>
      </c>
      <c r="H1534" s="193">
        <v>34.46</v>
      </c>
      <c r="I1534" s="224">
        <v>369.01</v>
      </c>
      <c r="J1534" s="193"/>
      <c r="K1534" s="196">
        <f t="shared" si="192"/>
        <v>2.2652429897215949E-2</v>
      </c>
      <c r="L1534" s="196">
        <f t="shared" si="193"/>
        <v>3.2908514330162147E-2</v>
      </c>
      <c r="M1534" s="196">
        <f t="shared" si="194"/>
        <v>-2.6042369450816255E-2</v>
      </c>
      <c r="N1534" s="196">
        <f t="shared" si="195"/>
        <v>6.5378900445764894E-3</v>
      </c>
      <c r="O1534" s="196">
        <f t="shared" si="196"/>
        <v>9.5710995970062183E-3</v>
      </c>
      <c r="P1534" s="196">
        <f t="shared" si="197"/>
        <v>8.7521174477694849E-3</v>
      </c>
      <c r="Q1534" s="196">
        <f t="shared" si="198"/>
        <v>8.775252525252529E-2</v>
      </c>
      <c r="R1534" s="196">
        <f t="shared" si="199"/>
        <v>3.0754189944134053E-2</v>
      </c>
    </row>
    <row r="1535" spans="1:18" ht="13.8">
      <c r="A1535" s="209">
        <v>43866</v>
      </c>
      <c r="B1535" s="193">
        <v>101.99</v>
      </c>
      <c r="C1535" s="193">
        <v>172.42</v>
      </c>
      <c r="D1535" s="193">
        <v>72.23</v>
      </c>
      <c r="E1535" s="193">
        <v>103.65</v>
      </c>
      <c r="F1535" s="193">
        <v>284.31</v>
      </c>
      <c r="G1535" s="193">
        <v>36.200000000000003</v>
      </c>
      <c r="H1535" s="193">
        <v>34.200000000000003</v>
      </c>
      <c r="I1535" s="224">
        <v>369.67</v>
      </c>
      <c r="J1535" s="193"/>
      <c r="K1535" s="196">
        <f t="shared" si="192"/>
        <v>-4.781420765027411E-3</v>
      </c>
      <c r="L1535" s="196">
        <f t="shared" si="193"/>
        <v>-1.2164745409257254E-3</v>
      </c>
      <c r="M1535" s="196">
        <f t="shared" si="194"/>
        <v>6.9271266278743632E-4</v>
      </c>
      <c r="N1535" s="196">
        <f t="shared" si="195"/>
        <v>2.007676409802191E-2</v>
      </c>
      <c r="O1535" s="196">
        <f t="shared" si="196"/>
        <v>1.3293891225319049E-2</v>
      </c>
      <c r="P1535" s="196">
        <f t="shared" si="197"/>
        <v>1.3154212146655639E-2</v>
      </c>
      <c r="Q1535" s="196">
        <f t="shared" si="198"/>
        <v>-7.5449796865930934E-3</v>
      </c>
      <c r="R1535" s="196">
        <f t="shared" si="199"/>
        <v>1.7885694154630633E-3</v>
      </c>
    </row>
    <row r="1536" spans="1:18" ht="13.8">
      <c r="A1536" s="209">
        <v>43867</v>
      </c>
      <c r="B1536" s="193">
        <v>102.51</v>
      </c>
      <c r="C1536" s="193">
        <v>175.99</v>
      </c>
      <c r="D1536" s="193">
        <v>73.63</v>
      </c>
      <c r="E1536" s="193">
        <v>103.3</v>
      </c>
      <c r="F1536" s="193">
        <v>286.44</v>
      </c>
      <c r="G1536" s="193">
        <v>36.049999999999997</v>
      </c>
      <c r="H1536" s="193">
        <v>35</v>
      </c>
      <c r="I1536" s="224">
        <v>366.95</v>
      </c>
      <c r="J1536" s="193"/>
      <c r="K1536" s="196">
        <f t="shared" si="192"/>
        <v>5.0985390724581844E-3</v>
      </c>
      <c r="L1536" s="196">
        <f t="shared" si="193"/>
        <v>2.0705254610834136E-2</v>
      </c>
      <c r="M1536" s="196">
        <f t="shared" si="194"/>
        <v>1.9382528035442218E-2</v>
      </c>
      <c r="N1536" s="196">
        <f t="shared" si="195"/>
        <v>-3.3767486734202459E-3</v>
      </c>
      <c r="O1536" s="196">
        <f t="shared" si="196"/>
        <v>7.491822306637105E-3</v>
      </c>
      <c r="P1536" s="196">
        <f t="shared" si="197"/>
        <v>-4.1436464088399358E-3</v>
      </c>
      <c r="Q1536" s="196">
        <f t="shared" si="198"/>
        <v>2.3391812865496991E-2</v>
      </c>
      <c r="R1536" s="196">
        <f t="shared" si="199"/>
        <v>-7.357913815024284E-3</v>
      </c>
    </row>
    <row r="1537" spans="1:18" ht="13.8">
      <c r="A1537" s="209">
        <v>43868</v>
      </c>
      <c r="B1537" s="193">
        <v>103.96</v>
      </c>
      <c r="C1537" s="193">
        <v>176.24</v>
      </c>
      <c r="D1537" s="193">
        <v>73.78</v>
      </c>
      <c r="E1537" s="193">
        <v>103.73</v>
      </c>
      <c r="F1537" s="193">
        <v>289.23</v>
      </c>
      <c r="G1537" s="193">
        <v>36.090000000000003</v>
      </c>
      <c r="H1537" s="193">
        <v>33.340000000000003</v>
      </c>
      <c r="I1537" s="224">
        <v>366.77</v>
      </c>
      <c r="J1537" s="193"/>
      <c r="K1537" s="196">
        <f t="shared" si="192"/>
        <v>1.4144961467173823E-2</v>
      </c>
      <c r="L1537" s="196">
        <f t="shared" si="193"/>
        <v>1.4205352576850956E-3</v>
      </c>
      <c r="M1537" s="196">
        <f t="shared" si="194"/>
        <v>2.0372130924895516E-3</v>
      </c>
      <c r="N1537" s="196">
        <f t="shared" si="195"/>
        <v>4.1626331074540836E-3</v>
      </c>
      <c r="O1537" s="196">
        <f t="shared" si="196"/>
        <v>9.7402597402598112E-3</v>
      </c>
      <c r="P1537" s="196">
        <f t="shared" si="197"/>
        <v>1.10957004160905E-3</v>
      </c>
      <c r="Q1537" s="196">
        <f t="shared" si="198"/>
        <v>-4.7428571428571334E-2</v>
      </c>
      <c r="R1537" s="196">
        <f t="shared" si="199"/>
        <v>-4.905300449652727E-4</v>
      </c>
    </row>
    <row r="1538" spans="1:18" ht="13.8">
      <c r="A1538" s="209">
        <v>43871</v>
      </c>
      <c r="B1538" s="193">
        <v>106.7</v>
      </c>
      <c r="C1538" s="193">
        <v>180.85</v>
      </c>
      <c r="D1538" s="193">
        <v>75.25</v>
      </c>
      <c r="E1538" s="193">
        <v>104.96</v>
      </c>
      <c r="F1538" s="193">
        <v>289.37</v>
      </c>
      <c r="G1538" s="193">
        <v>35.72</v>
      </c>
      <c r="H1538" s="193">
        <v>33.18</v>
      </c>
      <c r="I1538" s="224">
        <v>371.07</v>
      </c>
      <c r="J1538" s="193"/>
      <c r="K1538" s="196">
        <f t="shared" si="192"/>
        <v>2.6356290881108208E-2</v>
      </c>
      <c r="L1538" s="196">
        <f t="shared" si="193"/>
        <v>2.6157512482977673E-2</v>
      </c>
      <c r="M1538" s="196">
        <f t="shared" si="194"/>
        <v>1.9924098671726738E-2</v>
      </c>
      <c r="N1538" s="196">
        <f t="shared" si="195"/>
        <v>1.1857707509881323E-2</v>
      </c>
      <c r="O1538" s="196">
        <f t="shared" si="196"/>
        <v>4.8404384054208193E-4</v>
      </c>
      <c r="P1538" s="196">
        <f t="shared" si="197"/>
        <v>-1.0252147409254767E-2</v>
      </c>
      <c r="Q1538" s="196">
        <f t="shared" si="198"/>
        <v>-4.7990401919617183E-3</v>
      </c>
      <c r="R1538" s="196">
        <f t="shared" si="199"/>
        <v>1.1723968699730108E-2</v>
      </c>
    </row>
    <row r="1539" spans="1:18" ht="13.8">
      <c r="A1539" s="209">
        <v>43872</v>
      </c>
      <c r="B1539" s="193">
        <v>107.54</v>
      </c>
      <c r="C1539" s="193">
        <v>176.77</v>
      </c>
      <c r="D1539" s="193">
        <v>75.25</v>
      </c>
      <c r="E1539" s="193">
        <v>104.7</v>
      </c>
      <c r="F1539" s="193">
        <v>286.51</v>
      </c>
      <c r="G1539" s="193">
        <v>35.770000000000003</v>
      </c>
      <c r="H1539" s="193">
        <v>33.56</v>
      </c>
      <c r="I1539" s="224">
        <v>373.69</v>
      </c>
      <c r="J1539" s="193"/>
      <c r="K1539" s="196">
        <f t="shared" ref="K1539:K1602" si="200">(B1539-B1538)/B1538</f>
        <v>7.8725398313027502E-3</v>
      </c>
      <c r="L1539" s="196">
        <f t="shared" ref="L1539:L1602" si="201">(C1539-C1538)/C1538</f>
        <v>-2.2560132706662891E-2</v>
      </c>
      <c r="M1539" s="196">
        <f t="shared" ref="M1539:M1602" si="202">(D1539-D1538)/D1538</f>
        <v>0</v>
      </c>
      <c r="N1539" s="196">
        <f t="shared" ref="N1539:N1602" si="203">(E1539-E1538)/E1538</f>
        <v>-2.4771341463413767E-3</v>
      </c>
      <c r="O1539" s="196">
        <f t="shared" ref="O1539:O1602" si="204">(F1539-F1538)/F1538</f>
        <v>-9.8835401043647006E-3</v>
      </c>
      <c r="P1539" s="196">
        <f t="shared" ref="P1539:P1602" si="205">(G1539-G1538)/G1538</f>
        <v>1.399776035834386E-3</v>
      </c>
      <c r="Q1539" s="196">
        <f t="shared" ref="Q1539:Q1602" si="206">(H1539-H1538)/H1538</f>
        <v>1.1452682338758366E-2</v>
      </c>
      <c r="R1539" s="196">
        <f t="shared" ref="R1539:R1602" si="207">(I1539-I1538)/I1538</f>
        <v>7.0606624087099596E-3</v>
      </c>
    </row>
    <row r="1540" spans="1:18" ht="13.8">
      <c r="A1540" s="209">
        <v>43873</v>
      </c>
      <c r="B1540" s="193">
        <v>108</v>
      </c>
      <c r="C1540" s="193">
        <v>177.03</v>
      </c>
      <c r="D1540" s="193">
        <v>75.73</v>
      </c>
      <c r="E1540" s="193">
        <v>105.97</v>
      </c>
      <c r="F1540" s="193">
        <v>290.60000000000002</v>
      </c>
      <c r="G1540" s="193">
        <v>35.909999999999997</v>
      </c>
      <c r="H1540" s="193">
        <v>34.22</v>
      </c>
      <c r="I1540" s="224">
        <v>380.01</v>
      </c>
      <c r="J1540" s="193"/>
      <c r="K1540" s="196">
        <f t="shared" si="200"/>
        <v>4.2774781476659267E-3</v>
      </c>
      <c r="L1540" s="196">
        <f t="shared" si="201"/>
        <v>1.4708378118458499E-3</v>
      </c>
      <c r="M1540" s="196">
        <f t="shared" si="202"/>
        <v>6.3787375415282925E-3</v>
      </c>
      <c r="N1540" s="196">
        <f t="shared" si="203"/>
        <v>1.2129894937917822E-2</v>
      </c>
      <c r="O1540" s="196">
        <f t="shared" si="204"/>
        <v>1.4275243447000216E-2</v>
      </c>
      <c r="P1540" s="196">
        <f t="shared" si="205"/>
        <v>3.9138943248530457E-3</v>
      </c>
      <c r="Q1540" s="196">
        <f t="shared" si="206"/>
        <v>1.9666269368295488E-2</v>
      </c>
      <c r="R1540" s="196">
        <f t="shared" si="207"/>
        <v>1.6912414033022006E-2</v>
      </c>
    </row>
    <row r="1541" spans="1:18" ht="13.8">
      <c r="A1541" s="209">
        <v>43874</v>
      </c>
      <c r="B1541" s="193">
        <v>107.49</v>
      </c>
      <c r="C1541" s="193">
        <v>176.07</v>
      </c>
      <c r="D1541" s="193">
        <v>75.55</v>
      </c>
      <c r="E1541" s="193">
        <v>106.12</v>
      </c>
      <c r="F1541" s="193">
        <v>293.44</v>
      </c>
      <c r="G1541" s="193">
        <v>36.4</v>
      </c>
      <c r="H1541" s="193">
        <v>34.26</v>
      </c>
      <c r="I1541" s="224">
        <v>381.4</v>
      </c>
      <c r="J1541" s="193"/>
      <c r="K1541" s="196">
        <f t="shared" si="200"/>
        <v>-4.72222222222227E-3</v>
      </c>
      <c r="L1541" s="196">
        <f t="shared" si="201"/>
        <v>-5.4228096932723716E-3</v>
      </c>
      <c r="M1541" s="196">
        <f t="shared" si="202"/>
        <v>-2.3768651789252185E-3</v>
      </c>
      <c r="N1541" s="196">
        <f t="shared" si="203"/>
        <v>1.4154949514013936E-3</v>
      </c>
      <c r="O1541" s="196">
        <f t="shared" si="204"/>
        <v>9.7728836889193899E-3</v>
      </c>
      <c r="P1541" s="196">
        <f t="shared" si="205"/>
        <v>1.3645224171540018E-2</v>
      </c>
      <c r="Q1541" s="196">
        <f t="shared" si="206"/>
        <v>1.1689070718877601E-3</v>
      </c>
      <c r="R1541" s="196">
        <f t="shared" si="207"/>
        <v>3.6577984789873592E-3</v>
      </c>
    </row>
    <row r="1542" spans="1:18" ht="13.8">
      <c r="A1542" s="209">
        <v>43875</v>
      </c>
      <c r="B1542" s="193">
        <v>106.74</v>
      </c>
      <c r="C1542" s="193">
        <v>177.64</v>
      </c>
      <c r="D1542" s="193">
        <v>75.849999999999994</v>
      </c>
      <c r="E1542" s="193">
        <v>104.64</v>
      </c>
      <c r="F1542" s="193">
        <v>293.54000000000002</v>
      </c>
      <c r="G1542" s="193">
        <v>36.54</v>
      </c>
      <c r="H1542" s="193">
        <v>35.130000000000003</v>
      </c>
      <c r="I1542" s="224">
        <v>380.4</v>
      </c>
      <c r="J1542" s="193"/>
      <c r="K1542" s="196">
        <f t="shared" si="200"/>
        <v>-6.9773932458833381E-3</v>
      </c>
      <c r="L1542" s="196">
        <f t="shared" si="201"/>
        <v>8.9169080479354415E-3</v>
      </c>
      <c r="M1542" s="196">
        <f t="shared" si="202"/>
        <v>3.9708802117802405E-3</v>
      </c>
      <c r="N1542" s="196">
        <f t="shared" si="203"/>
        <v>-1.3946475687900526E-2</v>
      </c>
      <c r="O1542" s="196">
        <f t="shared" si="204"/>
        <v>3.4078516902952131E-4</v>
      </c>
      <c r="P1542" s="196">
        <f t="shared" si="205"/>
        <v>3.846153846153862E-3</v>
      </c>
      <c r="Q1542" s="196">
        <f t="shared" si="206"/>
        <v>2.5394045534150748E-2</v>
      </c>
      <c r="R1542" s="196">
        <f t="shared" si="207"/>
        <v>-2.6219192448872575E-3</v>
      </c>
    </row>
    <row r="1543" spans="1:18" ht="13.8">
      <c r="A1543" s="209">
        <v>43879</v>
      </c>
      <c r="B1543" s="193">
        <v>107.78</v>
      </c>
      <c r="C1543" s="193">
        <v>179.44</v>
      </c>
      <c r="D1543" s="193">
        <v>75.8</v>
      </c>
      <c r="E1543" s="193">
        <v>106.32</v>
      </c>
      <c r="F1543" s="193">
        <v>296.99</v>
      </c>
      <c r="G1543" s="193">
        <v>37.08</v>
      </c>
      <c r="H1543" s="193">
        <v>34.880000000000003</v>
      </c>
      <c r="I1543" s="224">
        <v>387.78</v>
      </c>
      <c r="J1543" s="193"/>
      <c r="K1543" s="196">
        <f t="shared" si="200"/>
        <v>9.7433014802324001E-3</v>
      </c>
      <c r="L1543" s="196">
        <f t="shared" si="201"/>
        <v>1.0132852961044875E-2</v>
      </c>
      <c r="M1543" s="196">
        <f t="shared" si="202"/>
        <v>-6.591957811469632E-4</v>
      </c>
      <c r="N1543" s="196">
        <f t="shared" si="203"/>
        <v>1.6055045871559561E-2</v>
      </c>
      <c r="O1543" s="196">
        <f t="shared" si="204"/>
        <v>1.1753083055120217E-2</v>
      </c>
      <c r="P1543" s="196">
        <f t="shared" si="205"/>
        <v>1.4778325123152686E-2</v>
      </c>
      <c r="Q1543" s="196">
        <f t="shared" si="206"/>
        <v>-7.1164247082265864E-3</v>
      </c>
      <c r="R1543" s="196">
        <f t="shared" si="207"/>
        <v>1.9400630914826487E-2</v>
      </c>
    </row>
    <row r="1544" spans="1:18" ht="13.8">
      <c r="A1544" s="209">
        <v>43880</v>
      </c>
      <c r="B1544" s="193">
        <v>108.51</v>
      </c>
      <c r="C1544" s="193">
        <v>179.98</v>
      </c>
      <c r="D1544" s="193">
        <v>76.150000000000006</v>
      </c>
      <c r="E1544" s="193">
        <v>105.92</v>
      </c>
      <c r="F1544" s="193">
        <v>297.89</v>
      </c>
      <c r="G1544" s="193">
        <v>36.47</v>
      </c>
      <c r="H1544" s="193">
        <v>34.57</v>
      </c>
      <c r="I1544" s="224">
        <v>386.19</v>
      </c>
      <c r="J1544" s="193"/>
      <c r="K1544" s="196">
        <f t="shared" si="200"/>
        <v>6.7730562256448686E-3</v>
      </c>
      <c r="L1544" s="196">
        <f t="shared" si="201"/>
        <v>3.0093624609897015E-3</v>
      </c>
      <c r="M1544" s="196">
        <f t="shared" si="202"/>
        <v>4.617414248021221E-3</v>
      </c>
      <c r="N1544" s="196">
        <f t="shared" si="203"/>
        <v>-3.7622272385251271E-3</v>
      </c>
      <c r="O1544" s="196">
        <f t="shared" si="204"/>
        <v>3.0304050641434973E-3</v>
      </c>
      <c r="P1544" s="196">
        <f t="shared" si="205"/>
        <v>-1.6450916936353813E-2</v>
      </c>
      <c r="Q1544" s="196">
        <f t="shared" si="206"/>
        <v>-8.8876146788991472E-3</v>
      </c>
      <c r="R1544" s="196">
        <f t="shared" si="207"/>
        <v>-4.1002630357418511E-3</v>
      </c>
    </row>
    <row r="1545" spans="1:18" ht="13.8">
      <c r="A1545" s="209">
        <v>43881</v>
      </c>
      <c r="B1545" s="193">
        <v>107.65</v>
      </c>
      <c r="C1545" s="193">
        <v>177.23</v>
      </c>
      <c r="D1545" s="193">
        <v>75.72</v>
      </c>
      <c r="E1545" s="193">
        <v>106.71</v>
      </c>
      <c r="F1545" s="193">
        <v>298.86</v>
      </c>
      <c r="G1545" s="193">
        <v>36.479999999999997</v>
      </c>
      <c r="H1545" s="193">
        <v>34.72</v>
      </c>
      <c r="I1545" s="224">
        <v>386</v>
      </c>
      <c r="J1545" s="193"/>
      <c r="K1545" s="196">
        <f t="shared" si="200"/>
        <v>-7.9255368168832316E-3</v>
      </c>
      <c r="L1545" s="196">
        <f t="shared" si="201"/>
        <v>-1.5279475497277477E-2</v>
      </c>
      <c r="M1545" s="196">
        <f t="shared" si="202"/>
        <v>-5.646749835850385E-3</v>
      </c>
      <c r="N1545" s="196">
        <f t="shared" si="203"/>
        <v>7.4584592145014355E-3</v>
      </c>
      <c r="O1545" s="196">
        <f t="shared" si="204"/>
        <v>3.2562355231797891E-3</v>
      </c>
      <c r="P1545" s="196">
        <f t="shared" si="205"/>
        <v>2.7419797093496053E-4</v>
      </c>
      <c r="Q1545" s="196">
        <f t="shared" si="206"/>
        <v>4.3390222736476303E-3</v>
      </c>
      <c r="R1545" s="196">
        <f t="shared" si="207"/>
        <v>-4.9198581009347138E-4</v>
      </c>
    </row>
    <row r="1546" spans="1:18" ht="13.8">
      <c r="A1546" s="209">
        <v>43882</v>
      </c>
      <c r="B1546" s="193">
        <v>104.8</v>
      </c>
      <c r="C1546" s="193">
        <v>171.63</v>
      </c>
      <c r="D1546" s="193">
        <v>74.069999999999993</v>
      </c>
      <c r="E1546" s="193">
        <v>105.58</v>
      </c>
      <c r="F1546" s="193">
        <v>296.89999999999998</v>
      </c>
      <c r="G1546" s="193">
        <v>36.75</v>
      </c>
      <c r="H1546" s="193">
        <v>35.19</v>
      </c>
      <c r="I1546" s="224">
        <v>380.07</v>
      </c>
      <c r="J1546" s="193"/>
      <c r="K1546" s="196">
        <f t="shared" si="200"/>
        <v>-2.6474686483975926E-2</v>
      </c>
      <c r="L1546" s="196">
        <f t="shared" si="201"/>
        <v>-3.1597359363538871E-2</v>
      </c>
      <c r="M1546" s="196">
        <f t="shared" si="202"/>
        <v>-2.1790808240887555E-2</v>
      </c>
      <c r="N1546" s="196">
        <f t="shared" si="203"/>
        <v>-1.0589448036735035E-2</v>
      </c>
      <c r="O1546" s="196">
        <f t="shared" si="204"/>
        <v>-6.5582547011980071E-3</v>
      </c>
      <c r="P1546" s="196">
        <f t="shared" si="205"/>
        <v>7.4013157894737705E-3</v>
      </c>
      <c r="Q1546" s="196">
        <f t="shared" si="206"/>
        <v>1.3536866359446972E-2</v>
      </c>
      <c r="R1546" s="196">
        <f t="shared" si="207"/>
        <v>-1.5362694300518152E-2</v>
      </c>
    </row>
    <row r="1547" spans="1:18" ht="13.8">
      <c r="A1547" s="209">
        <v>43885</v>
      </c>
      <c r="B1547" s="193">
        <v>100.46</v>
      </c>
      <c r="C1547" s="193">
        <v>164.23</v>
      </c>
      <c r="D1547" s="193">
        <v>70.91</v>
      </c>
      <c r="E1547" s="193">
        <v>102.67</v>
      </c>
      <c r="F1547" s="193">
        <v>289.22000000000003</v>
      </c>
      <c r="G1547" s="193">
        <v>36.049999999999997</v>
      </c>
      <c r="H1547" s="193">
        <v>34.32</v>
      </c>
      <c r="I1547" s="224">
        <v>368.7</v>
      </c>
      <c r="J1547" s="193"/>
      <c r="K1547" s="196">
        <f t="shared" si="200"/>
        <v>-4.1412213740458052E-2</v>
      </c>
      <c r="L1547" s="196">
        <f t="shared" si="201"/>
        <v>-4.3116005360368269E-2</v>
      </c>
      <c r="M1547" s="196">
        <f t="shared" si="202"/>
        <v>-4.2662346429053553E-2</v>
      </c>
      <c r="N1547" s="196">
        <f t="shared" si="203"/>
        <v>-2.7562038264822852E-2</v>
      </c>
      <c r="O1547" s="196">
        <f t="shared" si="204"/>
        <v>-2.5867295385651568E-2</v>
      </c>
      <c r="P1547" s="196">
        <f t="shared" si="205"/>
        <v>-1.9047619047619126E-2</v>
      </c>
      <c r="Q1547" s="196">
        <f t="shared" si="206"/>
        <v>-2.4722932651321326E-2</v>
      </c>
      <c r="R1547" s="196">
        <f t="shared" si="207"/>
        <v>-2.9915541873865352E-2</v>
      </c>
    </row>
    <row r="1548" spans="1:18" ht="13.8">
      <c r="A1548" s="209">
        <v>43886</v>
      </c>
      <c r="B1548" s="193">
        <v>98.64</v>
      </c>
      <c r="C1548" s="193">
        <v>161.52000000000001</v>
      </c>
      <c r="D1548" s="193">
        <v>69.25</v>
      </c>
      <c r="E1548" s="193">
        <v>100.81</v>
      </c>
      <c r="F1548" s="193">
        <v>281.14999999999998</v>
      </c>
      <c r="G1548" s="193">
        <v>35.450000000000003</v>
      </c>
      <c r="H1548" s="193">
        <v>33.58</v>
      </c>
      <c r="I1548" s="224">
        <v>360.09</v>
      </c>
      <c r="J1548" s="193"/>
      <c r="K1548" s="196">
        <f t="shared" si="200"/>
        <v>-1.8116663348596389E-2</v>
      </c>
      <c r="L1548" s="196">
        <f t="shared" si="201"/>
        <v>-1.6501248249406197E-2</v>
      </c>
      <c r="M1548" s="196">
        <f t="shared" si="202"/>
        <v>-2.3409956282611714E-2</v>
      </c>
      <c r="N1548" s="196">
        <f t="shared" si="203"/>
        <v>-1.8116294925489426E-2</v>
      </c>
      <c r="O1548" s="196">
        <f t="shared" si="204"/>
        <v>-2.7902634672567764E-2</v>
      </c>
      <c r="P1548" s="196">
        <f t="shared" si="205"/>
        <v>-1.6643550624132992E-2</v>
      </c>
      <c r="Q1548" s="196">
        <f t="shared" si="206"/>
        <v>-2.1561771561771619E-2</v>
      </c>
      <c r="R1548" s="196">
        <f t="shared" si="207"/>
        <v>-2.3352318958502885E-2</v>
      </c>
    </row>
    <row r="1549" spans="1:18" ht="13.8">
      <c r="A1549" s="209">
        <v>43887</v>
      </c>
      <c r="B1549" s="193">
        <v>98.98</v>
      </c>
      <c r="C1549" s="193">
        <v>163.54</v>
      </c>
      <c r="D1549" s="193">
        <v>69.489999999999995</v>
      </c>
      <c r="E1549" s="193">
        <v>99.85</v>
      </c>
      <c r="F1549" s="193">
        <v>281.89999999999998</v>
      </c>
      <c r="G1549" s="193">
        <v>35.26</v>
      </c>
      <c r="H1549" s="193">
        <v>33.79</v>
      </c>
      <c r="I1549" s="224">
        <v>379.24</v>
      </c>
      <c r="J1549" s="193"/>
      <c r="K1549" s="196">
        <f t="shared" si="200"/>
        <v>3.44687753446881E-3</v>
      </c>
      <c r="L1549" s="196">
        <f t="shared" si="201"/>
        <v>1.250619118375422E-2</v>
      </c>
      <c r="M1549" s="196">
        <f t="shared" si="202"/>
        <v>3.4657039711190598E-3</v>
      </c>
      <c r="N1549" s="196">
        <f t="shared" si="203"/>
        <v>-9.5228647951592898E-3</v>
      </c>
      <c r="O1549" s="196">
        <f t="shared" si="204"/>
        <v>2.6676151520540637E-3</v>
      </c>
      <c r="P1549" s="196">
        <f t="shared" si="205"/>
        <v>-5.3596614950636055E-3</v>
      </c>
      <c r="Q1549" s="196">
        <f t="shared" si="206"/>
        <v>6.2537224538415977E-3</v>
      </c>
      <c r="R1549" s="196">
        <f t="shared" si="207"/>
        <v>5.3181149157155251E-2</v>
      </c>
    </row>
    <row r="1550" spans="1:18" ht="13.8">
      <c r="A1550" s="209">
        <v>43888</v>
      </c>
      <c r="B1550" s="193">
        <v>94.21</v>
      </c>
      <c r="C1550" s="193">
        <v>152.01</v>
      </c>
      <c r="D1550" s="193">
        <v>65.739999999999995</v>
      </c>
      <c r="E1550" s="193">
        <v>95.3</v>
      </c>
      <c r="F1550" s="193">
        <v>270.32</v>
      </c>
      <c r="G1550" s="193">
        <v>34.22</v>
      </c>
      <c r="H1550" s="193">
        <v>32.270000000000003</v>
      </c>
      <c r="I1550" s="224">
        <v>371.71</v>
      </c>
      <c r="J1550" s="193"/>
      <c r="K1550" s="196">
        <f t="shared" si="200"/>
        <v>-4.8191553849262582E-2</v>
      </c>
      <c r="L1550" s="196">
        <f t="shared" si="201"/>
        <v>-7.050262932615875E-2</v>
      </c>
      <c r="M1550" s="196">
        <f t="shared" si="202"/>
        <v>-5.3964599222909776E-2</v>
      </c>
      <c r="N1550" s="196">
        <f t="shared" si="203"/>
        <v>-4.5568352528793162E-2</v>
      </c>
      <c r="O1550" s="196">
        <f t="shared" si="204"/>
        <v>-4.107839659453702E-2</v>
      </c>
      <c r="P1550" s="196">
        <f t="shared" si="205"/>
        <v>-2.9495178672716938E-2</v>
      </c>
      <c r="Q1550" s="196">
        <f t="shared" si="206"/>
        <v>-4.4983722994968812E-2</v>
      </c>
      <c r="R1550" s="196">
        <f t="shared" si="207"/>
        <v>-1.9855500474633556E-2</v>
      </c>
    </row>
    <row r="1551" spans="1:18" ht="13.8">
      <c r="A1551" s="209">
        <v>43889</v>
      </c>
      <c r="B1551" s="193">
        <v>94.19</v>
      </c>
      <c r="C1551" s="193">
        <v>155.69</v>
      </c>
      <c r="D1551" s="193">
        <v>66.8</v>
      </c>
      <c r="E1551" s="193">
        <v>92.94</v>
      </c>
      <c r="F1551" s="193">
        <v>259.27</v>
      </c>
      <c r="G1551" s="193">
        <v>33.369999999999997</v>
      </c>
      <c r="H1551" s="193">
        <v>32.049999999999997</v>
      </c>
      <c r="I1551" s="224">
        <v>369.03</v>
      </c>
      <c r="J1551" s="193"/>
      <c r="K1551" s="196">
        <f t="shared" si="200"/>
        <v>-2.1229168878034204E-4</v>
      </c>
      <c r="L1551" s="196">
        <f t="shared" si="201"/>
        <v>2.4208933622788021E-2</v>
      </c>
      <c r="M1551" s="196">
        <f t="shared" si="202"/>
        <v>1.6124125342257413E-2</v>
      </c>
      <c r="N1551" s="196">
        <f t="shared" si="203"/>
        <v>-2.4763903462749207E-2</v>
      </c>
      <c r="O1551" s="196">
        <f t="shared" si="204"/>
        <v>-4.0877478543947958E-2</v>
      </c>
      <c r="P1551" s="196">
        <f t="shared" si="205"/>
        <v>-2.4839275277615473E-2</v>
      </c>
      <c r="Q1551" s="196">
        <f t="shared" si="206"/>
        <v>-6.8174775333128589E-3</v>
      </c>
      <c r="R1551" s="196">
        <f t="shared" si="207"/>
        <v>-7.2099217131635068E-3</v>
      </c>
    </row>
    <row r="1552" spans="1:18" ht="13.8">
      <c r="A1552" s="209">
        <v>43892</v>
      </c>
      <c r="B1552" s="193">
        <v>97.7</v>
      </c>
      <c r="C1552" s="193">
        <v>166.05</v>
      </c>
      <c r="D1552" s="193">
        <v>69.290000000000006</v>
      </c>
      <c r="E1552" s="193">
        <v>98.41</v>
      </c>
      <c r="F1552" s="193">
        <v>285.08999999999997</v>
      </c>
      <c r="G1552" s="193">
        <v>35.92</v>
      </c>
      <c r="H1552" s="193">
        <v>33.270000000000003</v>
      </c>
      <c r="I1552" s="224">
        <v>381.05</v>
      </c>
      <c r="J1552" s="193"/>
      <c r="K1552" s="196">
        <f t="shared" si="200"/>
        <v>3.7265102452489707E-2</v>
      </c>
      <c r="L1552" s="196">
        <f t="shared" si="201"/>
        <v>6.6542488277988393E-2</v>
      </c>
      <c r="M1552" s="196">
        <f t="shared" si="202"/>
        <v>3.7275449101796546E-2</v>
      </c>
      <c r="N1552" s="196">
        <f t="shared" si="203"/>
        <v>5.885517538196685E-2</v>
      </c>
      <c r="O1552" s="196">
        <f t="shared" si="204"/>
        <v>9.9587302811740636E-2</v>
      </c>
      <c r="P1552" s="196">
        <f t="shared" si="205"/>
        <v>7.6415942463290518E-2</v>
      </c>
      <c r="Q1552" s="196">
        <f t="shared" si="206"/>
        <v>3.8065522620905026E-2</v>
      </c>
      <c r="R1552" s="196">
        <f t="shared" si="207"/>
        <v>3.2571877625125437E-2</v>
      </c>
    </row>
    <row r="1553" spans="1:18" ht="13.8">
      <c r="A1553" s="209">
        <v>43893</v>
      </c>
      <c r="B1553" s="193">
        <v>95.45</v>
      </c>
      <c r="C1553" s="193">
        <v>158.1</v>
      </c>
      <c r="D1553" s="193">
        <v>66.91</v>
      </c>
      <c r="E1553" s="193">
        <v>95.5</v>
      </c>
      <c r="F1553" s="193">
        <v>279.18</v>
      </c>
      <c r="G1553" s="193">
        <v>35</v>
      </c>
      <c r="H1553" s="193">
        <v>33.979999999999997</v>
      </c>
      <c r="I1553" s="224">
        <v>368.77</v>
      </c>
      <c r="J1553" s="193"/>
      <c r="K1553" s="196">
        <f t="shared" si="200"/>
        <v>-2.3029682702149435E-2</v>
      </c>
      <c r="L1553" s="196">
        <f t="shared" si="201"/>
        <v>-4.7877145438121146E-2</v>
      </c>
      <c r="M1553" s="196">
        <f t="shared" si="202"/>
        <v>-3.4348390821186452E-2</v>
      </c>
      <c r="N1553" s="196">
        <f t="shared" si="203"/>
        <v>-2.957016563357379E-2</v>
      </c>
      <c r="O1553" s="196">
        <f t="shared" si="204"/>
        <v>-2.0730295696095861E-2</v>
      </c>
      <c r="P1553" s="196">
        <f t="shared" si="205"/>
        <v>-2.5612472160356392E-2</v>
      </c>
      <c r="Q1553" s="196">
        <f t="shared" si="206"/>
        <v>2.1340547039374623E-2</v>
      </c>
      <c r="R1553" s="196">
        <f t="shared" si="207"/>
        <v>-3.2226741897388868E-2</v>
      </c>
    </row>
    <row r="1554" spans="1:18" ht="13.8">
      <c r="A1554" s="209">
        <v>43894</v>
      </c>
      <c r="B1554" s="193">
        <v>98.79</v>
      </c>
      <c r="C1554" s="193">
        <v>163.9</v>
      </c>
      <c r="D1554" s="193">
        <v>69.16</v>
      </c>
      <c r="E1554" s="193">
        <v>97.29</v>
      </c>
      <c r="F1554" s="193">
        <v>295.77999999999997</v>
      </c>
      <c r="G1554" s="193">
        <v>36.19</v>
      </c>
      <c r="H1554" s="193">
        <v>35.619999999999997</v>
      </c>
      <c r="I1554" s="224">
        <v>383.79</v>
      </c>
      <c r="J1554" s="193"/>
      <c r="K1554" s="196">
        <f t="shared" si="200"/>
        <v>3.4992142482975414E-2</v>
      </c>
      <c r="L1554" s="196">
        <f t="shared" si="201"/>
        <v>3.6685641998735051E-2</v>
      </c>
      <c r="M1554" s="196">
        <f t="shared" si="202"/>
        <v>3.3627260499178004E-2</v>
      </c>
      <c r="N1554" s="196">
        <f t="shared" si="203"/>
        <v>1.8743455497382263E-2</v>
      </c>
      <c r="O1554" s="196">
        <f t="shared" si="204"/>
        <v>5.9459846693889123E-2</v>
      </c>
      <c r="P1554" s="196">
        <f t="shared" si="205"/>
        <v>3.3999999999999933E-2</v>
      </c>
      <c r="Q1554" s="196">
        <f t="shared" si="206"/>
        <v>4.8263684520306084E-2</v>
      </c>
      <c r="R1554" s="196">
        <f t="shared" si="207"/>
        <v>4.0729994305393716E-2</v>
      </c>
    </row>
    <row r="1555" spans="1:18" ht="13.8">
      <c r="A1555" s="209">
        <v>43895</v>
      </c>
      <c r="B1555" s="193">
        <v>96.2</v>
      </c>
      <c r="C1555" s="193">
        <v>159.79</v>
      </c>
      <c r="D1555" s="193">
        <v>65.790000000000006</v>
      </c>
      <c r="E1555" s="193">
        <v>95.62</v>
      </c>
      <c r="F1555" s="193">
        <v>291.19</v>
      </c>
      <c r="G1555" s="193">
        <v>35.93</v>
      </c>
      <c r="H1555" s="193">
        <v>34.44</v>
      </c>
      <c r="I1555" s="224">
        <v>372.78</v>
      </c>
      <c r="J1555" s="193"/>
      <c r="K1555" s="196">
        <f t="shared" si="200"/>
        <v>-2.6217228464419508E-2</v>
      </c>
      <c r="L1555" s="196">
        <f t="shared" si="201"/>
        <v>-2.5076266015863415E-2</v>
      </c>
      <c r="M1555" s="196">
        <f t="shared" si="202"/>
        <v>-4.8727588201272272E-2</v>
      </c>
      <c r="N1555" s="196">
        <f t="shared" si="203"/>
        <v>-1.716517627710969E-2</v>
      </c>
      <c r="O1555" s="196">
        <f t="shared" si="204"/>
        <v>-1.5518290621407719E-2</v>
      </c>
      <c r="P1555" s="196">
        <f t="shared" si="205"/>
        <v>-7.1843050566454273E-3</v>
      </c>
      <c r="Q1555" s="196">
        <f t="shared" si="206"/>
        <v>-3.3127456485120714E-2</v>
      </c>
      <c r="R1555" s="196">
        <f t="shared" si="207"/>
        <v>-2.8687563511295363E-2</v>
      </c>
    </row>
    <row r="1556" spans="1:18" ht="13.8">
      <c r="A1556" s="209">
        <v>43896</v>
      </c>
      <c r="B1556" s="193">
        <v>95.05</v>
      </c>
      <c r="C1556" s="193">
        <v>155.27000000000001</v>
      </c>
      <c r="D1556" s="193">
        <v>64.760000000000005</v>
      </c>
      <c r="E1556" s="193">
        <v>95.6</v>
      </c>
      <c r="F1556" s="193">
        <v>287.12</v>
      </c>
      <c r="G1556" s="193">
        <v>36.33</v>
      </c>
      <c r="H1556" s="193">
        <v>33.67</v>
      </c>
      <c r="I1556" s="224">
        <v>368.97</v>
      </c>
      <c r="J1556" s="193"/>
      <c r="K1556" s="196">
        <f t="shared" si="200"/>
        <v>-1.1954261954262012E-2</v>
      </c>
      <c r="L1556" s="196">
        <f t="shared" si="201"/>
        <v>-2.8287126853995759E-2</v>
      </c>
      <c r="M1556" s="196">
        <f t="shared" si="202"/>
        <v>-1.5655874753001991E-2</v>
      </c>
      <c r="N1556" s="196">
        <f t="shared" si="203"/>
        <v>-2.0916126333413753E-4</v>
      </c>
      <c r="O1556" s="196">
        <f t="shared" si="204"/>
        <v>-1.3977128335451056E-2</v>
      </c>
      <c r="P1556" s="196">
        <f t="shared" si="205"/>
        <v>1.1132758140829351E-2</v>
      </c>
      <c r="Q1556" s="196">
        <f t="shared" si="206"/>
        <v>-2.2357723577235658E-2</v>
      </c>
      <c r="R1556" s="196">
        <f t="shared" si="207"/>
        <v>-1.0220505391920022E-2</v>
      </c>
    </row>
    <row r="1557" spans="1:18" ht="13.8">
      <c r="A1557" s="209">
        <v>43899</v>
      </c>
      <c r="B1557" s="193">
        <v>90.03</v>
      </c>
      <c r="C1557" s="193">
        <v>144.75</v>
      </c>
      <c r="D1557" s="193">
        <v>60.63</v>
      </c>
      <c r="E1557" s="193">
        <v>93.87</v>
      </c>
      <c r="F1557" s="193">
        <v>278.48</v>
      </c>
      <c r="G1557" s="193">
        <v>36.31</v>
      </c>
      <c r="H1557" s="193">
        <v>32.869999999999997</v>
      </c>
      <c r="I1557" s="224">
        <v>346.49</v>
      </c>
      <c r="J1557" s="193"/>
      <c r="K1557" s="196">
        <f t="shared" si="200"/>
        <v>-5.2814308258811109E-2</v>
      </c>
      <c r="L1557" s="196">
        <f t="shared" si="201"/>
        <v>-6.7752946480324663E-2</v>
      </c>
      <c r="M1557" s="196">
        <f t="shared" si="202"/>
        <v>-6.3773934527486142E-2</v>
      </c>
      <c r="N1557" s="196">
        <f t="shared" si="203"/>
        <v>-1.8096234309623326E-2</v>
      </c>
      <c r="O1557" s="196">
        <f t="shared" si="204"/>
        <v>-3.0091947617720764E-2</v>
      </c>
      <c r="P1557" s="196">
        <f t="shared" si="205"/>
        <v>-5.5050922102934275E-4</v>
      </c>
      <c r="Q1557" s="196">
        <f t="shared" si="206"/>
        <v>-2.3760023760023886E-2</v>
      </c>
      <c r="R1557" s="196">
        <f t="shared" si="207"/>
        <v>-6.0926362576903315E-2</v>
      </c>
    </row>
    <row r="1558" spans="1:18" ht="13.8">
      <c r="A1558" s="209">
        <v>43900</v>
      </c>
      <c r="B1558" s="193">
        <v>94.59</v>
      </c>
      <c r="C1558" s="193">
        <v>154.65</v>
      </c>
      <c r="D1558" s="193">
        <v>63.86</v>
      </c>
      <c r="E1558" s="193">
        <v>97.75</v>
      </c>
      <c r="F1558" s="193">
        <v>285.33</v>
      </c>
      <c r="G1558" s="193">
        <v>37.130000000000003</v>
      </c>
      <c r="H1558" s="193">
        <v>33.35</v>
      </c>
      <c r="I1558" s="224">
        <v>364.13</v>
      </c>
      <c r="J1558" s="193"/>
      <c r="K1558" s="196">
        <f t="shared" si="200"/>
        <v>5.0649783405531515E-2</v>
      </c>
      <c r="L1558" s="196">
        <f t="shared" si="201"/>
        <v>6.8393782383419727E-2</v>
      </c>
      <c r="M1558" s="196">
        <f t="shared" si="202"/>
        <v>5.3273956787069053E-2</v>
      </c>
      <c r="N1558" s="196">
        <f t="shared" si="203"/>
        <v>4.1333759454564772E-2</v>
      </c>
      <c r="O1558" s="196">
        <f t="shared" si="204"/>
        <v>2.45978167193334E-2</v>
      </c>
      <c r="P1558" s="196">
        <f t="shared" si="205"/>
        <v>2.2583310382814657E-2</v>
      </c>
      <c r="Q1558" s="196">
        <f t="shared" si="206"/>
        <v>1.4602981442044539E-2</v>
      </c>
      <c r="R1558" s="196">
        <f t="shared" si="207"/>
        <v>5.0910560189327214E-2</v>
      </c>
    </row>
    <row r="1559" spans="1:18" ht="13.8">
      <c r="A1559" s="209">
        <v>43901</v>
      </c>
      <c r="B1559" s="193">
        <v>91.04</v>
      </c>
      <c r="C1559" s="193">
        <v>147.63999999999999</v>
      </c>
      <c r="D1559" s="193">
        <v>60.62</v>
      </c>
      <c r="E1559" s="193">
        <v>95.27</v>
      </c>
      <c r="F1559" s="193">
        <v>274.29000000000002</v>
      </c>
      <c r="G1559" s="193">
        <v>35.47</v>
      </c>
      <c r="H1559" s="193">
        <v>32.229999999999997</v>
      </c>
      <c r="I1559" s="224">
        <v>349.92</v>
      </c>
      <c r="J1559" s="193"/>
      <c r="K1559" s="196">
        <f t="shared" si="200"/>
        <v>-3.7530394333439021E-2</v>
      </c>
      <c r="L1559" s="196">
        <f t="shared" si="201"/>
        <v>-4.5328160362108107E-2</v>
      </c>
      <c r="M1559" s="196">
        <f t="shared" si="202"/>
        <v>-5.0735984967115594E-2</v>
      </c>
      <c r="N1559" s="196">
        <f t="shared" si="203"/>
        <v>-2.537084398976986E-2</v>
      </c>
      <c r="O1559" s="196">
        <f t="shared" si="204"/>
        <v>-3.8692040794868973E-2</v>
      </c>
      <c r="P1559" s="196">
        <f t="shared" si="205"/>
        <v>-4.4707783463506692E-2</v>
      </c>
      <c r="Q1559" s="196">
        <f t="shared" si="206"/>
        <v>-3.3583208395802235E-2</v>
      </c>
      <c r="R1559" s="196">
        <f t="shared" si="207"/>
        <v>-3.9024524208387056E-2</v>
      </c>
    </row>
    <row r="1560" spans="1:18" ht="13.8">
      <c r="A1560" s="209">
        <v>43902</v>
      </c>
      <c r="B1560" s="193">
        <v>83.83</v>
      </c>
      <c r="C1560" s="193">
        <v>133.63999999999999</v>
      </c>
      <c r="D1560" s="193">
        <v>55.61</v>
      </c>
      <c r="E1560" s="193">
        <v>83.57</v>
      </c>
      <c r="F1560" s="193">
        <v>258.08</v>
      </c>
      <c r="G1560" s="193">
        <v>32.25</v>
      </c>
      <c r="H1560" s="193">
        <v>30.56</v>
      </c>
      <c r="I1560" s="224">
        <v>315.25</v>
      </c>
      <c r="J1560" s="193"/>
      <c r="K1560" s="196">
        <f t="shared" si="200"/>
        <v>-7.9195957820738225E-2</v>
      </c>
      <c r="L1560" s="196">
        <f t="shared" si="201"/>
        <v>-9.4825250609590905E-2</v>
      </c>
      <c r="M1560" s="196">
        <f t="shared" si="202"/>
        <v>-8.2645991421972917E-2</v>
      </c>
      <c r="N1560" s="196">
        <f t="shared" si="203"/>
        <v>-0.12280885903222424</v>
      </c>
      <c r="O1560" s="196">
        <f t="shared" si="204"/>
        <v>-5.9098034926537736E-2</v>
      </c>
      <c r="P1560" s="196">
        <f t="shared" si="205"/>
        <v>-9.0780941640823204E-2</v>
      </c>
      <c r="Q1560" s="196">
        <f t="shared" si="206"/>
        <v>-5.1815079118833332E-2</v>
      </c>
      <c r="R1560" s="196">
        <f t="shared" si="207"/>
        <v>-9.9079789666209464E-2</v>
      </c>
    </row>
    <row r="1561" spans="1:18" ht="13.8">
      <c r="A1561" s="209">
        <v>43903</v>
      </c>
      <c r="B1561" s="193">
        <v>89.25</v>
      </c>
      <c r="C1561" s="193">
        <v>152.63999999999999</v>
      </c>
      <c r="D1561" s="193">
        <v>60.84</v>
      </c>
      <c r="E1561" s="193">
        <v>91.15</v>
      </c>
      <c r="F1561" s="193">
        <v>278.75</v>
      </c>
      <c r="G1561" s="193">
        <v>35.36</v>
      </c>
      <c r="H1561" s="193">
        <v>31.45</v>
      </c>
      <c r="I1561" s="224">
        <v>336.3</v>
      </c>
      <c r="J1561" s="193"/>
      <c r="K1561" s="196">
        <f t="shared" si="200"/>
        <v>6.4654658236908052E-2</v>
      </c>
      <c r="L1561" s="196">
        <f t="shared" si="201"/>
        <v>0.14217300209518111</v>
      </c>
      <c r="M1561" s="196">
        <f t="shared" si="202"/>
        <v>9.404783312353901E-2</v>
      </c>
      <c r="N1561" s="196">
        <f t="shared" si="203"/>
        <v>9.0702405169319295E-2</v>
      </c>
      <c r="O1561" s="196">
        <f t="shared" si="204"/>
        <v>8.0091444513329266E-2</v>
      </c>
      <c r="P1561" s="196">
        <f t="shared" si="205"/>
        <v>9.6434108527131759E-2</v>
      </c>
      <c r="Q1561" s="196">
        <f t="shared" si="206"/>
        <v>2.912303664921468E-2</v>
      </c>
      <c r="R1561" s="196">
        <f t="shared" si="207"/>
        <v>6.6772402854877122E-2</v>
      </c>
    </row>
    <row r="1562" spans="1:18" ht="13.8">
      <c r="A1562" s="209">
        <v>43906</v>
      </c>
      <c r="B1562" s="193">
        <v>84.46</v>
      </c>
      <c r="C1562" s="193">
        <v>130.13999999999999</v>
      </c>
      <c r="D1562" s="193">
        <v>54.08</v>
      </c>
      <c r="E1562" s="193">
        <v>84.63</v>
      </c>
      <c r="F1562" s="193">
        <v>261.14999999999998</v>
      </c>
      <c r="G1562" s="193">
        <v>33.090000000000003</v>
      </c>
      <c r="H1562" s="193">
        <v>29.83</v>
      </c>
      <c r="I1562" s="224">
        <v>298.83999999999997</v>
      </c>
      <c r="J1562" s="193"/>
      <c r="K1562" s="196">
        <f t="shared" si="200"/>
        <v>-5.3669467787114913E-2</v>
      </c>
      <c r="L1562" s="196">
        <f t="shared" si="201"/>
        <v>-0.1474056603773585</v>
      </c>
      <c r="M1562" s="196">
        <f t="shared" si="202"/>
        <v>-0.11111111111111119</v>
      </c>
      <c r="N1562" s="196">
        <f t="shared" si="203"/>
        <v>-7.1530444322545364E-2</v>
      </c>
      <c r="O1562" s="196">
        <f t="shared" si="204"/>
        <v>-6.313901345291488E-2</v>
      </c>
      <c r="P1562" s="196">
        <f t="shared" si="205"/>
        <v>-6.4196832579185403E-2</v>
      </c>
      <c r="Q1562" s="196">
        <f t="shared" si="206"/>
        <v>-5.1510333863275075E-2</v>
      </c>
      <c r="R1562" s="196">
        <f t="shared" si="207"/>
        <v>-0.11138864109426118</v>
      </c>
    </row>
    <row r="1563" spans="1:18" ht="13.8">
      <c r="A1563" s="209">
        <v>43907</v>
      </c>
      <c r="B1563" s="193">
        <v>90.39</v>
      </c>
      <c r="C1563" s="193">
        <v>140.86000000000001</v>
      </c>
      <c r="D1563" s="193">
        <v>55.85</v>
      </c>
      <c r="E1563" s="193">
        <v>93.51</v>
      </c>
      <c r="F1563" s="193">
        <v>283.10000000000002</v>
      </c>
      <c r="G1563" s="193">
        <v>36.96</v>
      </c>
      <c r="H1563" s="193">
        <v>30.79</v>
      </c>
      <c r="I1563" s="224">
        <v>319.75</v>
      </c>
      <c r="J1563" s="193"/>
      <c r="K1563" s="196">
        <f t="shared" si="200"/>
        <v>7.0210750651195919E-2</v>
      </c>
      <c r="L1563" s="196">
        <f t="shared" si="201"/>
        <v>8.2372829260796282E-2</v>
      </c>
      <c r="M1563" s="196">
        <f t="shared" si="202"/>
        <v>3.2729289940828458E-2</v>
      </c>
      <c r="N1563" s="196">
        <f t="shared" si="203"/>
        <v>0.10492733073378246</v>
      </c>
      <c r="O1563" s="196">
        <f t="shared" si="204"/>
        <v>8.4051311506797038E-2</v>
      </c>
      <c r="P1563" s="196">
        <f t="shared" si="205"/>
        <v>0.11695376246600173</v>
      </c>
      <c r="Q1563" s="196">
        <f t="shared" si="206"/>
        <v>3.2182366744887725E-2</v>
      </c>
      <c r="R1563" s="196">
        <f t="shared" si="207"/>
        <v>6.9970552804176231E-2</v>
      </c>
    </row>
    <row r="1564" spans="1:18" ht="13.8">
      <c r="A1564" s="209">
        <v>43908</v>
      </c>
      <c r="B1564" s="193">
        <v>91.5</v>
      </c>
      <c r="C1564" s="193">
        <v>134.93</v>
      </c>
      <c r="D1564" s="193">
        <v>54.71</v>
      </c>
      <c r="E1564" s="193">
        <v>92.78</v>
      </c>
      <c r="F1564" s="193">
        <v>283.57</v>
      </c>
      <c r="G1564" s="193">
        <v>37.99</v>
      </c>
      <c r="H1564" s="193">
        <v>28.96</v>
      </c>
      <c r="I1564" s="224">
        <v>315.47000000000003</v>
      </c>
      <c r="J1564" s="193"/>
      <c r="K1564" s="196">
        <f t="shared" si="200"/>
        <v>1.2280119482243605E-2</v>
      </c>
      <c r="L1564" s="196">
        <f t="shared" si="201"/>
        <v>-4.209853755501921E-2</v>
      </c>
      <c r="M1564" s="196">
        <f t="shared" si="202"/>
        <v>-2.0411817367949874E-2</v>
      </c>
      <c r="N1564" s="196">
        <f t="shared" si="203"/>
        <v>-7.8066516950059239E-3</v>
      </c>
      <c r="O1564" s="196">
        <f t="shared" si="204"/>
        <v>1.6601907453195706E-3</v>
      </c>
      <c r="P1564" s="196">
        <f t="shared" si="205"/>
        <v>2.7867965367965399E-2</v>
      </c>
      <c r="Q1564" s="196">
        <f t="shared" si="206"/>
        <v>-5.943488145501781E-2</v>
      </c>
      <c r="R1564" s="196">
        <f t="shared" si="207"/>
        <v>-1.3385457388584746E-2</v>
      </c>
    </row>
    <row r="1565" spans="1:18" ht="13.8">
      <c r="A1565" s="209">
        <v>43909</v>
      </c>
      <c r="B1565" s="193">
        <v>94.05</v>
      </c>
      <c r="C1565" s="193">
        <v>137.15</v>
      </c>
      <c r="D1565" s="193">
        <v>55.63</v>
      </c>
      <c r="E1565" s="193">
        <v>90.68</v>
      </c>
      <c r="F1565" s="193">
        <v>281.47000000000003</v>
      </c>
      <c r="G1565" s="193">
        <v>37.19</v>
      </c>
      <c r="H1565" s="193">
        <v>27.39</v>
      </c>
      <c r="I1565" s="224">
        <v>332.03</v>
      </c>
      <c r="J1565" s="193"/>
      <c r="K1565" s="196">
        <f t="shared" si="200"/>
        <v>2.7868852459016363E-2</v>
      </c>
      <c r="L1565" s="196">
        <f t="shared" si="201"/>
        <v>1.6452975616986578E-2</v>
      </c>
      <c r="M1565" s="196">
        <f t="shared" si="202"/>
        <v>1.6815938585267805E-2</v>
      </c>
      <c r="N1565" s="196">
        <f t="shared" si="203"/>
        <v>-2.2634188402672929E-2</v>
      </c>
      <c r="O1565" s="196">
        <f t="shared" si="204"/>
        <v>-7.4055788694148391E-3</v>
      </c>
      <c r="P1565" s="196">
        <f t="shared" si="205"/>
        <v>-2.1058173203474709E-2</v>
      </c>
      <c r="Q1565" s="196">
        <f t="shared" si="206"/>
        <v>-5.4212707182320449E-2</v>
      </c>
      <c r="R1565" s="196">
        <f t="shared" si="207"/>
        <v>5.2493105525089373E-2</v>
      </c>
    </row>
    <row r="1566" spans="1:18" ht="13.8">
      <c r="A1566" s="209">
        <v>43910</v>
      </c>
      <c r="B1566" s="193">
        <v>92.3</v>
      </c>
      <c r="C1566" s="193">
        <v>132</v>
      </c>
      <c r="D1566" s="193">
        <v>53.48</v>
      </c>
      <c r="E1566" s="193">
        <v>87.89</v>
      </c>
      <c r="F1566" s="193">
        <v>267.82</v>
      </c>
      <c r="G1566" s="193">
        <v>35.479999999999997</v>
      </c>
      <c r="H1566" s="193">
        <v>25.52</v>
      </c>
      <c r="I1566" s="224">
        <v>332.83</v>
      </c>
      <c r="J1566" s="193"/>
      <c r="K1566" s="196">
        <f t="shared" si="200"/>
        <v>-1.8607123870281767E-2</v>
      </c>
      <c r="L1566" s="196">
        <f t="shared" si="201"/>
        <v>-3.7550127597521001E-2</v>
      </c>
      <c r="M1566" s="196">
        <f t="shared" si="202"/>
        <v>-3.8648211396728485E-2</v>
      </c>
      <c r="N1566" s="196">
        <f t="shared" si="203"/>
        <v>-3.0767534186149161E-2</v>
      </c>
      <c r="O1566" s="196">
        <f t="shared" si="204"/>
        <v>-4.849539915443931E-2</v>
      </c>
      <c r="P1566" s="196">
        <f t="shared" si="205"/>
        <v>-4.5980102178004863E-2</v>
      </c>
      <c r="Q1566" s="196">
        <f t="shared" si="206"/>
        <v>-6.8273092369477942E-2</v>
      </c>
      <c r="R1566" s="196">
        <f t="shared" si="207"/>
        <v>2.4094208354667091E-3</v>
      </c>
    </row>
    <row r="1567" spans="1:18" ht="13.8">
      <c r="A1567" s="209">
        <v>43913</v>
      </c>
      <c r="B1567" s="193">
        <v>95.14</v>
      </c>
      <c r="C1567" s="193">
        <v>130.68</v>
      </c>
      <c r="D1567" s="193">
        <v>52.7</v>
      </c>
      <c r="E1567" s="193">
        <v>87.25</v>
      </c>
      <c r="F1567" s="193">
        <v>263.31</v>
      </c>
      <c r="G1567" s="193">
        <v>35.58</v>
      </c>
      <c r="H1567" s="193">
        <v>24.37</v>
      </c>
      <c r="I1567" s="224">
        <v>360.27</v>
      </c>
      <c r="J1567" s="193"/>
      <c r="K1567" s="196">
        <f t="shared" si="200"/>
        <v>3.0769230769230806E-2</v>
      </c>
      <c r="L1567" s="196">
        <f t="shared" si="201"/>
        <v>-9.9999999999999482E-3</v>
      </c>
      <c r="M1567" s="196">
        <f t="shared" si="202"/>
        <v>-1.4584891548242223E-2</v>
      </c>
      <c r="N1567" s="196">
        <f t="shared" si="203"/>
        <v>-7.2818295596768752E-3</v>
      </c>
      <c r="O1567" s="196">
        <f t="shared" si="204"/>
        <v>-1.6839668434022816E-2</v>
      </c>
      <c r="P1567" s="196">
        <f t="shared" si="205"/>
        <v>2.8184892897407392E-3</v>
      </c>
      <c r="Q1567" s="196">
        <f t="shared" si="206"/>
        <v>-4.5062695924764834E-2</v>
      </c>
      <c r="R1567" s="196">
        <f t="shared" si="207"/>
        <v>8.2444491181684343E-2</v>
      </c>
    </row>
    <row r="1568" spans="1:18" ht="13.8">
      <c r="A1568" s="209">
        <v>43914</v>
      </c>
      <c r="B1568" s="193">
        <v>97</v>
      </c>
      <c r="C1568" s="193">
        <v>142.56</v>
      </c>
      <c r="D1568" s="193">
        <v>56.58</v>
      </c>
      <c r="E1568" s="193">
        <v>90.74</v>
      </c>
      <c r="F1568" s="193">
        <v>262.77</v>
      </c>
      <c r="G1568" s="193">
        <v>35.81</v>
      </c>
      <c r="H1568" s="193">
        <v>25.6</v>
      </c>
      <c r="I1568" s="224">
        <v>357.32</v>
      </c>
      <c r="J1568" s="193"/>
      <c r="K1568" s="196">
        <f t="shared" si="200"/>
        <v>1.9550136640739957E-2</v>
      </c>
      <c r="L1568" s="196">
        <f t="shared" si="201"/>
        <v>9.090909090909087E-2</v>
      </c>
      <c r="M1568" s="196">
        <f t="shared" si="202"/>
        <v>7.3624288425047354E-2</v>
      </c>
      <c r="N1568" s="196">
        <f t="shared" si="203"/>
        <v>3.9999999999999938E-2</v>
      </c>
      <c r="O1568" s="196">
        <f t="shared" si="204"/>
        <v>-2.0508146291444321E-3</v>
      </c>
      <c r="P1568" s="196">
        <f t="shared" si="205"/>
        <v>6.4643057897696456E-3</v>
      </c>
      <c r="Q1568" s="196">
        <f t="shared" si="206"/>
        <v>5.0471891670086186E-2</v>
      </c>
      <c r="R1568" s="196">
        <f t="shared" si="207"/>
        <v>-8.1883032170316401E-3</v>
      </c>
    </row>
    <row r="1569" spans="1:18" ht="13.8">
      <c r="A1569" s="209">
        <v>43915</v>
      </c>
      <c r="B1569" s="193">
        <v>94.29</v>
      </c>
      <c r="C1569" s="193">
        <v>141.19</v>
      </c>
      <c r="D1569" s="193">
        <v>54.99</v>
      </c>
      <c r="E1569" s="193">
        <v>82.15</v>
      </c>
      <c r="F1569" s="193">
        <v>259.01</v>
      </c>
      <c r="G1569" s="193">
        <v>34.06</v>
      </c>
      <c r="H1569" s="193">
        <v>26.25</v>
      </c>
      <c r="I1569" s="224">
        <v>342.39</v>
      </c>
      <c r="J1569" s="193"/>
      <c r="K1569" s="196">
        <f t="shared" si="200"/>
        <v>-2.7938144329896844E-2</v>
      </c>
      <c r="L1569" s="196">
        <f t="shared" si="201"/>
        <v>-9.6099887766554759E-3</v>
      </c>
      <c r="M1569" s="196">
        <f t="shared" si="202"/>
        <v>-2.8101802757157943E-2</v>
      </c>
      <c r="N1569" s="196">
        <f t="shared" si="203"/>
        <v>-9.4666078906766468E-2</v>
      </c>
      <c r="O1569" s="196">
        <f t="shared" si="204"/>
        <v>-1.4309091601019871E-2</v>
      </c>
      <c r="P1569" s="196">
        <f t="shared" si="205"/>
        <v>-4.8869030996928228E-2</v>
      </c>
      <c r="Q1569" s="196">
        <f t="shared" si="206"/>
        <v>2.5390624999999944E-2</v>
      </c>
      <c r="R1569" s="196">
        <f t="shared" si="207"/>
        <v>-4.1783275495354322E-2</v>
      </c>
    </row>
    <row r="1570" spans="1:18" ht="13.8">
      <c r="A1570" s="209">
        <v>43916</v>
      </c>
      <c r="B1570" s="193">
        <v>97.77</v>
      </c>
      <c r="C1570" s="193">
        <v>150.02000000000001</v>
      </c>
      <c r="D1570" s="193">
        <v>57.95</v>
      </c>
      <c r="E1570" s="193">
        <v>86.69</v>
      </c>
      <c r="F1570" s="193">
        <v>269.56</v>
      </c>
      <c r="G1570" s="193">
        <v>34.19</v>
      </c>
      <c r="H1570" s="193">
        <v>27.91</v>
      </c>
      <c r="I1570" s="224">
        <v>362.99</v>
      </c>
      <c r="J1570" s="193"/>
      <c r="K1570" s="196">
        <f t="shared" si="200"/>
        <v>3.690741329939537E-2</v>
      </c>
      <c r="L1570" s="196">
        <f t="shared" si="201"/>
        <v>6.2539839932006611E-2</v>
      </c>
      <c r="M1570" s="196">
        <f t="shared" si="202"/>
        <v>5.3827968721585753E-2</v>
      </c>
      <c r="N1570" s="196">
        <f t="shared" si="203"/>
        <v>5.5264759586122848E-2</v>
      </c>
      <c r="O1570" s="196">
        <f t="shared" si="204"/>
        <v>4.0732018068800481E-2</v>
      </c>
      <c r="P1570" s="196">
        <f t="shared" si="205"/>
        <v>3.8167938931296373E-3</v>
      </c>
      <c r="Q1570" s="196">
        <f t="shared" si="206"/>
        <v>6.3238095238095246E-2</v>
      </c>
      <c r="R1570" s="196">
        <f t="shared" si="207"/>
        <v>6.0165308566254926E-2</v>
      </c>
    </row>
    <row r="1571" spans="1:18" ht="13.8">
      <c r="A1571" s="209">
        <v>43917</v>
      </c>
      <c r="B1571" s="193">
        <v>95</v>
      </c>
      <c r="C1571" s="193">
        <v>143.86000000000001</v>
      </c>
      <c r="D1571" s="193">
        <v>55.4</v>
      </c>
      <c r="E1571" s="193">
        <v>85.49</v>
      </c>
      <c r="F1571" s="193">
        <v>262.20999999999998</v>
      </c>
      <c r="G1571" s="193">
        <v>34.11</v>
      </c>
      <c r="H1571" s="193">
        <v>27.93</v>
      </c>
      <c r="I1571" s="224">
        <v>357.12</v>
      </c>
      <c r="J1571" s="193"/>
      <c r="K1571" s="196">
        <f t="shared" si="200"/>
        <v>-2.8331799120384537E-2</v>
      </c>
      <c r="L1571" s="196">
        <f t="shared" si="201"/>
        <v>-4.1061191841087828E-2</v>
      </c>
      <c r="M1571" s="196">
        <f t="shared" si="202"/>
        <v>-4.4003451251078587E-2</v>
      </c>
      <c r="N1571" s="196">
        <f t="shared" si="203"/>
        <v>-1.3842427038874183E-2</v>
      </c>
      <c r="O1571" s="196">
        <f t="shared" si="204"/>
        <v>-2.7266656774002161E-2</v>
      </c>
      <c r="P1571" s="196">
        <f t="shared" si="205"/>
        <v>-2.3398654577361302E-3</v>
      </c>
      <c r="Q1571" s="196">
        <f t="shared" si="206"/>
        <v>7.1658903618773109E-4</v>
      </c>
      <c r="R1571" s="196">
        <f t="shared" si="207"/>
        <v>-1.6171244386897723E-2</v>
      </c>
    </row>
    <row r="1572" spans="1:18" ht="13.8">
      <c r="A1572" s="209">
        <v>43920</v>
      </c>
      <c r="B1572" s="193">
        <v>98.2</v>
      </c>
      <c r="C1572" s="193">
        <v>153.97999999999999</v>
      </c>
      <c r="D1572" s="193">
        <v>57.2</v>
      </c>
      <c r="E1572" s="193">
        <v>86.63</v>
      </c>
      <c r="F1572" s="193">
        <v>268.47000000000003</v>
      </c>
      <c r="G1572" s="193">
        <v>35.86</v>
      </c>
      <c r="H1572" s="193">
        <v>28.86</v>
      </c>
      <c r="I1572" s="224">
        <v>370.96</v>
      </c>
      <c r="J1572" s="193"/>
      <c r="K1572" s="196">
        <f t="shared" si="200"/>
        <v>3.3684210526315816E-2</v>
      </c>
      <c r="L1572" s="196">
        <f t="shared" si="201"/>
        <v>7.0346169887390342E-2</v>
      </c>
      <c r="M1572" s="196">
        <f t="shared" si="202"/>
        <v>3.2490974729241957E-2</v>
      </c>
      <c r="N1572" s="196">
        <f t="shared" si="203"/>
        <v>1.3334892969938011E-2</v>
      </c>
      <c r="O1572" s="196">
        <f t="shared" si="204"/>
        <v>2.3873994126845079E-2</v>
      </c>
      <c r="P1572" s="196">
        <f t="shared" si="205"/>
        <v>5.1304602755790095E-2</v>
      </c>
      <c r="Q1572" s="196">
        <f t="shared" si="206"/>
        <v>3.3297529538131032E-2</v>
      </c>
      <c r="R1572" s="196">
        <f t="shared" si="207"/>
        <v>3.875448028673828E-2</v>
      </c>
    </row>
    <row r="1573" spans="1:18" ht="13.8">
      <c r="A1573" s="209">
        <v>43921</v>
      </c>
      <c r="B1573" s="193">
        <v>97.49</v>
      </c>
      <c r="C1573" s="193">
        <v>151.56</v>
      </c>
      <c r="D1573" s="193">
        <v>58</v>
      </c>
      <c r="E1573" s="193">
        <v>83.89</v>
      </c>
      <c r="F1573" s="193">
        <v>262.94</v>
      </c>
      <c r="G1573" s="193">
        <v>35.369999999999997</v>
      </c>
      <c r="H1573" s="193">
        <v>27.81</v>
      </c>
      <c r="I1573" s="224">
        <v>375.5</v>
      </c>
      <c r="J1573" s="193"/>
      <c r="K1573" s="196">
        <f t="shared" si="200"/>
        <v>-7.230142566191527E-3</v>
      </c>
      <c r="L1573" s="196">
        <f t="shared" si="201"/>
        <v>-1.5716326795687671E-2</v>
      </c>
      <c r="M1573" s="196">
        <f t="shared" si="202"/>
        <v>1.3986013986013936E-2</v>
      </c>
      <c r="N1573" s="196">
        <f t="shared" si="203"/>
        <v>-3.1628766016391495E-2</v>
      </c>
      <c r="O1573" s="196">
        <f t="shared" si="204"/>
        <v>-2.0598204641114573E-2</v>
      </c>
      <c r="P1573" s="196">
        <f t="shared" si="205"/>
        <v>-1.3664249860568935E-2</v>
      </c>
      <c r="Q1573" s="196">
        <f t="shared" si="206"/>
        <v>-3.6382536382536405E-2</v>
      </c>
      <c r="R1573" s="196">
        <f t="shared" si="207"/>
        <v>1.2238516282078987E-2</v>
      </c>
    </row>
    <row r="1574" spans="1:18" ht="13.8">
      <c r="A1574" s="209">
        <v>43922</v>
      </c>
      <c r="B1574" s="193">
        <v>95.39</v>
      </c>
      <c r="C1574" s="193">
        <v>146.18</v>
      </c>
      <c r="D1574" s="193">
        <v>55.15</v>
      </c>
      <c r="E1574" s="193">
        <v>85.96</v>
      </c>
      <c r="F1574" s="193">
        <v>264.47000000000003</v>
      </c>
      <c r="G1574" s="193">
        <v>35.53</v>
      </c>
      <c r="H1574" s="193">
        <v>26.63</v>
      </c>
      <c r="I1574" s="224">
        <v>364.08</v>
      </c>
      <c r="J1574" s="193"/>
      <c r="K1574" s="196">
        <f t="shared" si="200"/>
        <v>-2.1540670838034612E-2</v>
      </c>
      <c r="L1574" s="196">
        <f t="shared" si="201"/>
        <v>-3.5497492742148293E-2</v>
      </c>
      <c r="M1574" s="196">
        <f t="shared" si="202"/>
        <v>-4.913793103448278E-2</v>
      </c>
      <c r="N1574" s="196">
        <f t="shared" si="203"/>
        <v>2.4675169865299718E-2</v>
      </c>
      <c r="O1574" s="196">
        <f t="shared" si="204"/>
        <v>5.8188179812886194E-3</v>
      </c>
      <c r="P1574" s="196">
        <f t="shared" si="205"/>
        <v>4.5236075770427962E-3</v>
      </c>
      <c r="Q1574" s="196">
        <f t="shared" si="206"/>
        <v>-4.2430780294857959E-2</v>
      </c>
      <c r="R1574" s="196">
        <f t="shared" si="207"/>
        <v>-3.0412782956058631E-2</v>
      </c>
    </row>
    <row r="1575" spans="1:18" ht="13.8">
      <c r="A1575" s="209">
        <v>43923</v>
      </c>
      <c r="B1575" s="193">
        <v>95.94</v>
      </c>
      <c r="C1575" s="193">
        <v>149.21</v>
      </c>
      <c r="D1575" s="193">
        <v>55.9</v>
      </c>
      <c r="E1575" s="193">
        <v>85.14</v>
      </c>
      <c r="F1575" s="193">
        <v>268.8</v>
      </c>
      <c r="G1575" s="193">
        <v>36.94</v>
      </c>
      <c r="H1575" s="193">
        <v>27.01</v>
      </c>
      <c r="I1575" s="224">
        <v>370.08</v>
      </c>
      <c r="J1575" s="193"/>
      <c r="K1575" s="196">
        <f t="shared" si="200"/>
        <v>5.7658035433483298E-3</v>
      </c>
      <c r="L1575" s="196">
        <f t="shared" si="201"/>
        <v>2.0727869749623758E-2</v>
      </c>
      <c r="M1575" s="196">
        <f t="shared" si="202"/>
        <v>1.3599274705349048E-2</v>
      </c>
      <c r="N1575" s="196">
        <f t="shared" si="203"/>
        <v>-9.5393206142391027E-3</v>
      </c>
      <c r="O1575" s="196">
        <f t="shared" si="204"/>
        <v>1.6372367376261895E-2</v>
      </c>
      <c r="P1575" s="196">
        <f t="shared" si="205"/>
        <v>3.9684773430903361E-2</v>
      </c>
      <c r="Q1575" s="196">
        <f t="shared" si="206"/>
        <v>1.4269620728501787E-2</v>
      </c>
      <c r="R1575" s="196">
        <f t="shared" si="207"/>
        <v>1.6479894528675019E-2</v>
      </c>
    </row>
    <row r="1576" spans="1:18" ht="13.8">
      <c r="A1576" s="209">
        <v>43924</v>
      </c>
      <c r="B1576" s="193">
        <v>95.33</v>
      </c>
      <c r="C1576" s="193">
        <v>147.83000000000001</v>
      </c>
      <c r="D1576" s="193">
        <v>54.76</v>
      </c>
      <c r="E1576" s="193">
        <v>83.53</v>
      </c>
      <c r="F1576" s="193">
        <v>266.19</v>
      </c>
      <c r="G1576" s="193">
        <v>37.200000000000003</v>
      </c>
      <c r="H1576" s="193">
        <v>27.21</v>
      </c>
      <c r="I1576" s="224">
        <v>361.76</v>
      </c>
      <c r="J1576" s="193"/>
      <c r="K1576" s="196">
        <f t="shared" si="200"/>
        <v>-6.3581405044819623E-3</v>
      </c>
      <c r="L1576" s="196">
        <f t="shared" si="201"/>
        <v>-9.2487098719924634E-3</v>
      </c>
      <c r="M1576" s="196">
        <f t="shared" si="202"/>
        <v>-2.0393559928443661E-2</v>
      </c>
      <c r="N1576" s="196">
        <f t="shared" si="203"/>
        <v>-1.8910030537937508E-2</v>
      </c>
      <c r="O1576" s="196">
        <f t="shared" si="204"/>
        <v>-9.7098214285714791E-3</v>
      </c>
      <c r="P1576" s="196">
        <f t="shared" si="205"/>
        <v>7.0384407146725806E-3</v>
      </c>
      <c r="Q1576" s="196">
        <f t="shared" si="206"/>
        <v>7.4046649389114877E-3</v>
      </c>
      <c r="R1576" s="196">
        <f t="shared" si="207"/>
        <v>-2.2481625594466044E-2</v>
      </c>
    </row>
    <row r="1577" spans="1:18" ht="13.8">
      <c r="A1577" s="209">
        <v>43927</v>
      </c>
      <c r="B1577" s="193">
        <v>99.88</v>
      </c>
      <c r="C1577" s="193">
        <v>158.83000000000001</v>
      </c>
      <c r="D1577" s="193">
        <v>59.2</v>
      </c>
      <c r="E1577" s="193">
        <v>87.98</v>
      </c>
      <c r="F1577" s="193">
        <v>281.38</v>
      </c>
      <c r="G1577" s="193">
        <v>39.25</v>
      </c>
      <c r="H1577" s="193">
        <v>28.85</v>
      </c>
      <c r="I1577" s="224">
        <v>379.96</v>
      </c>
      <c r="J1577" s="193"/>
      <c r="K1577" s="196">
        <f t="shared" si="200"/>
        <v>4.7728941571383583E-2</v>
      </c>
      <c r="L1577" s="196">
        <f t="shared" si="201"/>
        <v>7.4409795034837301E-2</v>
      </c>
      <c r="M1577" s="196">
        <f t="shared" si="202"/>
        <v>8.1081081081081169E-2</v>
      </c>
      <c r="N1577" s="196">
        <f t="shared" si="203"/>
        <v>5.3274272716389355E-2</v>
      </c>
      <c r="O1577" s="196">
        <f t="shared" si="204"/>
        <v>5.7064502798752761E-2</v>
      </c>
      <c r="P1577" s="196">
        <f t="shared" si="205"/>
        <v>5.5107526881720346E-2</v>
      </c>
      <c r="Q1577" s="196">
        <f t="shared" si="206"/>
        <v>6.0271958838662279E-2</v>
      </c>
      <c r="R1577" s="196">
        <f t="shared" si="207"/>
        <v>5.0309597523219785E-2</v>
      </c>
    </row>
    <row r="1578" spans="1:18" ht="13.8">
      <c r="A1578" s="209">
        <v>43928</v>
      </c>
      <c r="B1578" s="193">
        <v>100.58</v>
      </c>
      <c r="C1578" s="193">
        <v>157.12</v>
      </c>
      <c r="D1578" s="193">
        <v>59.18</v>
      </c>
      <c r="E1578" s="193">
        <v>88.66</v>
      </c>
      <c r="F1578" s="193">
        <v>280.01</v>
      </c>
      <c r="G1578" s="193">
        <v>37.979999999999997</v>
      </c>
      <c r="H1578" s="193">
        <v>29.26</v>
      </c>
      <c r="I1578" s="224">
        <v>372.28</v>
      </c>
      <c r="J1578" s="193"/>
      <c r="K1578" s="196">
        <f t="shared" si="200"/>
        <v>7.008410092110561E-3</v>
      </c>
      <c r="L1578" s="196">
        <f t="shared" si="201"/>
        <v>-1.0766228042561278E-2</v>
      </c>
      <c r="M1578" s="196">
        <f t="shared" si="202"/>
        <v>-3.3783783783789066E-4</v>
      </c>
      <c r="N1578" s="196">
        <f t="shared" si="203"/>
        <v>7.7290293248464719E-3</v>
      </c>
      <c r="O1578" s="196">
        <f t="shared" si="204"/>
        <v>-4.8688606155377233E-3</v>
      </c>
      <c r="P1578" s="196">
        <f t="shared" si="205"/>
        <v>-3.2356687898089251E-2</v>
      </c>
      <c r="Q1578" s="196">
        <f t="shared" si="206"/>
        <v>1.4211438474870022E-2</v>
      </c>
      <c r="R1578" s="196">
        <f t="shared" si="207"/>
        <v>-2.0212653963575133E-2</v>
      </c>
    </row>
    <row r="1579" spans="1:18" ht="13.8">
      <c r="A1579" s="209">
        <v>43929</v>
      </c>
      <c r="B1579" s="193">
        <v>102.15</v>
      </c>
      <c r="C1579" s="193">
        <v>158.69</v>
      </c>
      <c r="D1579" s="193">
        <v>60.37</v>
      </c>
      <c r="E1579" s="193">
        <v>94.41</v>
      </c>
      <c r="F1579" s="193">
        <v>282.16000000000003</v>
      </c>
      <c r="G1579" s="193">
        <v>37.93</v>
      </c>
      <c r="H1579" s="193">
        <v>30.54</v>
      </c>
      <c r="I1579" s="224">
        <v>371.12</v>
      </c>
      <c r="J1579" s="193"/>
      <c r="K1579" s="196">
        <f t="shared" si="200"/>
        <v>1.5609465102406119E-2</v>
      </c>
      <c r="L1579" s="196">
        <f t="shared" si="201"/>
        <v>9.9923625254582042E-3</v>
      </c>
      <c r="M1579" s="196">
        <f t="shared" si="202"/>
        <v>2.0108144643460592E-2</v>
      </c>
      <c r="N1579" s="196">
        <f t="shared" si="203"/>
        <v>6.4854500338371313E-2</v>
      </c>
      <c r="O1579" s="196">
        <f t="shared" si="204"/>
        <v>7.6782972036714197E-3</v>
      </c>
      <c r="P1579" s="196">
        <f t="shared" si="205"/>
        <v>-1.3164823591363128E-3</v>
      </c>
      <c r="Q1579" s="196">
        <f t="shared" si="206"/>
        <v>4.3745727956254185E-2</v>
      </c>
      <c r="R1579" s="196">
        <f t="shared" si="207"/>
        <v>-3.1159342430427859E-3</v>
      </c>
    </row>
    <row r="1580" spans="1:18" ht="13.8">
      <c r="A1580" s="209">
        <v>43930</v>
      </c>
      <c r="B1580" s="193">
        <v>102.14</v>
      </c>
      <c r="C1580" s="193">
        <v>158.69999999999999</v>
      </c>
      <c r="D1580" s="193">
        <v>60.42</v>
      </c>
      <c r="E1580" s="193">
        <v>94.02</v>
      </c>
      <c r="F1580" s="193">
        <v>276.67</v>
      </c>
      <c r="G1580" s="193">
        <v>37.92</v>
      </c>
      <c r="H1580" s="193">
        <v>31.3</v>
      </c>
      <c r="I1580" s="224">
        <v>370.72</v>
      </c>
      <c r="J1580" s="193"/>
      <c r="K1580" s="196">
        <f t="shared" si="200"/>
        <v>-9.7895252080324182E-5</v>
      </c>
      <c r="L1580" s="196">
        <f t="shared" si="201"/>
        <v>6.3015943033530191E-5</v>
      </c>
      <c r="M1580" s="196">
        <f t="shared" si="202"/>
        <v>8.2822594003651264E-4</v>
      </c>
      <c r="N1580" s="196">
        <f t="shared" si="203"/>
        <v>-4.1309183349221542E-3</v>
      </c>
      <c r="O1580" s="196">
        <f t="shared" si="204"/>
        <v>-1.9457045647859401E-2</v>
      </c>
      <c r="P1580" s="196">
        <f t="shared" si="205"/>
        <v>-2.6364355391505432E-4</v>
      </c>
      <c r="Q1580" s="196">
        <f t="shared" si="206"/>
        <v>2.4885396201702738E-2</v>
      </c>
      <c r="R1580" s="196">
        <f t="shared" si="207"/>
        <v>-1.0778184953653192E-3</v>
      </c>
    </row>
    <row r="1581" spans="1:18" ht="13.8">
      <c r="A1581" s="209">
        <v>43934</v>
      </c>
      <c r="B1581" s="193">
        <v>108.44</v>
      </c>
      <c r="C1581" s="193">
        <v>159.06</v>
      </c>
      <c r="D1581" s="193">
        <v>60.73</v>
      </c>
      <c r="E1581" s="193">
        <v>94.45</v>
      </c>
      <c r="F1581" s="193">
        <v>276.31</v>
      </c>
      <c r="G1581" s="193">
        <v>39.01</v>
      </c>
      <c r="H1581" s="193">
        <v>32.159999999999997</v>
      </c>
      <c r="I1581" s="224">
        <v>396.72</v>
      </c>
      <c r="J1581" s="193"/>
      <c r="K1581" s="196">
        <f t="shared" si="200"/>
        <v>6.1680046994321489E-2</v>
      </c>
      <c r="L1581" s="196">
        <f t="shared" si="201"/>
        <v>2.2684310018904453E-3</v>
      </c>
      <c r="M1581" s="196">
        <f t="shared" si="202"/>
        <v>5.130751406818854E-3</v>
      </c>
      <c r="N1581" s="196">
        <f t="shared" si="203"/>
        <v>4.5734950010636764E-3</v>
      </c>
      <c r="O1581" s="196">
        <f t="shared" si="204"/>
        <v>-1.3011891422995397E-3</v>
      </c>
      <c r="P1581" s="196">
        <f t="shared" si="205"/>
        <v>2.8744725738396527E-2</v>
      </c>
      <c r="Q1581" s="196">
        <f t="shared" si="206"/>
        <v>2.7476038338658016E-2</v>
      </c>
      <c r="R1581" s="196">
        <f t="shared" si="207"/>
        <v>7.0133793698748378E-2</v>
      </c>
    </row>
    <row r="1582" spans="1:18" ht="13.8">
      <c r="A1582" s="209">
        <v>43935</v>
      </c>
      <c r="B1582" s="193">
        <v>114.17</v>
      </c>
      <c r="C1582" s="193">
        <v>166.93</v>
      </c>
      <c r="D1582" s="193">
        <v>63.31</v>
      </c>
      <c r="E1582" s="193">
        <v>97.79</v>
      </c>
      <c r="F1582" s="193">
        <v>289.7</v>
      </c>
      <c r="G1582" s="193">
        <v>40.159999999999997</v>
      </c>
      <c r="H1582" s="193">
        <v>33.07</v>
      </c>
      <c r="I1582" s="224">
        <v>413.55</v>
      </c>
      <c r="J1582" s="193"/>
      <c r="K1582" s="196">
        <f t="shared" si="200"/>
        <v>5.2840280339358212E-2</v>
      </c>
      <c r="L1582" s="196">
        <f t="shared" si="201"/>
        <v>4.9478184332956143E-2</v>
      </c>
      <c r="M1582" s="196">
        <f t="shared" si="202"/>
        <v>4.2483122015478436E-2</v>
      </c>
      <c r="N1582" s="196">
        <f t="shared" si="203"/>
        <v>3.5362625727898396E-2</v>
      </c>
      <c r="O1582" s="196">
        <f t="shared" si="204"/>
        <v>4.846006297274795E-2</v>
      </c>
      <c r="P1582" s="196">
        <f t="shared" si="205"/>
        <v>2.9479620610099941E-2</v>
      </c>
      <c r="Q1582" s="196">
        <f t="shared" si="206"/>
        <v>2.829601990049763E-2</v>
      </c>
      <c r="R1582" s="196">
        <f t="shared" si="207"/>
        <v>4.2422867513611573E-2</v>
      </c>
    </row>
    <row r="1583" spans="1:18" ht="13.8">
      <c r="A1583" s="209">
        <v>43936</v>
      </c>
      <c r="B1583" s="193">
        <v>115.38</v>
      </c>
      <c r="C1583" s="193">
        <v>165.18</v>
      </c>
      <c r="D1583" s="193">
        <v>62.97</v>
      </c>
      <c r="E1583" s="193">
        <v>95.86</v>
      </c>
      <c r="F1583" s="193">
        <v>286.13</v>
      </c>
      <c r="G1583" s="193">
        <v>40.08</v>
      </c>
      <c r="H1583" s="193">
        <v>33.49</v>
      </c>
      <c r="I1583" s="224">
        <v>426.75</v>
      </c>
      <c r="J1583" s="193"/>
      <c r="K1583" s="196">
        <f t="shared" si="200"/>
        <v>1.0598230708592395E-2</v>
      </c>
      <c r="L1583" s="196">
        <f t="shared" si="201"/>
        <v>-1.0483436170850057E-2</v>
      </c>
      <c r="M1583" s="196">
        <f t="shared" si="202"/>
        <v>-5.370399620913022E-3</v>
      </c>
      <c r="N1583" s="196">
        <f t="shared" si="203"/>
        <v>-1.9736169342468624E-2</v>
      </c>
      <c r="O1583" s="196">
        <f t="shared" si="204"/>
        <v>-1.2323092854677229E-2</v>
      </c>
      <c r="P1583" s="196">
        <f t="shared" si="205"/>
        <v>-1.9920318725099181E-3</v>
      </c>
      <c r="Q1583" s="196">
        <f t="shared" si="206"/>
        <v>1.270033262775935E-2</v>
      </c>
      <c r="R1583" s="196">
        <f t="shared" si="207"/>
        <v>3.1918752266956806E-2</v>
      </c>
    </row>
    <row r="1584" spans="1:18" ht="13.8">
      <c r="A1584" s="209">
        <v>43937</v>
      </c>
      <c r="B1584" s="193">
        <v>120.41</v>
      </c>
      <c r="C1584" s="193">
        <v>170.14</v>
      </c>
      <c r="D1584" s="193">
        <v>63.02</v>
      </c>
      <c r="E1584" s="193">
        <v>98.62</v>
      </c>
      <c r="F1584" s="193">
        <v>296.54000000000002</v>
      </c>
      <c r="G1584" s="193">
        <v>41.2</v>
      </c>
      <c r="H1584" s="193">
        <v>34.44</v>
      </c>
      <c r="I1584" s="224">
        <v>439.17</v>
      </c>
      <c r="J1584" s="193"/>
      <c r="K1584" s="196">
        <f t="shared" si="200"/>
        <v>4.3595077136418803E-2</v>
      </c>
      <c r="L1584" s="196">
        <f t="shared" si="201"/>
        <v>3.0027848407797431E-2</v>
      </c>
      <c r="M1584" s="196">
        <f t="shared" si="202"/>
        <v>7.9402890265212428E-4</v>
      </c>
      <c r="N1584" s="196">
        <f t="shared" si="203"/>
        <v>2.8791988316294651E-2</v>
      </c>
      <c r="O1584" s="196">
        <f t="shared" si="204"/>
        <v>3.6382064096739331E-2</v>
      </c>
      <c r="P1584" s="196">
        <f t="shared" si="205"/>
        <v>2.794411177644722E-2</v>
      </c>
      <c r="Q1584" s="196">
        <f t="shared" si="206"/>
        <v>2.8366676619886403E-2</v>
      </c>
      <c r="R1584" s="196">
        <f t="shared" si="207"/>
        <v>2.9103690685413044E-2</v>
      </c>
    </row>
    <row r="1585" spans="1:18" ht="13.8">
      <c r="A1585" s="209">
        <v>43938</v>
      </c>
      <c r="B1585" s="193">
        <v>118.75</v>
      </c>
      <c r="C1585" s="193">
        <v>171.64</v>
      </c>
      <c r="D1585" s="193">
        <v>64.010000000000005</v>
      </c>
      <c r="E1585" s="193">
        <v>102.34</v>
      </c>
      <c r="F1585" s="193">
        <v>293.18</v>
      </c>
      <c r="G1585" s="193">
        <v>41.13</v>
      </c>
      <c r="H1585" s="193">
        <v>34.659999999999997</v>
      </c>
      <c r="I1585" s="224">
        <v>422.96</v>
      </c>
      <c r="J1585" s="193"/>
      <c r="K1585" s="196">
        <f t="shared" si="200"/>
        <v>-1.3786230379536555E-2</v>
      </c>
      <c r="L1585" s="196">
        <f t="shared" si="201"/>
        <v>8.8162689549782531E-3</v>
      </c>
      <c r="M1585" s="196">
        <f t="shared" si="202"/>
        <v>1.5709298635353888E-2</v>
      </c>
      <c r="N1585" s="196">
        <f t="shared" si="203"/>
        <v>3.7720543500304182E-2</v>
      </c>
      <c r="O1585" s="196">
        <f t="shared" si="204"/>
        <v>-1.1330680515276231E-2</v>
      </c>
      <c r="P1585" s="196">
        <f t="shared" si="205"/>
        <v>-1.6990291262135989E-3</v>
      </c>
      <c r="Q1585" s="196">
        <f t="shared" si="206"/>
        <v>6.387921022067331E-3</v>
      </c>
      <c r="R1585" s="196">
        <f t="shared" si="207"/>
        <v>-3.6910535783409693E-2</v>
      </c>
    </row>
    <row r="1586" spans="1:18" ht="13.8">
      <c r="A1586" s="209">
        <v>43941</v>
      </c>
      <c r="B1586" s="193">
        <v>119.68</v>
      </c>
      <c r="C1586" s="193">
        <v>168.24</v>
      </c>
      <c r="D1586" s="193">
        <v>63.18</v>
      </c>
      <c r="E1586" s="193">
        <v>98.33</v>
      </c>
      <c r="F1586" s="193">
        <v>287.8</v>
      </c>
      <c r="G1586" s="193">
        <v>40.42</v>
      </c>
      <c r="H1586" s="193">
        <v>34.83</v>
      </c>
      <c r="I1586" s="224">
        <v>437.49</v>
      </c>
      <c r="J1586" s="193"/>
      <c r="K1586" s="196">
        <f t="shared" si="200"/>
        <v>7.8315789473684793E-3</v>
      </c>
      <c r="L1586" s="196">
        <f t="shared" si="201"/>
        <v>-1.980890235376356E-2</v>
      </c>
      <c r="M1586" s="196">
        <f t="shared" si="202"/>
        <v>-1.2966723949382992E-2</v>
      </c>
      <c r="N1586" s="196">
        <f t="shared" si="203"/>
        <v>-3.9183115106507765E-2</v>
      </c>
      <c r="O1586" s="196">
        <f t="shared" si="204"/>
        <v>-1.8350501398458268E-2</v>
      </c>
      <c r="P1586" s="196">
        <f t="shared" si="205"/>
        <v>-1.7262338925358639E-2</v>
      </c>
      <c r="Q1586" s="196">
        <f t="shared" si="206"/>
        <v>4.9047893825736218E-3</v>
      </c>
      <c r="R1586" s="196">
        <f t="shared" si="207"/>
        <v>3.435313031965205E-2</v>
      </c>
    </row>
    <row r="1587" spans="1:18" ht="13.8">
      <c r="A1587" s="209">
        <v>43942</v>
      </c>
      <c r="B1587" s="193">
        <v>116.41</v>
      </c>
      <c r="C1587" s="193">
        <v>161.28</v>
      </c>
      <c r="D1587" s="193">
        <v>60.67</v>
      </c>
      <c r="E1587" s="193">
        <v>96.46</v>
      </c>
      <c r="F1587" s="193">
        <v>277.88</v>
      </c>
      <c r="G1587" s="193">
        <v>40.22</v>
      </c>
      <c r="H1587" s="193">
        <v>34.799999999999997</v>
      </c>
      <c r="I1587" s="224">
        <v>433.83</v>
      </c>
      <c r="J1587" s="193"/>
      <c r="K1587" s="196">
        <f t="shared" si="200"/>
        <v>-2.732286096256693E-2</v>
      </c>
      <c r="L1587" s="196">
        <f t="shared" si="201"/>
        <v>-4.1369472182596338E-2</v>
      </c>
      <c r="M1587" s="196">
        <f t="shared" si="202"/>
        <v>-3.972776194998414E-2</v>
      </c>
      <c r="N1587" s="196">
        <f t="shared" si="203"/>
        <v>-1.9017593816739595E-2</v>
      </c>
      <c r="O1587" s="196">
        <f t="shared" si="204"/>
        <v>-3.4468380820013952E-2</v>
      </c>
      <c r="P1587" s="196">
        <f t="shared" si="205"/>
        <v>-4.9480455220188724E-3</v>
      </c>
      <c r="Q1587" s="196">
        <f t="shared" si="206"/>
        <v>-8.6132644272182419E-4</v>
      </c>
      <c r="R1587" s="196">
        <f t="shared" si="207"/>
        <v>-8.365905506411633E-3</v>
      </c>
    </row>
    <row r="1588" spans="1:18" ht="13.8">
      <c r="A1588" s="209">
        <v>43943</v>
      </c>
      <c r="B1588" s="193">
        <v>118.17</v>
      </c>
      <c r="C1588" s="193">
        <v>166.76</v>
      </c>
      <c r="D1588" s="193">
        <v>63.01</v>
      </c>
      <c r="E1588" s="193">
        <v>96.4</v>
      </c>
      <c r="F1588" s="193">
        <v>285.33999999999997</v>
      </c>
      <c r="G1588" s="193">
        <v>40.97</v>
      </c>
      <c r="H1588" s="193">
        <v>35.39</v>
      </c>
      <c r="I1588" s="224">
        <v>421.42</v>
      </c>
      <c r="J1588" s="193"/>
      <c r="K1588" s="196">
        <f t="shared" si="200"/>
        <v>1.5118976032986901E-2</v>
      </c>
      <c r="L1588" s="196">
        <f t="shared" si="201"/>
        <v>3.3978174603174538E-2</v>
      </c>
      <c r="M1588" s="196">
        <f t="shared" si="202"/>
        <v>3.8569309378605511E-2</v>
      </c>
      <c r="N1588" s="196">
        <f t="shared" si="203"/>
        <v>-6.2201948994389451E-4</v>
      </c>
      <c r="O1588" s="196">
        <f t="shared" si="204"/>
        <v>2.6846120627608966E-2</v>
      </c>
      <c r="P1588" s="196">
        <f t="shared" si="205"/>
        <v>1.8647439085032323E-2</v>
      </c>
      <c r="Q1588" s="196">
        <f t="shared" si="206"/>
        <v>1.6954022988505846E-2</v>
      </c>
      <c r="R1588" s="196">
        <f t="shared" si="207"/>
        <v>-2.8605675033999422E-2</v>
      </c>
    </row>
    <row r="1589" spans="1:18" ht="13.8">
      <c r="A1589" s="209">
        <v>43944</v>
      </c>
      <c r="B1589" s="193">
        <v>119.97</v>
      </c>
      <c r="C1589" s="193">
        <v>164.74</v>
      </c>
      <c r="D1589" s="193">
        <v>63.66</v>
      </c>
      <c r="E1589" s="193">
        <v>93.71</v>
      </c>
      <c r="F1589" s="193">
        <v>281.64</v>
      </c>
      <c r="G1589" s="193">
        <v>40.01</v>
      </c>
      <c r="H1589" s="193">
        <v>35.08</v>
      </c>
      <c r="I1589" s="224">
        <v>426.7</v>
      </c>
      <c r="J1589" s="193"/>
      <c r="K1589" s="196">
        <f t="shared" si="200"/>
        <v>1.5232292460015208E-2</v>
      </c>
      <c r="L1589" s="196">
        <f t="shared" si="201"/>
        <v>-1.2113216598704617E-2</v>
      </c>
      <c r="M1589" s="196">
        <f t="shared" si="202"/>
        <v>1.0315822885256285E-2</v>
      </c>
      <c r="N1589" s="196">
        <f t="shared" si="203"/>
        <v>-2.790456431535282E-2</v>
      </c>
      <c r="O1589" s="196">
        <f t="shared" si="204"/>
        <v>-1.2966986752645928E-2</v>
      </c>
      <c r="P1589" s="196">
        <f t="shared" si="205"/>
        <v>-2.3431779350744468E-2</v>
      </c>
      <c r="Q1589" s="196">
        <f t="shared" si="206"/>
        <v>-8.7595365922577637E-3</v>
      </c>
      <c r="R1589" s="196">
        <f t="shared" si="207"/>
        <v>1.2529068387831552E-2</v>
      </c>
    </row>
    <row r="1590" spans="1:18" ht="13.8">
      <c r="A1590" s="209">
        <v>43945</v>
      </c>
      <c r="B1590" s="193">
        <v>120.51</v>
      </c>
      <c r="C1590" s="193">
        <v>167.75</v>
      </c>
      <c r="D1590" s="193">
        <v>63.81</v>
      </c>
      <c r="E1590" s="193">
        <v>97.29</v>
      </c>
      <c r="F1590" s="193">
        <v>286.39</v>
      </c>
      <c r="G1590" s="193">
        <v>40.299999999999997</v>
      </c>
      <c r="H1590" s="193">
        <v>36.409999999999997</v>
      </c>
      <c r="I1590" s="224">
        <v>424.99</v>
      </c>
      <c r="J1590" s="193"/>
      <c r="K1590" s="196">
        <f t="shared" si="200"/>
        <v>4.5011252813203818E-3</v>
      </c>
      <c r="L1590" s="196">
        <f t="shared" si="201"/>
        <v>1.8271215248269947E-2</v>
      </c>
      <c r="M1590" s="196">
        <f t="shared" si="202"/>
        <v>2.3562676720076297E-3</v>
      </c>
      <c r="N1590" s="196">
        <f t="shared" si="203"/>
        <v>3.8202966599082414E-2</v>
      </c>
      <c r="O1590" s="196">
        <f t="shared" si="204"/>
        <v>1.6865502059366568E-2</v>
      </c>
      <c r="P1590" s="196">
        <f t="shared" si="205"/>
        <v>7.2481879530117265E-3</v>
      </c>
      <c r="Q1590" s="196">
        <f t="shared" si="206"/>
        <v>3.7913340935005653E-2</v>
      </c>
      <c r="R1590" s="196">
        <f t="shared" si="207"/>
        <v>-4.0074994141082246E-3</v>
      </c>
    </row>
    <row r="1591" spans="1:18" ht="13.8">
      <c r="A1591" s="209">
        <v>43948</v>
      </c>
      <c r="B1591" s="193">
        <v>118.8</v>
      </c>
      <c r="C1591" s="193">
        <v>167.27</v>
      </c>
      <c r="D1591" s="193">
        <v>63.64</v>
      </c>
      <c r="E1591" s="193">
        <v>99.15</v>
      </c>
      <c r="F1591" s="193">
        <v>284.75</v>
      </c>
      <c r="G1591" s="193">
        <v>39.94</v>
      </c>
      <c r="H1591" s="193">
        <v>36.67</v>
      </c>
      <c r="I1591" s="224">
        <v>421.38</v>
      </c>
      <c r="J1591" s="193"/>
      <c r="K1591" s="196">
        <f t="shared" si="200"/>
        <v>-1.4189693801344352E-2</v>
      </c>
      <c r="L1591" s="196">
        <f t="shared" si="201"/>
        <v>-2.8614008941877183E-3</v>
      </c>
      <c r="M1591" s="196">
        <f t="shared" si="202"/>
        <v>-2.6641592226923946E-3</v>
      </c>
      <c r="N1591" s="196">
        <f t="shared" si="203"/>
        <v>1.9118100524205976E-2</v>
      </c>
      <c r="O1591" s="196">
        <f t="shared" si="204"/>
        <v>-5.7264569293620114E-3</v>
      </c>
      <c r="P1591" s="196">
        <f t="shared" si="205"/>
        <v>-8.9330024813895643E-3</v>
      </c>
      <c r="Q1591" s="196">
        <f t="shared" si="206"/>
        <v>7.1408953584181584E-3</v>
      </c>
      <c r="R1591" s="196">
        <f t="shared" si="207"/>
        <v>-8.4943175133532865E-3</v>
      </c>
    </row>
    <row r="1592" spans="1:18" ht="13.8">
      <c r="A1592" s="209">
        <v>43949</v>
      </c>
      <c r="B1592" s="193">
        <v>115.7</v>
      </c>
      <c r="C1592" s="193">
        <v>163.19</v>
      </c>
      <c r="D1592" s="193">
        <v>61.53</v>
      </c>
      <c r="E1592" s="193">
        <v>101.06</v>
      </c>
      <c r="F1592" s="193">
        <v>281.22000000000003</v>
      </c>
      <c r="G1592" s="193">
        <v>39.85</v>
      </c>
      <c r="H1592" s="193">
        <v>36.159999999999997</v>
      </c>
      <c r="I1592" s="224">
        <v>403.83</v>
      </c>
      <c r="J1592" s="193"/>
      <c r="K1592" s="196">
        <f t="shared" si="200"/>
        <v>-2.6094276094276048E-2</v>
      </c>
      <c r="L1592" s="196">
        <f t="shared" si="201"/>
        <v>-2.4391702038620268E-2</v>
      </c>
      <c r="M1592" s="196">
        <f t="shared" si="202"/>
        <v>-3.3155248271527334E-2</v>
      </c>
      <c r="N1592" s="196">
        <f t="shared" si="203"/>
        <v>1.9263741805345402E-2</v>
      </c>
      <c r="O1592" s="196">
        <f t="shared" si="204"/>
        <v>-1.2396839332747928E-2</v>
      </c>
      <c r="P1592" s="196">
        <f t="shared" si="205"/>
        <v>-2.2533800701050656E-3</v>
      </c>
      <c r="Q1592" s="196">
        <f t="shared" si="206"/>
        <v>-1.3907826561221847E-2</v>
      </c>
      <c r="R1592" s="196">
        <f t="shared" si="207"/>
        <v>-4.1648868005126044E-2</v>
      </c>
    </row>
    <row r="1593" spans="1:18" ht="13.8">
      <c r="A1593" s="209">
        <v>43950</v>
      </c>
      <c r="B1593" s="193">
        <v>118.64</v>
      </c>
      <c r="C1593" s="193">
        <v>170.51</v>
      </c>
      <c r="D1593" s="193">
        <v>66.91</v>
      </c>
      <c r="E1593" s="193">
        <v>101.15</v>
      </c>
      <c r="F1593" s="193">
        <v>283.2</v>
      </c>
      <c r="G1593" s="193">
        <v>38.479999999999997</v>
      </c>
      <c r="H1593" s="193">
        <v>36.11</v>
      </c>
      <c r="I1593" s="224">
        <v>411.89</v>
      </c>
      <c r="J1593" s="193"/>
      <c r="K1593" s="196">
        <f t="shared" si="200"/>
        <v>2.5410544511668087E-2</v>
      </c>
      <c r="L1593" s="196">
        <f t="shared" si="201"/>
        <v>4.4855689686868025E-2</v>
      </c>
      <c r="M1593" s="196">
        <f t="shared" si="202"/>
        <v>8.7437022590606137E-2</v>
      </c>
      <c r="N1593" s="196">
        <f t="shared" si="203"/>
        <v>8.9056006332874935E-4</v>
      </c>
      <c r="O1593" s="196">
        <f t="shared" si="204"/>
        <v>7.0407510134412954E-3</v>
      </c>
      <c r="P1593" s="196">
        <f t="shared" si="205"/>
        <v>-3.4378920953576024E-2</v>
      </c>
      <c r="Q1593" s="196">
        <f t="shared" si="206"/>
        <v>-1.3827433628317799E-3</v>
      </c>
      <c r="R1593" s="196">
        <f t="shared" si="207"/>
        <v>1.9958893593838997E-2</v>
      </c>
    </row>
    <row r="1594" spans="1:18" ht="13.8">
      <c r="A1594" s="209">
        <v>43951</v>
      </c>
      <c r="B1594" s="193">
        <v>123.7</v>
      </c>
      <c r="C1594" s="193">
        <v>172.22</v>
      </c>
      <c r="D1594" s="193">
        <v>67.27</v>
      </c>
      <c r="E1594" s="193">
        <v>99.02</v>
      </c>
      <c r="F1594" s="193">
        <v>280.06</v>
      </c>
      <c r="G1594" s="193">
        <v>37.840000000000003</v>
      </c>
      <c r="H1594" s="193">
        <v>36.85</v>
      </c>
      <c r="I1594" s="224">
        <v>419.85</v>
      </c>
      <c r="J1594" s="193"/>
      <c r="K1594" s="196">
        <f t="shared" si="200"/>
        <v>4.2650033715441689E-2</v>
      </c>
      <c r="L1594" s="196">
        <f t="shared" si="201"/>
        <v>1.0028737317459433E-2</v>
      </c>
      <c r="M1594" s="196">
        <f t="shared" si="202"/>
        <v>5.3803616798684716E-3</v>
      </c>
      <c r="N1594" s="196">
        <f t="shared" si="203"/>
        <v>-2.1057834898665442E-2</v>
      </c>
      <c r="O1594" s="196">
        <f t="shared" si="204"/>
        <v>-1.108757062146888E-2</v>
      </c>
      <c r="P1594" s="196">
        <f t="shared" si="205"/>
        <v>-1.6632016632016463E-2</v>
      </c>
      <c r="Q1594" s="196">
        <f t="shared" si="206"/>
        <v>2.0492938244253724E-2</v>
      </c>
      <c r="R1594" s="196">
        <f t="shared" si="207"/>
        <v>1.9325548083226195E-2</v>
      </c>
    </row>
    <row r="1595" spans="1:18" ht="13.8">
      <c r="A1595" s="209">
        <v>43952</v>
      </c>
      <c r="B1595" s="193">
        <v>114.3</v>
      </c>
      <c r="C1595" s="193">
        <v>167.76</v>
      </c>
      <c r="D1595" s="193">
        <v>65.87</v>
      </c>
      <c r="E1595" s="193">
        <v>97.66</v>
      </c>
      <c r="F1595" s="193">
        <v>279.06</v>
      </c>
      <c r="G1595" s="193">
        <v>38.270000000000003</v>
      </c>
      <c r="H1595" s="193">
        <v>36.32</v>
      </c>
      <c r="I1595" s="224">
        <v>415.27</v>
      </c>
      <c r="J1595" s="195"/>
      <c r="K1595" s="196">
        <f t="shared" si="200"/>
        <v>-7.5990299110751863E-2</v>
      </c>
      <c r="L1595" s="196">
        <f t="shared" si="201"/>
        <v>-2.5897108349785206E-2</v>
      </c>
      <c r="M1595" s="196">
        <f t="shared" si="202"/>
        <v>-2.0811654526534735E-2</v>
      </c>
      <c r="N1595" s="196">
        <f t="shared" si="203"/>
        <v>-1.3734599070894764E-2</v>
      </c>
      <c r="O1595" s="196">
        <f t="shared" si="204"/>
        <v>-3.5706634292651572E-3</v>
      </c>
      <c r="P1595" s="196">
        <f t="shared" si="205"/>
        <v>1.1363636363636355E-2</v>
      </c>
      <c r="Q1595" s="196">
        <f t="shared" si="206"/>
        <v>-1.4382632293080084E-2</v>
      </c>
      <c r="R1595" s="196">
        <f t="shared" si="207"/>
        <v>-1.0908657853995571E-2</v>
      </c>
    </row>
    <row r="1596" spans="1:18" ht="13.8">
      <c r="A1596" s="209">
        <v>43955</v>
      </c>
      <c r="B1596" s="193">
        <v>115.8</v>
      </c>
      <c r="C1596" s="193">
        <v>171.87</v>
      </c>
      <c r="D1596" s="193">
        <v>66.180000000000007</v>
      </c>
      <c r="E1596" s="193">
        <v>100.8</v>
      </c>
      <c r="F1596" s="193">
        <v>281.44</v>
      </c>
      <c r="G1596" s="193">
        <v>38.51</v>
      </c>
      <c r="H1596" s="193">
        <v>36.85</v>
      </c>
      <c r="I1596" s="224">
        <v>428.15</v>
      </c>
      <c r="J1596" s="193"/>
      <c r="K1596" s="196">
        <f t="shared" si="200"/>
        <v>1.3123359580052493E-2</v>
      </c>
      <c r="L1596" s="196">
        <f t="shared" si="201"/>
        <v>2.4499284692417821E-2</v>
      </c>
      <c r="M1596" s="196">
        <f t="shared" si="202"/>
        <v>4.7062395627751972E-3</v>
      </c>
      <c r="N1596" s="196">
        <f t="shared" si="203"/>
        <v>3.2152365349170597E-2</v>
      </c>
      <c r="O1596" s="196">
        <f t="shared" si="204"/>
        <v>8.5286318354475584E-3</v>
      </c>
      <c r="P1596" s="196">
        <f t="shared" si="205"/>
        <v>6.2712307290304385E-3</v>
      </c>
      <c r="Q1596" s="196">
        <f t="shared" si="206"/>
        <v>1.4592511013215891E-2</v>
      </c>
      <c r="R1596" s="196">
        <f t="shared" si="207"/>
        <v>3.1015965516411E-2</v>
      </c>
    </row>
    <row r="1597" spans="1:18" ht="13.8">
      <c r="A1597" s="209">
        <v>43956</v>
      </c>
      <c r="B1597" s="193">
        <v>115.89</v>
      </c>
      <c r="C1597" s="193">
        <v>173.71</v>
      </c>
      <c r="D1597" s="193">
        <v>67.39</v>
      </c>
      <c r="E1597" s="193">
        <v>100.84</v>
      </c>
      <c r="F1597" s="193">
        <v>284.61</v>
      </c>
      <c r="G1597" s="193">
        <v>38.83</v>
      </c>
      <c r="H1597" s="193">
        <v>37.31</v>
      </c>
      <c r="I1597" s="224">
        <v>424.68</v>
      </c>
      <c r="J1597" s="193"/>
      <c r="K1597" s="196">
        <f t="shared" si="200"/>
        <v>7.7720207253888956E-4</v>
      </c>
      <c r="L1597" s="196">
        <f t="shared" si="201"/>
        <v>1.0705765985919611E-2</v>
      </c>
      <c r="M1597" s="196">
        <f t="shared" si="202"/>
        <v>1.8283469326080291E-2</v>
      </c>
      <c r="N1597" s="196">
        <f t="shared" si="203"/>
        <v>3.9682539682545884E-4</v>
      </c>
      <c r="O1597" s="196">
        <f t="shared" si="204"/>
        <v>1.126350198976697E-2</v>
      </c>
      <c r="P1597" s="196">
        <f t="shared" si="205"/>
        <v>8.3095299922098242E-3</v>
      </c>
      <c r="Q1597" s="196">
        <f t="shared" si="206"/>
        <v>1.2483039348711013E-2</v>
      </c>
      <c r="R1597" s="196">
        <f t="shared" si="207"/>
        <v>-8.1046362256217922E-3</v>
      </c>
    </row>
    <row r="1598" spans="1:18" ht="13.8">
      <c r="A1598" s="209">
        <v>43957</v>
      </c>
      <c r="B1598" s="193">
        <v>117.56</v>
      </c>
      <c r="C1598" s="193">
        <v>175.42</v>
      </c>
      <c r="D1598" s="193">
        <v>67.2</v>
      </c>
      <c r="E1598" s="193">
        <v>102.49</v>
      </c>
      <c r="F1598" s="193">
        <v>285.51</v>
      </c>
      <c r="G1598" s="193">
        <v>38.380000000000003</v>
      </c>
      <c r="H1598" s="193">
        <v>37.89</v>
      </c>
      <c r="I1598" s="224">
        <v>434.26</v>
      </c>
      <c r="J1598" s="193"/>
      <c r="K1598" s="196">
        <f t="shared" si="200"/>
        <v>1.4410216584692395E-2</v>
      </c>
      <c r="L1598" s="196">
        <f t="shared" si="201"/>
        <v>9.8439928616658769E-3</v>
      </c>
      <c r="M1598" s="196">
        <f t="shared" si="202"/>
        <v>-2.8194094079239907E-3</v>
      </c>
      <c r="N1598" s="196">
        <f t="shared" si="203"/>
        <v>1.6362554541848387E-2</v>
      </c>
      <c r="O1598" s="196">
        <f t="shared" si="204"/>
        <v>3.1622219879834765E-3</v>
      </c>
      <c r="P1598" s="196">
        <f t="shared" si="205"/>
        <v>-1.1588977594643208E-2</v>
      </c>
      <c r="Q1598" s="196">
        <f t="shared" si="206"/>
        <v>1.5545430179576474E-2</v>
      </c>
      <c r="R1598" s="196">
        <f t="shared" si="207"/>
        <v>2.2558161439201242E-2</v>
      </c>
    </row>
    <row r="1599" spans="1:18" ht="13.8">
      <c r="A1599" s="209">
        <v>43958</v>
      </c>
      <c r="B1599" s="193">
        <v>118.38</v>
      </c>
      <c r="C1599" s="193">
        <v>176.44</v>
      </c>
      <c r="D1599" s="193">
        <v>68.459999999999994</v>
      </c>
      <c r="E1599" s="193">
        <v>102.29</v>
      </c>
      <c r="F1599" s="193">
        <v>281.91000000000003</v>
      </c>
      <c r="G1599" s="193">
        <v>38.11</v>
      </c>
      <c r="H1599" s="193">
        <v>38.28</v>
      </c>
      <c r="I1599" s="224">
        <v>436.53</v>
      </c>
      <c r="J1599" s="193"/>
      <c r="K1599" s="196">
        <f t="shared" si="200"/>
        <v>6.9751616195984452E-3</v>
      </c>
      <c r="L1599" s="196">
        <f t="shared" si="201"/>
        <v>5.8146163493330884E-3</v>
      </c>
      <c r="M1599" s="196">
        <f t="shared" si="202"/>
        <v>1.8749999999999864E-2</v>
      </c>
      <c r="N1599" s="196">
        <f t="shared" si="203"/>
        <v>-1.95140989364805E-3</v>
      </c>
      <c r="O1599" s="196">
        <f t="shared" si="204"/>
        <v>-1.2609015446043802E-2</v>
      </c>
      <c r="P1599" s="196">
        <f t="shared" si="205"/>
        <v>-7.0349140177176422E-3</v>
      </c>
      <c r="Q1599" s="196">
        <f t="shared" si="206"/>
        <v>1.0292953285827409E-2</v>
      </c>
      <c r="R1599" s="196">
        <f t="shared" si="207"/>
        <v>5.2272831943996267E-3</v>
      </c>
    </row>
    <row r="1600" spans="1:18" ht="13.8">
      <c r="A1600" s="209">
        <v>43959</v>
      </c>
      <c r="B1600" s="193">
        <v>118.98</v>
      </c>
      <c r="C1600" s="193">
        <v>177.48</v>
      </c>
      <c r="D1600" s="193">
        <v>69.25</v>
      </c>
      <c r="E1600" s="193">
        <v>104.52</v>
      </c>
      <c r="F1600" s="193">
        <v>282.77999999999997</v>
      </c>
      <c r="G1600" s="193">
        <v>38.44</v>
      </c>
      <c r="H1600" s="193">
        <v>39</v>
      </c>
      <c r="I1600" s="224">
        <v>435.55</v>
      </c>
      <c r="J1600" s="193"/>
      <c r="K1600" s="196">
        <f t="shared" si="200"/>
        <v>5.0684237202230833E-3</v>
      </c>
      <c r="L1600" s="196">
        <f t="shared" si="201"/>
        <v>5.8943550215370217E-3</v>
      </c>
      <c r="M1600" s="196">
        <f t="shared" si="202"/>
        <v>1.1539585159217153E-2</v>
      </c>
      <c r="N1600" s="196">
        <f t="shared" si="203"/>
        <v>2.1800762537882389E-2</v>
      </c>
      <c r="O1600" s="196">
        <f t="shared" si="204"/>
        <v>3.0860913057356872E-3</v>
      </c>
      <c r="P1600" s="196">
        <f t="shared" si="205"/>
        <v>8.6591445814746346E-3</v>
      </c>
      <c r="Q1600" s="196">
        <f t="shared" si="206"/>
        <v>1.8808777429467054E-2</v>
      </c>
      <c r="R1600" s="196">
        <f t="shared" si="207"/>
        <v>-2.2449774356858897E-3</v>
      </c>
    </row>
    <row r="1601" spans="1:18" ht="13.8">
      <c r="A1601" s="209">
        <v>43962</v>
      </c>
      <c r="B1601" s="193">
        <v>120.45</v>
      </c>
      <c r="C1601" s="193">
        <v>179.46</v>
      </c>
      <c r="D1601" s="193">
        <v>69.989999999999995</v>
      </c>
      <c r="E1601" s="193">
        <v>108.44</v>
      </c>
      <c r="F1601" s="193">
        <v>286.83999999999997</v>
      </c>
      <c r="G1601" s="193">
        <v>38.67</v>
      </c>
      <c r="H1601" s="193">
        <v>38.979999999999997</v>
      </c>
      <c r="I1601" s="224">
        <v>440.52</v>
      </c>
      <c r="J1601" s="193"/>
      <c r="K1601" s="196">
        <f t="shared" si="200"/>
        <v>1.2355017650025205E-2</v>
      </c>
      <c r="L1601" s="196">
        <f t="shared" si="201"/>
        <v>1.1156186612576169E-2</v>
      </c>
      <c r="M1601" s="196">
        <f t="shared" si="202"/>
        <v>1.0685920577617254E-2</v>
      </c>
      <c r="N1601" s="196">
        <f t="shared" si="203"/>
        <v>3.7504783773440506E-2</v>
      </c>
      <c r="O1601" s="196">
        <f t="shared" si="204"/>
        <v>1.4357451021995907E-2</v>
      </c>
      <c r="P1601" s="196">
        <f t="shared" si="205"/>
        <v>5.9833506763788758E-3</v>
      </c>
      <c r="Q1601" s="196">
        <f t="shared" si="206"/>
        <v>-5.1282051282059294E-4</v>
      </c>
      <c r="R1601" s="196">
        <f t="shared" si="207"/>
        <v>1.1410859832395754E-2</v>
      </c>
    </row>
    <row r="1602" spans="1:18" ht="13.8">
      <c r="A1602" s="209">
        <v>43963</v>
      </c>
      <c r="B1602" s="193">
        <v>117.85</v>
      </c>
      <c r="C1602" s="193">
        <v>175.4</v>
      </c>
      <c r="D1602" s="193">
        <v>68.62</v>
      </c>
      <c r="E1602" s="193">
        <v>107.73</v>
      </c>
      <c r="F1602" s="193">
        <v>281.76</v>
      </c>
      <c r="G1602" s="193">
        <v>38.700000000000003</v>
      </c>
      <c r="H1602" s="193">
        <v>38.86</v>
      </c>
      <c r="I1602" s="224">
        <v>431.82</v>
      </c>
      <c r="J1602" s="193"/>
      <c r="K1602" s="196">
        <f t="shared" si="200"/>
        <v>-2.1585720215857272E-2</v>
      </c>
      <c r="L1602" s="196">
        <f t="shared" si="201"/>
        <v>-2.2623425833054732E-2</v>
      </c>
      <c r="M1602" s="196">
        <f t="shared" si="202"/>
        <v>-1.957422488926976E-2</v>
      </c>
      <c r="N1602" s="196">
        <f t="shared" si="203"/>
        <v>-6.5473994835853356E-3</v>
      </c>
      <c r="O1602" s="196">
        <f t="shared" si="204"/>
        <v>-1.7710221726397937E-2</v>
      </c>
      <c r="P1602" s="196">
        <f t="shared" si="205"/>
        <v>7.7579519006985094E-4</v>
      </c>
      <c r="Q1602" s="196">
        <f t="shared" si="206"/>
        <v>-3.0785017957926488E-3</v>
      </c>
      <c r="R1602" s="196">
        <f t="shared" si="207"/>
        <v>-1.9749387087986899E-2</v>
      </c>
    </row>
    <row r="1603" spans="1:18" ht="13.8">
      <c r="A1603" s="209">
        <v>43964</v>
      </c>
      <c r="B1603" s="193">
        <v>118.4</v>
      </c>
      <c r="C1603" s="193">
        <v>172.74</v>
      </c>
      <c r="D1603" s="193">
        <v>67.3</v>
      </c>
      <c r="E1603" s="193">
        <v>107.5</v>
      </c>
      <c r="F1603" s="193">
        <v>279.27</v>
      </c>
      <c r="G1603" s="193">
        <v>38.68</v>
      </c>
      <c r="H1603" s="193">
        <v>38.47</v>
      </c>
      <c r="I1603" s="224">
        <v>438.27</v>
      </c>
      <c r="J1603" s="193"/>
      <c r="K1603" s="196">
        <f t="shared" ref="K1603:K1666" si="208">(B1603-B1602)/B1602</f>
        <v>4.6669495120917389E-3</v>
      </c>
      <c r="L1603" s="196">
        <f t="shared" ref="L1603:L1666" si="209">(C1603-C1602)/C1602</f>
        <v>-1.5165336374002261E-2</v>
      </c>
      <c r="M1603" s="196">
        <f t="shared" ref="M1603:M1666" si="210">(D1603-D1602)/D1602</f>
        <v>-1.9236374234917041E-2</v>
      </c>
      <c r="N1603" s="196">
        <f t="shared" ref="N1603:N1666" si="211">(E1603-E1602)/E1602</f>
        <v>-2.1349670472477857E-3</v>
      </c>
      <c r="O1603" s="196">
        <f t="shared" ref="O1603:O1666" si="212">(F1603-F1602)/F1602</f>
        <v>-8.8373083475298455E-3</v>
      </c>
      <c r="P1603" s="196">
        <f t="shared" ref="P1603:P1666" si="213">(G1603-G1602)/G1602</f>
        <v>-5.1679586563315567E-4</v>
      </c>
      <c r="Q1603" s="196">
        <f t="shared" ref="Q1603:Q1666" si="214">(H1603-H1602)/H1602</f>
        <v>-1.0036026762738048E-2</v>
      </c>
      <c r="R1603" s="196">
        <f t="shared" ref="R1603:R1666" si="215">(I1603-I1602)/I1602</f>
        <v>1.493677921356118E-2</v>
      </c>
    </row>
    <row r="1604" spans="1:18" ht="13.8">
      <c r="A1604" s="209">
        <v>43965</v>
      </c>
      <c r="B1604" s="193">
        <v>119.44</v>
      </c>
      <c r="C1604" s="193">
        <v>173.49</v>
      </c>
      <c r="D1604" s="193">
        <v>67.64</v>
      </c>
      <c r="E1604" s="193">
        <v>108.22</v>
      </c>
      <c r="F1604" s="193">
        <v>277.05</v>
      </c>
      <c r="G1604" s="193">
        <v>38.590000000000003</v>
      </c>
      <c r="H1604" s="193">
        <v>38.9</v>
      </c>
      <c r="I1604" s="224">
        <v>441.95</v>
      </c>
      <c r="J1604" s="193"/>
      <c r="K1604" s="196">
        <f t="shared" si="208"/>
        <v>8.7837837837837166E-3</v>
      </c>
      <c r="L1604" s="196">
        <f t="shared" si="209"/>
        <v>4.3417853421326849E-3</v>
      </c>
      <c r="M1604" s="196">
        <f t="shared" si="210"/>
        <v>5.0520059435364547E-3</v>
      </c>
      <c r="N1604" s="196">
        <f t="shared" si="211"/>
        <v>6.6976744186046403E-3</v>
      </c>
      <c r="O1604" s="196">
        <f t="shared" si="212"/>
        <v>-7.9492963798473548E-3</v>
      </c>
      <c r="P1604" s="196">
        <f t="shared" si="213"/>
        <v>-2.3267838676317557E-3</v>
      </c>
      <c r="Q1604" s="196">
        <f t="shared" si="214"/>
        <v>1.1177540940992974E-2</v>
      </c>
      <c r="R1604" s="196">
        <f t="shared" si="215"/>
        <v>8.3966504666073589E-3</v>
      </c>
    </row>
    <row r="1605" spans="1:18" ht="13.8">
      <c r="A1605" s="209">
        <v>43966</v>
      </c>
      <c r="B1605" s="193">
        <v>120.49</v>
      </c>
      <c r="C1605" s="193">
        <v>176.02</v>
      </c>
      <c r="D1605" s="193">
        <v>68.489999999999995</v>
      </c>
      <c r="E1605" s="193">
        <v>109.13</v>
      </c>
      <c r="F1605" s="193">
        <v>276.56</v>
      </c>
      <c r="G1605" s="193">
        <v>39.380000000000003</v>
      </c>
      <c r="H1605" s="193">
        <v>38.96</v>
      </c>
      <c r="I1605" s="224">
        <v>454.19</v>
      </c>
      <c r="J1605" s="193"/>
      <c r="K1605" s="196">
        <f t="shared" si="208"/>
        <v>8.7910247823174588E-3</v>
      </c>
      <c r="L1605" s="196">
        <f t="shared" si="209"/>
        <v>1.4582973082022024E-2</v>
      </c>
      <c r="M1605" s="196">
        <f t="shared" si="210"/>
        <v>1.2566528681253611E-2</v>
      </c>
      <c r="N1605" s="196">
        <f t="shared" si="211"/>
        <v>8.4087968952134221E-3</v>
      </c>
      <c r="O1605" s="196">
        <f t="shared" si="212"/>
        <v>-1.768633820610031E-3</v>
      </c>
      <c r="P1605" s="196">
        <f t="shared" si="213"/>
        <v>2.0471624773257296E-2</v>
      </c>
      <c r="Q1605" s="196">
        <f t="shared" si="214"/>
        <v>1.5424164524422178E-3</v>
      </c>
      <c r="R1605" s="196">
        <f t="shared" si="215"/>
        <v>2.7695440660708247E-2</v>
      </c>
    </row>
    <row r="1606" spans="1:18" ht="13.8">
      <c r="A1606" s="209">
        <v>43969</v>
      </c>
      <c r="B1606" s="193">
        <v>121.31</v>
      </c>
      <c r="C1606" s="193">
        <v>177.7</v>
      </c>
      <c r="D1606" s="193">
        <v>69.03</v>
      </c>
      <c r="E1606" s="193">
        <v>112.97</v>
      </c>
      <c r="F1606" s="193">
        <v>279.83999999999997</v>
      </c>
      <c r="G1606" s="193">
        <v>39.92</v>
      </c>
      <c r="H1606" s="193">
        <v>39.33</v>
      </c>
      <c r="I1606" s="224">
        <v>452.58</v>
      </c>
      <c r="J1606" s="193"/>
      <c r="K1606" s="196">
        <f t="shared" si="208"/>
        <v>6.8055440285501485E-3</v>
      </c>
      <c r="L1606" s="196">
        <f t="shared" si="209"/>
        <v>9.5443699579592003E-3</v>
      </c>
      <c r="M1606" s="196">
        <f t="shared" si="210"/>
        <v>7.8843626806834027E-3</v>
      </c>
      <c r="N1606" s="196">
        <f t="shared" si="211"/>
        <v>3.5187391184825473E-2</v>
      </c>
      <c r="O1606" s="196">
        <f t="shared" si="212"/>
        <v>1.1859994214636869E-2</v>
      </c>
      <c r="P1606" s="196">
        <f t="shared" si="213"/>
        <v>1.37125444388014E-2</v>
      </c>
      <c r="Q1606" s="196">
        <f t="shared" si="214"/>
        <v>9.4969199178644107E-3</v>
      </c>
      <c r="R1606" s="196">
        <f t="shared" si="215"/>
        <v>-3.5447720117131897E-3</v>
      </c>
    </row>
    <row r="1607" spans="1:18" ht="13.8">
      <c r="A1607" s="209">
        <v>43970</v>
      </c>
      <c r="B1607" s="193">
        <v>122.47</v>
      </c>
      <c r="C1607" s="193">
        <v>176.47</v>
      </c>
      <c r="D1607" s="193">
        <v>68.510000000000005</v>
      </c>
      <c r="E1607" s="193">
        <v>111.73</v>
      </c>
      <c r="F1607" s="193">
        <v>281.57</v>
      </c>
      <c r="G1607" s="193">
        <v>39.07</v>
      </c>
      <c r="H1607" s="193">
        <v>39.229999999999997</v>
      </c>
      <c r="I1607" s="224">
        <v>451.04</v>
      </c>
      <c r="J1607" s="193"/>
      <c r="K1607" s="196">
        <f t="shared" si="208"/>
        <v>9.5622784601434065E-3</v>
      </c>
      <c r="L1607" s="196">
        <f t="shared" si="209"/>
        <v>-6.9217782779965667E-3</v>
      </c>
      <c r="M1607" s="196">
        <f t="shared" si="210"/>
        <v>-7.5329566854990008E-3</v>
      </c>
      <c r="N1607" s="196">
        <f t="shared" si="211"/>
        <v>-1.0976365406745108E-2</v>
      </c>
      <c r="O1607" s="196">
        <f t="shared" si="212"/>
        <v>6.1821040594626153E-3</v>
      </c>
      <c r="P1607" s="196">
        <f t="shared" si="213"/>
        <v>-2.1292585170340717E-2</v>
      </c>
      <c r="Q1607" s="196">
        <f t="shared" si="214"/>
        <v>-2.5425883549453705E-3</v>
      </c>
      <c r="R1607" s="196">
        <f t="shared" si="215"/>
        <v>-3.4027133324494316E-3</v>
      </c>
    </row>
    <row r="1608" spans="1:18" ht="13.8">
      <c r="A1608" s="209">
        <v>43971</v>
      </c>
      <c r="B1608" s="193">
        <v>124.9</v>
      </c>
      <c r="C1608" s="193">
        <v>178.92</v>
      </c>
      <c r="D1608" s="193">
        <v>70.16</v>
      </c>
      <c r="E1608" s="193">
        <v>108.52</v>
      </c>
      <c r="F1608" s="193">
        <v>281.83</v>
      </c>
      <c r="G1608" s="193">
        <v>39.229999999999997</v>
      </c>
      <c r="H1608" s="193">
        <v>39.520000000000003</v>
      </c>
      <c r="I1608" s="224">
        <v>447.67</v>
      </c>
      <c r="J1608" s="193"/>
      <c r="K1608" s="196">
        <f t="shared" si="208"/>
        <v>1.9841593859720803E-2</v>
      </c>
      <c r="L1608" s="196">
        <f t="shared" si="209"/>
        <v>1.3883379611265307E-2</v>
      </c>
      <c r="M1608" s="196">
        <f t="shared" si="210"/>
        <v>2.4084075317471774E-2</v>
      </c>
      <c r="N1608" s="196">
        <f t="shared" si="211"/>
        <v>-2.8729974044571806E-2</v>
      </c>
      <c r="O1608" s="196">
        <f t="shared" si="212"/>
        <v>9.2339382746738259E-4</v>
      </c>
      <c r="P1608" s="196">
        <f t="shared" si="213"/>
        <v>4.0952137189658715E-3</v>
      </c>
      <c r="Q1608" s="196">
        <f t="shared" si="214"/>
        <v>7.3923018098395682E-3</v>
      </c>
      <c r="R1608" s="196">
        <f t="shared" si="215"/>
        <v>-7.4716211422490341E-3</v>
      </c>
    </row>
    <row r="1609" spans="1:18" ht="13.8">
      <c r="A1609" s="209">
        <v>43972</v>
      </c>
      <c r="B1609" s="193">
        <v>122.34</v>
      </c>
      <c r="C1609" s="193">
        <v>176.77</v>
      </c>
      <c r="D1609" s="193">
        <v>69.97</v>
      </c>
      <c r="E1609" s="193">
        <v>107.65</v>
      </c>
      <c r="F1609" s="193">
        <v>279.11</v>
      </c>
      <c r="G1609" s="193">
        <v>39.08</v>
      </c>
      <c r="H1609" s="193">
        <v>39.299999999999997</v>
      </c>
      <c r="I1609" s="224">
        <v>436.25</v>
      </c>
      <c r="J1609" s="193"/>
      <c r="K1609" s="196">
        <f t="shared" si="208"/>
        <v>-2.0496397117694173E-2</v>
      </c>
      <c r="L1609" s="196">
        <f t="shared" si="209"/>
        <v>-1.2016543706684426E-2</v>
      </c>
      <c r="M1609" s="196">
        <f t="shared" si="210"/>
        <v>-2.7080957810718034E-3</v>
      </c>
      <c r="N1609" s="196">
        <f t="shared" si="211"/>
        <v>-8.0169553999261921E-3</v>
      </c>
      <c r="O1609" s="196">
        <f t="shared" si="212"/>
        <v>-9.6512081751409379E-3</v>
      </c>
      <c r="P1609" s="196">
        <f t="shared" si="213"/>
        <v>-3.8236043843996583E-3</v>
      </c>
      <c r="Q1609" s="196">
        <f t="shared" si="214"/>
        <v>-5.5668016194333489E-3</v>
      </c>
      <c r="R1609" s="196">
        <f t="shared" si="215"/>
        <v>-2.5509862175263062E-2</v>
      </c>
    </row>
    <row r="1610" spans="1:18" ht="13.8">
      <c r="A1610" s="209">
        <v>43973</v>
      </c>
      <c r="B1610" s="193">
        <v>121.84</v>
      </c>
      <c r="C1610" s="193">
        <v>176.85</v>
      </c>
      <c r="D1610" s="193">
        <v>70.349999999999994</v>
      </c>
      <c r="E1610" s="193">
        <v>106.58</v>
      </c>
      <c r="F1610" s="193">
        <v>279.54000000000002</v>
      </c>
      <c r="G1610" s="193">
        <v>38.880000000000003</v>
      </c>
      <c r="H1610" s="193">
        <v>40.200000000000003</v>
      </c>
      <c r="I1610" s="224">
        <v>429.32</v>
      </c>
      <c r="J1610" s="193"/>
      <c r="K1610" s="196">
        <f t="shared" si="208"/>
        <v>-4.0869707372895208E-3</v>
      </c>
      <c r="L1610" s="196">
        <f t="shared" si="209"/>
        <v>4.5256548056787959E-4</v>
      </c>
      <c r="M1610" s="196">
        <f t="shared" si="210"/>
        <v>5.4308989566956619E-3</v>
      </c>
      <c r="N1610" s="196">
        <f t="shared" si="211"/>
        <v>-9.939619136089246E-3</v>
      </c>
      <c r="O1610" s="196">
        <f t="shared" si="212"/>
        <v>1.5406112285479088E-3</v>
      </c>
      <c r="P1610" s="196">
        <f t="shared" si="213"/>
        <v>-5.1177072671442104E-3</v>
      </c>
      <c r="Q1610" s="196">
        <f t="shared" si="214"/>
        <v>2.2900763358778772E-2</v>
      </c>
      <c r="R1610" s="196">
        <f t="shared" si="215"/>
        <v>-1.5885386819484256E-2</v>
      </c>
    </row>
    <row r="1611" spans="1:18" ht="13.8">
      <c r="A1611" s="209">
        <v>43977</v>
      </c>
      <c r="B1611" s="193">
        <v>121.09</v>
      </c>
      <c r="C1611" s="193">
        <v>174.98</v>
      </c>
      <c r="D1611" s="193">
        <v>70.680000000000007</v>
      </c>
      <c r="E1611" s="193">
        <v>104.43</v>
      </c>
      <c r="F1611" s="193">
        <v>281.73</v>
      </c>
      <c r="G1611" s="193">
        <v>38.729999999999997</v>
      </c>
      <c r="H1611" s="193">
        <v>40.119999999999997</v>
      </c>
      <c r="I1611" s="224">
        <v>414.77</v>
      </c>
      <c r="J1611" s="193"/>
      <c r="K1611" s="196">
        <f t="shared" si="208"/>
        <v>-6.155613919894944E-3</v>
      </c>
      <c r="L1611" s="196">
        <f t="shared" si="209"/>
        <v>-1.0573932711337318E-2</v>
      </c>
      <c r="M1611" s="196">
        <f t="shared" si="210"/>
        <v>4.6908315565033767E-3</v>
      </c>
      <c r="N1611" s="196">
        <f t="shared" si="211"/>
        <v>-2.0172640270219474E-2</v>
      </c>
      <c r="O1611" s="196">
        <f t="shared" si="212"/>
        <v>7.8342992058381532E-3</v>
      </c>
      <c r="P1611" s="196">
        <f t="shared" si="213"/>
        <v>-3.8580246913581706E-3</v>
      </c>
      <c r="Q1611" s="196">
        <f t="shared" si="214"/>
        <v>-1.9900497512439154E-3</v>
      </c>
      <c r="R1611" s="196">
        <f t="shared" si="215"/>
        <v>-3.3890804062237982E-2</v>
      </c>
    </row>
    <row r="1612" spans="1:18" ht="13.8">
      <c r="A1612" s="209">
        <v>43978</v>
      </c>
      <c r="B1612" s="193">
        <v>120.52</v>
      </c>
      <c r="C1612" s="193">
        <v>175.21</v>
      </c>
      <c r="D1612" s="193">
        <v>70.72</v>
      </c>
      <c r="E1612" s="193">
        <v>106.5</v>
      </c>
      <c r="F1612" s="193">
        <v>282.83999999999997</v>
      </c>
      <c r="G1612" s="193">
        <v>38.299999999999997</v>
      </c>
      <c r="H1612" s="193">
        <v>40.85</v>
      </c>
      <c r="I1612" s="224">
        <v>419.89</v>
      </c>
      <c r="J1612" s="193"/>
      <c r="K1612" s="196">
        <f t="shared" si="208"/>
        <v>-4.7072425468660285E-3</v>
      </c>
      <c r="L1612" s="196">
        <f t="shared" si="209"/>
        <v>1.3144359355355937E-3</v>
      </c>
      <c r="M1612" s="196">
        <f t="shared" si="210"/>
        <v>5.6593095642320373E-4</v>
      </c>
      <c r="N1612" s="196">
        <f t="shared" si="211"/>
        <v>1.9821890261419065E-2</v>
      </c>
      <c r="O1612" s="196">
        <f t="shared" si="212"/>
        <v>3.9399424981363604E-3</v>
      </c>
      <c r="P1612" s="196">
        <f t="shared" si="213"/>
        <v>-1.1102504518461134E-2</v>
      </c>
      <c r="Q1612" s="196">
        <f t="shared" si="214"/>
        <v>1.8195413758723928E-2</v>
      </c>
      <c r="R1612" s="196">
        <f t="shared" si="215"/>
        <v>1.2344190756322792E-2</v>
      </c>
    </row>
    <row r="1613" spans="1:18" ht="13.8">
      <c r="A1613" s="209">
        <v>43979</v>
      </c>
      <c r="B1613" s="193">
        <v>120.06</v>
      </c>
      <c r="C1613" s="193">
        <v>174.81</v>
      </c>
      <c r="D1613" s="193">
        <v>70.66</v>
      </c>
      <c r="E1613" s="193">
        <v>107.43</v>
      </c>
      <c r="F1613" s="193">
        <v>286.13</v>
      </c>
      <c r="G1613" s="193">
        <v>38.68</v>
      </c>
      <c r="H1613" s="193">
        <v>40.93</v>
      </c>
      <c r="I1613" s="224">
        <v>413.44</v>
      </c>
      <c r="J1613" s="193"/>
      <c r="K1613" s="196">
        <f t="shared" si="208"/>
        <v>-3.8167938931297192E-3</v>
      </c>
      <c r="L1613" s="196">
        <f t="shared" si="209"/>
        <v>-2.2829747160550522E-3</v>
      </c>
      <c r="M1613" s="196">
        <f t="shared" si="210"/>
        <v>-8.4841628959279229E-4</v>
      </c>
      <c r="N1613" s="196">
        <f t="shared" si="211"/>
        <v>8.7323943661972471E-3</v>
      </c>
      <c r="O1613" s="196">
        <f t="shared" si="212"/>
        <v>1.1632018102107271E-2</v>
      </c>
      <c r="P1613" s="196">
        <f t="shared" si="213"/>
        <v>9.9216710182768297E-3</v>
      </c>
      <c r="Q1613" s="196">
        <f t="shared" si="214"/>
        <v>1.9583843329252946E-3</v>
      </c>
      <c r="R1613" s="196">
        <f t="shared" si="215"/>
        <v>-1.5361166019671793E-2</v>
      </c>
    </row>
    <row r="1614" spans="1:18" ht="13.8">
      <c r="A1614" s="209">
        <v>43980</v>
      </c>
      <c r="B1614" s="193">
        <v>122.12</v>
      </c>
      <c r="C1614" s="193">
        <v>176.6</v>
      </c>
      <c r="D1614" s="193">
        <v>71.27</v>
      </c>
      <c r="E1614" s="193">
        <v>110.97</v>
      </c>
      <c r="F1614" s="193">
        <v>285.12</v>
      </c>
      <c r="G1614" s="193">
        <v>38.79</v>
      </c>
      <c r="H1614" s="193">
        <v>42.29</v>
      </c>
      <c r="I1614" s="224">
        <v>419.73</v>
      </c>
      <c r="J1614" s="193"/>
      <c r="K1614" s="196">
        <f t="shared" si="208"/>
        <v>1.7158087622855259E-2</v>
      </c>
      <c r="L1614" s="196">
        <f t="shared" si="209"/>
        <v>1.0239688804988227E-2</v>
      </c>
      <c r="M1614" s="196">
        <f t="shared" si="210"/>
        <v>8.6328898952731312E-3</v>
      </c>
      <c r="N1614" s="196">
        <f t="shared" si="211"/>
        <v>3.2951689472214392E-2</v>
      </c>
      <c r="O1614" s="196">
        <f t="shared" si="212"/>
        <v>-3.5298640478104043E-3</v>
      </c>
      <c r="P1614" s="196">
        <f t="shared" si="213"/>
        <v>2.8438469493278031E-3</v>
      </c>
      <c r="Q1614" s="196">
        <f t="shared" si="214"/>
        <v>3.3227461519667711E-2</v>
      </c>
      <c r="R1614" s="196">
        <f t="shared" si="215"/>
        <v>1.5213815789473733E-2</v>
      </c>
    </row>
    <row r="1615" spans="1:18" ht="13.8">
      <c r="A1615" s="209">
        <v>43983</v>
      </c>
      <c r="B1615" s="193">
        <v>123.55</v>
      </c>
      <c r="C1615" s="193">
        <v>176.19</v>
      </c>
      <c r="D1615" s="193">
        <v>71.42</v>
      </c>
      <c r="E1615" s="193">
        <v>108.39</v>
      </c>
      <c r="F1615" s="193">
        <v>284.95</v>
      </c>
      <c r="G1615" s="193">
        <v>38.76</v>
      </c>
      <c r="H1615" s="193">
        <v>41.98</v>
      </c>
      <c r="I1615" s="224">
        <v>425.92</v>
      </c>
      <c r="J1615" s="193"/>
      <c r="K1615" s="196">
        <f t="shared" si="208"/>
        <v>1.1709793645594437E-2</v>
      </c>
      <c r="L1615" s="196">
        <f t="shared" si="209"/>
        <v>-2.3216308040769911E-3</v>
      </c>
      <c r="M1615" s="196">
        <f t="shared" si="210"/>
        <v>2.1046723726674014E-3</v>
      </c>
      <c r="N1615" s="196">
        <f t="shared" si="211"/>
        <v>-2.3249526899161922E-2</v>
      </c>
      <c r="O1615" s="196">
        <f t="shared" si="212"/>
        <v>-5.9624017957356874E-4</v>
      </c>
      <c r="P1615" s="196">
        <f t="shared" si="213"/>
        <v>-7.7339520494975863E-4</v>
      </c>
      <c r="Q1615" s="196">
        <f t="shared" si="214"/>
        <v>-7.3303381414046411E-3</v>
      </c>
      <c r="R1615" s="196">
        <f t="shared" si="215"/>
        <v>1.4747575822552587E-2</v>
      </c>
    </row>
    <row r="1616" spans="1:18" ht="13.8">
      <c r="A1616" s="209">
        <v>43984</v>
      </c>
      <c r="B1616" s="193">
        <v>123.62</v>
      </c>
      <c r="C1616" s="193">
        <v>178.2</v>
      </c>
      <c r="D1616" s="193">
        <v>71.78</v>
      </c>
      <c r="E1616" s="193">
        <v>107.81</v>
      </c>
      <c r="F1616" s="193">
        <v>283.83999999999997</v>
      </c>
      <c r="G1616" s="193">
        <v>38.75</v>
      </c>
      <c r="H1616" s="193">
        <v>42.7</v>
      </c>
      <c r="I1616" s="224">
        <v>427.31</v>
      </c>
      <c r="J1616" s="193"/>
      <c r="K1616" s="196">
        <f t="shared" si="208"/>
        <v>5.6657223796039975E-4</v>
      </c>
      <c r="L1616" s="196">
        <f t="shared" si="209"/>
        <v>1.1408138940916005E-2</v>
      </c>
      <c r="M1616" s="196">
        <f t="shared" si="210"/>
        <v>5.0406048725847022E-3</v>
      </c>
      <c r="N1616" s="196">
        <f t="shared" si="211"/>
        <v>-5.3510471445705164E-3</v>
      </c>
      <c r="O1616" s="196">
        <f t="shared" si="212"/>
        <v>-3.8954202491665686E-3</v>
      </c>
      <c r="P1616" s="196">
        <f t="shared" si="213"/>
        <v>-2.5799793601646056E-4</v>
      </c>
      <c r="Q1616" s="196">
        <f t="shared" si="214"/>
        <v>1.7151024297284566E-2</v>
      </c>
      <c r="R1616" s="196">
        <f t="shared" si="215"/>
        <v>3.263523666416196E-3</v>
      </c>
    </row>
    <row r="1617" spans="1:18" ht="13.8">
      <c r="A1617" s="209">
        <v>43985</v>
      </c>
      <c r="B1617" s="193">
        <v>123.92</v>
      </c>
      <c r="C1617" s="193">
        <v>178.63</v>
      </c>
      <c r="D1617" s="193">
        <v>71.64</v>
      </c>
      <c r="E1617" s="193">
        <v>110.42</v>
      </c>
      <c r="F1617" s="193">
        <v>283.43</v>
      </c>
      <c r="G1617" s="193">
        <v>38.61</v>
      </c>
      <c r="H1617" s="193">
        <v>43.14</v>
      </c>
      <c r="I1617" s="224">
        <v>421.97</v>
      </c>
      <c r="J1617" s="193"/>
      <c r="K1617" s="196">
        <f t="shared" si="208"/>
        <v>2.4267917812651443E-3</v>
      </c>
      <c r="L1617" s="196">
        <f t="shared" si="209"/>
        <v>2.4130190796857846E-3</v>
      </c>
      <c r="M1617" s="196">
        <f t="shared" si="210"/>
        <v>-1.9504040122596902E-3</v>
      </c>
      <c r="N1617" s="196">
        <f t="shared" si="211"/>
        <v>2.4209257026249879E-2</v>
      </c>
      <c r="O1617" s="196">
        <f t="shared" si="212"/>
        <v>-1.4444757609919962E-3</v>
      </c>
      <c r="P1617" s="196">
        <f t="shared" si="213"/>
        <v>-3.6129032258064662E-3</v>
      </c>
      <c r="Q1617" s="196">
        <f t="shared" si="214"/>
        <v>1.030444964871189E-2</v>
      </c>
      <c r="R1617" s="196">
        <f t="shared" si="215"/>
        <v>-1.2496782195595645E-2</v>
      </c>
    </row>
    <row r="1618" spans="1:18" ht="13.8">
      <c r="A1618" s="209">
        <v>43986</v>
      </c>
      <c r="B1618" s="193">
        <v>123.03</v>
      </c>
      <c r="C1618" s="193">
        <v>176.28</v>
      </c>
      <c r="D1618" s="193">
        <v>70.44</v>
      </c>
      <c r="E1618" s="193">
        <v>108.82</v>
      </c>
      <c r="F1618" s="193">
        <v>287.23</v>
      </c>
      <c r="G1618" s="193">
        <v>38.18</v>
      </c>
      <c r="H1618" s="193">
        <v>45.84</v>
      </c>
      <c r="I1618" s="224">
        <v>414.33</v>
      </c>
      <c r="J1618" s="193"/>
      <c r="K1618" s="196">
        <f t="shared" si="208"/>
        <v>-7.1820529373789587E-3</v>
      </c>
      <c r="L1618" s="196">
        <f t="shared" si="209"/>
        <v>-1.3155684935341177E-2</v>
      </c>
      <c r="M1618" s="196">
        <f t="shared" si="210"/>
        <v>-1.6750418760469052E-2</v>
      </c>
      <c r="N1618" s="196">
        <f t="shared" si="211"/>
        <v>-1.4490128599891402E-2</v>
      </c>
      <c r="O1618" s="196">
        <f t="shared" si="212"/>
        <v>1.340719048795121E-2</v>
      </c>
      <c r="P1618" s="196">
        <f t="shared" si="213"/>
        <v>-1.113701113701113E-2</v>
      </c>
      <c r="Q1618" s="196">
        <f t="shared" si="214"/>
        <v>6.2586926286509109E-2</v>
      </c>
      <c r="R1618" s="196">
        <f t="shared" si="215"/>
        <v>-1.810555252743096E-2</v>
      </c>
    </row>
    <row r="1619" spans="1:18" ht="13.8">
      <c r="A1619" s="209">
        <v>43987</v>
      </c>
      <c r="B1619" s="193">
        <v>124.15</v>
      </c>
      <c r="C1619" s="193">
        <v>180.4</v>
      </c>
      <c r="D1619" s="193">
        <v>71.739999999999995</v>
      </c>
      <c r="E1619" s="193">
        <v>110.24</v>
      </c>
      <c r="F1619" s="193">
        <v>288.42</v>
      </c>
      <c r="G1619" s="193">
        <v>38.01</v>
      </c>
      <c r="H1619" s="193">
        <v>45.34</v>
      </c>
      <c r="I1619" s="224">
        <v>419.6</v>
      </c>
      <c r="J1619" s="193"/>
      <c r="K1619" s="196">
        <f t="shared" si="208"/>
        <v>9.1034706982037264E-3</v>
      </c>
      <c r="L1619" s="196">
        <f t="shared" si="209"/>
        <v>2.3371908327660566E-2</v>
      </c>
      <c r="M1619" s="196">
        <f t="shared" si="210"/>
        <v>1.8455423055082298E-2</v>
      </c>
      <c r="N1619" s="196">
        <f t="shared" si="211"/>
        <v>1.3049071861790128E-2</v>
      </c>
      <c r="O1619" s="196">
        <f t="shared" si="212"/>
        <v>4.1430212721512297E-3</v>
      </c>
      <c r="P1619" s="196">
        <f t="shared" si="213"/>
        <v>-4.4525929806181691E-3</v>
      </c>
      <c r="Q1619" s="196">
        <f t="shared" si="214"/>
        <v>-1.0907504363001745E-2</v>
      </c>
      <c r="R1619" s="196">
        <f t="shared" si="215"/>
        <v>1.2719330002654983E-2</v>
      </c>
    </row>
    <row r="1620" spans="1:18" ht="13.8">
      <c r="A1620" s="209">
        <v>43990</v>
      </c>
      <c r="B1620" s="193">
        <v>126.2</v>
      </c>
      <c r="C1620" s="193">
        <v>181.52</v>
      </c>
      <c r="D1620" s="193">
        <v>72.150000000000006</v>
      </c>
      <c r="E1620" s="193">
        <v>111</v>
      </c>
      <c r="F1620" s="193">
        <v>283.94</v>
      </c>
      <c r="G1620" s="193">
        <v>37.909999999999997</v>
      </c>
      <c r="H1620" s="193">
        <v>45.24</v>
      </c>
      <c r="I1620" s="224">
        <v>419.49</v>
      </c>
      <c r="J1620" s="193"/>
      <c r="K1620" s="196">
        <f t="shared" si="208"/>
        <v>1.651228352799031E-2</v>
      </c>
      <c r="L1620" s="196">
        <f t="shared" si="209"/>
        <v>6.2084257206208677E-3</v>
      </c>
      <c r="M1620" s="196">
        <f t="shared" si="210"/>
        <v>5.7150822414275279E-3</v>
      </c>
      <c r="N1620" s="196">
        <f t="shared" si="211"/>
        <v>6.8940493468795825E-3</v>
      </c>
      <c r="O1620" s="196">
        <f t="shared" si="212"/>
        <v>-1.5532903404757013E-2</v>
      </c>
      <c r="P1620" s="196">
        <f t="shared" si="213"/>
        <v>-2.6308866087871989E-3</v>
      </c>
      <c r="Q1620" s="196">
        <f t="shared" si="214"/>
        <v>-2.2055580061755937E-3</v>
      </c>
      <c r="R1620" s="196">
        <f t="shared" si="215"/>
        <v>-2.6215443279316883E-4</v>
      </c>
    </row>
    <row r="1621" spans="1:18" ht="13.8">
      <c r="A1621" s="209">
        <v>43991</v>
      </c>
      <c r="B1621" s="193">
        <v>130.04</v>
      </c>
      <c r="C1621" s="193">
        <v>182.91</v>
      </c>
      <c r="D1621" s="193">
        <v>72.63</v>
      </c>
      <c r="E1621" s="193">
        <v>109.51</v>
      </c>
      <c r="F1621" s="193">
        <v>282.42</v>
      </c>
      <c r="G1621" s="193">
        <v>37.94</v>
      </c>
      <c r="H1621" s="193">
        <v>46.2</v>
      </c>
      <c r="I1621" s="224">
        <v>434.05</v>
      </c>
      <c r="J1621" s="193"/>
      <c r="K1621" s="196">
        <f t="shared" si="208"/>
        <v>3.042789223454825E-2</v>
      </c>
      <c r="L1621" s="196">
        <f t="shared" si="209"/>
        <v>7.6575583957689854E-3</v>
      </c>
      <c r="M1621" s="196">
        <f t="shared" si="210"/>
        <v>6.6528066528065101E-3</v>
      </c>
      <c r="N1621" s="196">
        <f t="shared" si="211"/>
        <v>-1.3423423423423377E-2</v>
      </c>
      <c r="O1621" s="196">
        <f t="shared" si="212"/>
        <v>-5.3532436430231102E-3</v>
      </c>
      <c r="P1621" s="196">
        <f t="shared" si="213"/>
        <v>7.9134792930628175E-4</v>
      </c>
      <c r="Q1621" s="196">
        <f t="shared" si="214"/>
        <v>2.122015915119365E-2</v>
      </c>
      <c r="R1621" s="196">
        <f t="shared" si="215"/>
        <v>3.4708813082552629E-2</v>
      </c>
    </row>
    <row r="1622" spans="1:18" ht="13.8">
      <c r="A1622" s="209">
        <v>43992</v>
      </c>
      <c r="B1622" s="193">
        <v>132.37</v>
      </c>
      <c r="C1622" s="193">
        <v>189.69</v>
      </c>
      <c r="D1622" s="193">
        <v>73.11</v>
      </c>
      <c r="E1622" s="193">
        <v>108.85</v>
      </c>
      <c r="F1622" s="193">
        <v>284.06</v>
      </c>
      <c r="G1622" s="193">
        <v>37.880000000000003</v>
      </c>
      <c r="H1622" s="193">
        <v>45.74</v>
      </c>
      <c r="I1622" s="224">
        <v>434.48</v>
      </c>
      <c r="J1622" s="193"/>
      <c r="K1622" s="196">
        <f t="shared" si="208"/>
        <v>1.7917563826515017E-2</v>
      </c>
      <c r="L1622" s="196">
        <f t="shared" si="209"/>
        <v>3.7067410201738565E-2</v>
      </c>
      <c r="M1622" s="196">
        <f t="shared" si="210"/>
        <v>6.6088393225940244E-3</v>
      </c>
      <c r="N1622" s="196">
        <f t="shared" si="211"/>
        <v>-6.026846863300254E-3</v>
      </c>
      <c r="O1622" s="196">
        <f t="shared" si="212"/>
        <v>5.8069541817151278E-3</v>
      </c>
      <c r="P1622" s="196">
        <f t="shared" si="213"/>
        <v>-1.5814443858723029E-3</v>
      </c>
      <c r="Q1622" s="196">
        <f t="shared" si="214"/>
        <v>-9.9567099567099745E-3</v>
      </c>
      <c r="R1622" s="196">
        <f t="shared" si="215"/>
        <v>9.9066927773299568E-4</v>
      </c>
    </row>
    <row r="1623" spans="1:18" ht="13.8">
      <c r="A1623" s="209">
        <v>43993</v>
      </c>
      <c r="B1623" s="193">
        <v>127.9</v>
      </c>
      <c r="C1623" s="193">
        <v>179.51</v>
      </c>
      <c r="D1623" s="193">
        <v>70.02</v>
      </c>
      <c r="E1623" s="193">
        <v>107.05</v>
      </c>
      <c r="F1623" s="193">
        <v>278.06</v>
      </c>
      <c r="G1623" s="193">
        <v>37.549999999999997</v>
      </c>
      <c r="H1623" s="193">
        <v>44.52</v>
      </c>
      <c r="I1623" s="224">
        <v>425.56</v>
      </c>
      <c r="J1623" s="193"/>
      <c r="K1623" s="196">
        <f t="shared" si="208"/>
        <v>-3.3768980886907898E-2</v>
      </c>
      <c r="L1623" s="196">
        <f t="shared" si="209"/>
        <v>-5.3666508513891119E-2</v>
      </c>
      <c r="M1623" s="196">
        <f t="shared" si="210"/>
        <v>-4.2265080016413673E-2</v>
      </c>
      <c r="N1623" s="196">
        <f t="shared" si="211"/>
        <v>-1.6536518144235162E-2</v>
      </c>
      <c r="O1623" s="196">
        <f t="shared" si="212"/>
        <v>-2.1122298106033936E-2</v>
      </c>
      <c r="P1623" s="196">
        <f t="shared" si="213"/>
        <v>-8.7117212249209451E-3</v>
      </c>
      <c r="Q1623" s="196">
        <f t="shared" si="214"/>
        <v>-2.667249672059464E-2</v>
      </c>
      <c r="R1623" s="196">
        <f t="shared" si="215"/>
        <v>-2.053028908120055E-2</v>
      </c>
    </row>
    <row r="1624" spans="1:18" ht="13.8">
      <c r="A1624" s="209">
        <v>43994</v>
      </c>
      <c r="B1624" s="193">
        <v>127.25</v>
      </c>
      <c r="C1624" s="193">
        <v>180.92</v>
      </c>
      <c r="D1624" s="193">
        <v>70.489999999999995</v>
      </c>
      <c r="E1624" s="193">
        <v>106.04</v>
      </c>
      <c r="F1624" s="193">
        <v>276.08999999999997</v>
      </c>
      <c r="G1624" s="193">
        <v>36.81</v>
      </c>
      <c r="H1624" s="193">
        <v>44.26</v>
      </c>
      <c r="I1624" s="224">
        <v>418.07</v>
      </c>
      <c r="J1624" s="193"/>
      <c r="K1624" s="196">
        <f t="shared" si="208"/>
        <v>-5.0820953870211547E-3</v>
      </c>
      <c r="L1624" s="196">
        <f t="shared" si="209"/>
        <v>7.8547156147289656E-3</v>
      </c>
      <c r="M1624" s="196">
        <f t="shared" si="210"/>
        <v>6.7123678948871595E-3</v>
      </c>
      <c r="N1624" s="196">
        <f t="shared" si="211"/>
        <v>-9.4348435310601681E-3</v>
      </c>
      <c r="O1624" s="196">
        <f t="shared" si="212"/>
        <v>-7.0848018413293074E-3</v>
      </c>
      <c r="P1624" s="196">
        <f t="shared" si="213"/>
        <v>-1.9707057256990543E-2</v>
      </c>
      <c r="Q1624" s="196">
        <f t="shared" si="214"/>
        <v>-5.8400718778078417E-3</v>
      </c>
      <c r="R1624" s="196">
        <f t="shared" si="215"/>
        <v>-1.7600338377667096E-2</v>
      </c>
    </row>
    <row r="1625" spans="1:18" ht="13.8">
      <c r="A1625" s="209">
        <v>43997</v>
      </c>
      <c r="B1625" s="193">
        <v>128.63</v>
      </c>
      <c r="C1625" s="193">
        <v>182.08</v>
      </c>
      <c r="D1625" s="193">
        <v>70.819999999999993</v>
      </c>
      <c r="E1625" s="193">
        <v>107.17</v>
      </c>
      <c r="F1625" s="193">
        <v>274.68</v>
      </c>
      <c r="G1625" s="193">
        <v>36.92</v>
      </c>
      <c r="H1625" s="193">
        <v>44.47</v>
      </c>
      <c r="I1625" s="224">
        <v>425.5</v>
      </c>
      <c r="J1625" s="193"/>
      <c r="K1625" s="196">
        <f t="shared" si="208"/>
        <v>1.0844793713163029E-2</v>
      </c>
      <c r="L1625" s="196">
        <f t="shared" si="209"/>
        <v>6.4116736679196611E-3</v>
      </c>
      <c r="M1625" s="196">
        <f t="shared" si="210"/>
        <v>4.6815151085260083E-3</v>
      </c>
      <c r="N1625" s="196">
        <f t="shared" si="211"/>
        <v>1.0656356092040695E-2</v>
      </c>
      <c r="O1625" s="196">
        <f t="shared" si="212"/>
        <v>-5.1070303162011237E-3</v>
      </c>
      <c r="P1625" s="196">
        <f t="shared" si="213"/>
        <v>2.9883183917413592E-3</v>
      </c>
      <c r="Q1625" s="196">
        <f t="shared" si="214"/>
        <v>4.7446904654315607E-3</v>
      </c>
      <c r="R1625" s="196">
        <f t="shared" si="215"/>
        <v>1.7772143420958231E-2</v>
      </c>
    </row>
    <row r="1626" spans="1:18" ht="13.8">
      <c r="A1626" s="209">
        <v>43998</v>
      </c>
      <c r="B1626" s="193">
        <v>130.76</v>
      </c>
      <c r="C1626" s="193">
        <v>186.54</v>
      </c>
      <c r="D1626" s="193">
        <v>71.959999999999994</v>
      </c>
      <c r="E1626" s="193">
        <v>108.14</v>
      </c>
      <c r="F1626" s="193">
        <v>278.55</v>
      </c>
      <c r="G1626" s="193">
        <v>37.409999999999997</v>
      </c>
      <c r="H1626" s="193">
        <v>44.69</v>
      </c>
      <c r="I1626" s="224">
        <v>436.13</v>
      </c>
      <c r="J1626" s="193"/>
      <c r="K1626" s="196">
        <f t="shared" si="208"/>
        <v>1.6559123066158716E-2</v>
      </c>
      <c r="L1626" s="196">
        <f t="shared" si="209"/>
        <v>2.4494727592267021E-2</v>
      </c>
      <c r="M1626" s="196">
        <f t="shared" si="210"/>
        <v>1.6097147698390296E-2</v>
      </c>
      <c r="N1626" s="196">
        <f t="shared" si="211"/>
        <v>9.0510404030978708E-3</v>
      </c>
      <c r="O1626" s="196">
        <f t="shared" si="212"/>
        <v>1.408912188728704E-2</v>
      </c>
      <c r="P1626" s="196">
        <f t="shared" si="213"/>
        <v>1.3271939328277218E-2</v>
      </c>
      <c r="Q1626" s="196">
        <f t="shared" si="214"/>
        <v>4.9471553856532237E-3</v>
      </c>
      <c r="R1626" s="196">
        <f t="shared" si="215"/>
        <v>2.4982373678025842E-2</v>
      </c>
    </row>
    <row r="1627" spans="1:18" ht="13.8">
      <c r="A1627" s="209">
        <v>43999</v>
      </c>
      <c r="B1627" s="193">
        <v>132.05000000000001</v>
      </c>
      <c r="C1627" s="193">
        <v>187.19</v>
      </c>
      <c r="D1627" s="193">
        <v>72.38</v>
      </c>
      <c r="E1627" s="193">
        <v>107.28</v>
      </c>
      <c r="F1627" s="193">
        <v>276.93</v>
      </c>
      <c r="G1627" s="193">
        <v>37.22</v>
      </c>
      <c r="H1627" s="193">
        <v>44.98</v>
      </c>
      <c r="I1627" s="224">
        <v>447.77</v>
      </c>
      <c r="J1627" s="193"/>
      <c r="K1627" s="196">
        <f t="shared" si="208"/>
        <v>9.8654022636893591E-3</v>
      </c>
      <c r="L1627" s="196">
        <f t="shared" si="209"/>
        <v>3.484507344269356E-3</v>
      </c>
      <c r="M1627" s="196">
        <f t="shared" si="210"/>
        <v>5.8365758754864057E-3</v>
      </c>
      <c r="N1627" s="196">
        <f t="shared" si="211"/>
        <v>-7.9526539670797067E-3</v>
      </c>
      <c r="O1627" s="196">
        <f t="shared" si="212"/>
        <v>-5.8158319870759449E-3</v>
      </c>
      <c r="P1627" s="196">
        <f t="shared" si="213"/>
        <v>-5.078855920876711E-3</v>
      </c>
      <c r="Q1627" s="196">
        <f t="shared" si="214"/>
        <v>6.4891474602819235E-3</v>
      </c>
      <c r="R1627" s="196">
        <f t="shared" si="215"/>
        <v>2.6689289890628909E-2</v>
      </c>
    </row>
    <row r="1628" spans="1:18" ht="13.8">
      <c r="A1628" s="209">
        <v>44000</v>
      </c>
      <c r="B1628" s="193">
        <v>132.69999999999999</v>
      </c>
      <c r="C1628" s="193">
        <v>189.19</v>
      </c>
      <c r="D1628" s="193">
        <v>71.62</v>
      </c>
      <c r="E1628" s="193">
        <v>106.4</v>
      </c>
      <c r="F1628" s="193">
        <v>276.89</v>
      </c>
      <c r="G1628" s="193">
        <v>36.89</v>
      </c>
      <c r="H1628" s="193">
        <v>44.98</v>
      </c>
      <c r="I1628" s="224">
        <v>449.87</v>
      </c>
      <c r="J1628" s="193"/>
      <c r="K1628" s="196">
        <f t="shared" si="208"/>
        <v>4.9223778871637803E-3</v>
      </c>
      <c r="L1628" s="196">
        <f t="shared" si="209"/>
        <v>1.0684331427960896E-2</v>
      </c>
      <c r="M1628" s="196">
        <f t="shared" si="210"/>
        <v>-1.0500138159712503E-2</v>
      </c>
      <c r="N1628" s="196">
        <f t="shared" si="211"/>
        <v>-8.2028337061893688E-3</v>
      </c>
      <c r="O1628" s="196">
        <f t="shared" si="212"/>
        <v>-1.4444083342368273E-4</v>
      </c>
      <c r="P1628" s="196">
        <f t="shared" si="213"/>
        <v>-8.8662009672218784E-3</v>
      </c>
      <c r="Q1628" s="196">
        <f t="shared" si="214"/>
        <v>0</v>
      </c>
      <c r="R1628" s="196">
        <f t="shared" si="215"/>
        <v>4.6899077651473362E-3</v>
      </c>
    </row>
    <row r="1629" spans="1:18" ht="13.8">
      <c r="A1629" s="209">
        <v>44001</v>
      </c>
      <c r="B1629" s="193">
        <v>133.75</v>
      </c>
      <c r="C1629" s="193">
        <v>188.06</v>
      </c>
      <c r="D1629" s="193">
        <v>71.41</v>
      </c>
      <c r="E1629" s="193">
        <v>109.36</v>
      </c>
      <c r="F1629" s="193">
        <v>277.2</v>
      </c>
      <c r="G1629" s="193">
        <v>37.47</v>
      </c>
      <c r="H1629" s="193">
        <v>44.85</v>
      </c>
      <c r="I1629" s="224">
        <v>453.72</v>
      </c>
      <c r="J1629" s="193"/>
      <c r="K1629" s="196">
        <f t="shared" si="208"/>
        <v>7.9125847776941333E-3</v>
      </c>
      <c r="L1629" s="196">
        <f t="shared" si="209"/>
        <v>-5.9728315450076402E-3</v>
      </c>
      <c r="M1629" s="196">
        <f t="shared" si="210"/>
        <v>-2.932141859815805E-3</v>
      </c>
      <c r="N1629" s="196">
        <f t="shared" si="211"/>
        <v>2.781954887218039E-2</v>
      </c>
      <c r="O1629" s="196">
        <f t="shared" si="212"/>
        <v>1.1195781718371998E-3</v>
      </c>
      <c r="P1629" s="196">
        <f t="shared" si="213"/>
        <v>1.57224179994578E-2</v>
      </c>
      <c r="Q1629" s="196">
        <f t="shared" si="214"/>
        <v>-2.8901734104045235E-3</v>
      </c>
      <c r="R1629" s="196">
        <f t="shared" si="215"/>
        <v>8.5580278747194143E-3</v>
      </c>
    </row>
    <row r="1630" spans="1:18" ht="13.8">
      <c r="A1630" s="209">
        <v>44004</v>
      </c>
      <c r="B1630" s="193">
        <v>135.69</v>
      </c>
      <c r="C1630" s="193">
        <v>193.29</v>
      </c>
      <c r="D1630" s="193">
        <v>72.42</v>
      </c>
      <c r="E1630" s="193">
        <v>111.06</v>
      </c>
      <c r="F1630" s="193">
        <v>277.70999999999998</v>
      </c>
      <c r="G1630" s="193">
        <v>38.049999999999997</v>
      </c>
      <c r="H1630" s="193">
        <v>45.65</v>
      </c>
      <c r="I1630" s="224">
        <v>468.04</v>
      </c>
      <c r="J1630" s="193"/>
      <c r="K1630" s="196">
        <f t="shared" si="208"/>
        <v>1.4504672897196244E-2</v>
      </c>
      <c r="L1630" s="196">
        <f t="shared" si="209"/>
        <v>2.7810273317026426E-2</v>
      </c>
      <c r="M1630" s="196">
        <f t="shared" si="210"/>
        <v>1.4143677356112662E-2</v>
      </c>
      <c r="N1630" s="196">
        <f t="shared" si="211"/>
        <v>1.5544989027066596E-2</v>
      </c>
      <c r="O1630" s="196">
        <f t="shared" si="212"/>
        <v>1.8398268398268072E-3</v>
      </c>
      <c r="P1630" s="196">
        <f t="shared" si="213"/>
        <v>1.5479049906591895E-2</v>
      </c>
      <c r="Q1630" s="196">
        <f t="shared" si="214"/>
        <v>1.7837235228539514E-2</v>
      </c>
      <c r="R1630" s="196">
        <f t="shared" si="215"/>
        <v>3.1561315348673173E-2</v>
      </c>
    </row>
    <row r="1631" spans="1:18" ht="13.8">
      <c r="A1631" s="209">
        <v>44005</v>
      </c>
      <c r="B1631" s="193">
        <v>138.22</v>
      </c>
      <c r="C1631" s="193">
        <v>194.58</v>
      </c>
      <c r="D1631" s="193">
        <v>73.040000000000006</v>
      </c>
      <c r="E1631" s="193">
        <v>110.21</v>
      </c>
      <c r="F1631" s="193">
        <v>278.48</v>
      </c>
      <c r="G1631" s="193">
        <v>37.86</v>
      </c>
      <c r="H1631" s="193">
        <v>46.25</v>
      </c>
      <c r="I1631" s="224">
        <v>466.26</v>
      </c>
      <c r="J1631" s="193"/>
      <c r="K1631" s="196">
        <f t="shared" si="208"/>
        <v>1.8645441815903906E-2</v>
      </c>
      <c r="L1631" s="196">
        <f t="shared" si="209"/>
        <v>6.6739096694087667E-3</v>
      </c>
      <c r="M1631" s="196">
        <f t="shared" si="210"/>
        <v>8.5611709472522037E-3</v>
      </c>
      <c r="N1631" s="196">
        <f t="shared" si="211"/>
        <v>-7.6535206194850401E-3</v>
      </c>
      <c r="O1631" s="196">
        <f t="shared" si="212"/>
        <v>2.7726765330742093E-3</v>
      </c>
      <c r="P1631" s="196">
        <f t="shared" si="213"/>
        <v>-4.9934296977660383E-3</v>
      </c>
      <c r="Q1631" s="196">
        <f t="shared" si="214"/>
        <v>1.3143483023001126E-2</v>
      </c>
      <c r="R1631" s="196">
        <f t="shared" si="215"/>
        <v>-3.8030937526707747E-3</v>
      </c>
    </row>
    <row r="1632" spans="1:18" ht="13.8">
      <c r="A1632" s="209">
        <v>44006</v>
      </c>
      <c r="B1632" s="193">
        <v>136.72</v>
      </c>
      <c r="C1632" s="193">
        <v>190.66</v>
      </c>
      <c r="D1632" s="193">
        <v>71.42</v>
      </c>
      <c r="E1632" s="193">
        <v>108.6</v>
      </c>
      <c r="F1632" s="193">
        <v>275.45999999999998</v>
      </c>
      <c r="G1632" s="193">
        <v>37.619999999999997</v>
      </c>
      <c r="H1632" s="193">
        <v>45.29</v>
      </c>
      <c r="I1632" s="224">
        <v>457.85</v>
      </c>
      <c r="J1632" s="193"/>
      <c r="K1632" s="196">
        <f t="shared" si="208"/>
        <v>-1.0852264505860222E-2</v>
      </c>
      <c r="L1632" s="196">
        <f t="shared" si="209"/>
        <v>-2.0145955391098858E-2</v>
      </c>
      <c r="M1632" s="196">
        <f t="shared" si="210"/>
        <v>-2.2179627601314408E-2</v>
      </c>
      <c r="N1632" s="196">
        <f t="shared" si="211"/>
        <v>-1.4608474730060789E-2</v>
      </c>
      <c r="O1632" s="196">
        <f t="shared" si="212"/>
        <v>-1.0844584889399735E-2</v>
      </c>
      <c r="P1632" s="196">
        <f t="shared" si="213"/>
        <v>-6.3391442155309556E-3</v>
      </c>
      <c r="Q1632" s="196">
        <f t="shared" si="214"/>
        <v>-2.0756756756756777E-2</v>
      </c>
      <c r="R1632" s="196">
        <f t="shared" si="215"/>
        <v>-1.8037146656371912E-2</v>
      </c>
    </row>
    <row r="1633" spans="1:18" ht="13.8">
      <c r="A1633" s="209">
        <v>44007</v>
      </c>
      <c r="B1633" s="193">
        <v>137.72999999999999</v>
      </c>
      <c r="C1633" s="193">
        <v>193.07</v>
      </c>
      <c r="D1633" s="193">
        <v>71.89</v>
      </c>
      <c r="E1633" s="193">
        <v>108.68</v>
      </c>
      <c r="F1633" s="193">
        <v>277.77999999999997</v>
      </c>
      <c r="G1633" s="193">
        <v>37.43</v>
      </c>
      <c r="H1633" s="193">
        <v>45.88</v>
      </c>
      <c r="I1633" s="224">
        <v>465.91</v>
      </c>
      <c r="J1633" s="193"/>
      <c r="K1633" s="196">
        <f t="shared" si="208"/>
        <v>7.387361029841946E-3</v>
      </c>
      <c r="L1633" s="196">
        <f t="shared" si="209"/>
        <v>1.2640302108465314E-2</v>
      </c>
      <c r="M1633" s="196">
        <f t="shared" si="210"/>
        <v>6.5807896947633554E-3</v>
      </c>
      <c r="N1633" s="196">
        <f t="shared" si="211"/>
        <v>7.3664825046052039E-4</v>
      </c>
      <c r="O1633" s="196">
        <f t="shared" si="212"/>
        <v>8.422275466492388E-3</v>
      </c>
      <c r="P1633" s="196">
        <f t="shared" si="213"/>
        <v>-5.0505050505049902E-3</v>
      </c>
      <c r="Q1633" s="196">
        <f t="shared" si="214"/>
        <v>1.3027158313093474E-2</v>
      </c>
      <c r="R1633" s="196">
        <f t="shared" si="215"/>
        <v>1.7604018783444364E-2</v>
      </c>
    </row>
    <row r="1634" spans="1:18" ht="13.8">
      <c r="A1634" s="209">
        <v>44008</v>
      </c>
      <c r="B1634" s="193">
        <v>134.63999999999999</v>
      </c>
      <c r="C1634" s="193">
        <v>189.2</v>
      </c>
      <c r="D1634" s="193">
        <v>67.83</v>
      </c>
      <c r="E1634" s="193">
        <v>106.15</v>
      </c>
      <c r="F1634" s="193">
        <v>274.11</v>
      </c>
      <c r="G1634" s="193">
        <v>37</v>
      </c>
      <c r="H1634" s="193">
        <v>47.26</v>
      </c>
      <c r="I1634" s="224">
        <v>443.4</v>
      </c>
      <c r="J1634" s="193"/>
      <c r="K1634" s="196">
        <f t="shared" si="208"/>
        <v>-2.2435199302984127E-2</v>
      </c>
      <c r="L1634" s="196">
        <f t="shared" si="209"/>
        <v>-2.0044543429844124E-2</v>
      </c>
      <c r="M1634" s="196">
        <f t="shared" si="210"/>
        <v>-5.6475170399221064E-2</v>
      </c>
      <c r="N1634" s="196">
        <f t="shared" si="211"/>
        <v>-2.3279352226720656E-2</v>
      </c>
      <c r="O1634" s="196">
        <f t="shared" si="212"/>
        <v>-1.3211894304845415E-2</v>
      </c>
      <c r="P1634" s="196">
        <f t="shared" si="213"/>
        <v>-1.1488111140796146E-2</v>
      </c>
      <c r="Q1634" s="196">
        <f t="shared" si="214"/>
        <v>3.007846556233643E-2</v>
      </c>
      <c r="R1634" s="196">
        <f t="shared" si="215"/>
        <v>-4.8314052070142402E-2</v>
      </c>
    </row>
    <row r="1635" spans="1:18" ht="13.8">
      <c r="A1635" s="209">
        <v>44011</v>
      </c>
      <c r="B1635" s="193">
        <v>134.02000000000001</v>
      </c>
      <c r="C1635" s="193">
        <v>191.24</v>
      </c>
      <c r="D1635" s="193">
        <v>69.58</v>
      </c>
      <c r="E1635" s="193">
        <v>107.55</v>
      </c>
      <c r="F1635" s="193">
        <v>278.76</v>
      </c>
      <c r="G1635" s="193">
        <v>37.229999999999997</v>
      </c>
      <c r="H1635" s="193">
        <v>47.65</v>
      </c>
      <c r="I1635" s="224">
        <v>447.24</v>
      </c>
      <c r="J1635" s="193"/>
      <c r="K1635" s="196">
        <f t="shared" si="208"/>
        <v>-4.6048722519308983E-3</v>
      </c>
      <c r="L1635" s="196">
        <f t="shared" si="209"/>
        <v>1.0782241014799264E-2</v>
      </c>
      <c r="M1635" s="196">
        <f t="shared" si="210"/>
        <v>2.5799793601651189E-2</v>
      </c>
      <c r="N1635" s="196">
        <f t="shared" si="211"/>
        <v>1.3188883655204818E-2</v>
      </c>
      <c r="O1635" s="196">
        <f t="shared" si="212"/>
        <v>1.6963992557732212E-2</v>
      </c>
      <c r="P1635" s="196">
        <f t="shared" si="213"/>
        <v>6.2162162162161319E-3</v>
      </c>
      <c r="Q1635" s="196">
        <f t="shared" si="214"/>
        <v>8.2522217520101682E-3</v>
      </c>
      <c r="R1635" s="196">
        <f t="shared" si="215"/>
        <v>8.6603518267930352E-3</v>
      </c>
    </row>
    <row r="1636" spans="1:18" ht="13.8">
      <c r="A1636" s="209">
        <v>44012</v>
      </c>
      <c r="B1636" s="193">
        <v>137.94</v>
      </c>
      <c r="C1636" s="193">
        <v>196.12</v>
      </c>
      <c r="D1636" s="193">
        <v>70.510000000000005</v>
      </c>
      <c r="E1636" s="193">
        <v>108.79</v>
      </c>
      <c r="F1636" s="193">
        <v>280.26</v>
      </c>
      <c r="G1636" s="193">
        <v>37.450000000000003</v>
      </c>
      <c r="H1636" s="193">
        <v>48.71</v>
      </c>
      <c r="I1636" s="224">
        <v>455.04</v>
      </c>
      <c r="J1636" s="193"/>
      <c r="K1636" s="196">
        <f t="shared" si="208"/>
        <v>2.924936576630344E-2</v>
      </c>
      <c r="L1636" s="196">
        <f t="shared" si="209"/>
        <v>2.55176741267517E-2</v>
      </c>
      <c r="M1636" s="196">
        <f t="shared" si="210"/>
        <v>1.336590974417946E-2</v>
      </c>
      <c r="N1636" s="196">
        <f t="shared" si="211"/>
        <v>1.15295211529522E-2</v>
      </c>
      <c r="O1636" s="196">
        <f t="shared" si="212"/>
        <v>5.3809728798966854E-3</v>
      </c>
      <c r="P1636" s="196">
        <f t="shared" si="213"/>
        <v>5.9092130002687615E-3</v>
      </c>
      <c r="Q1636" s="196">
        <f t="shared" si="214"/>
        <v>2.2245540398740868E-2</v>
      </c>
      <c r="R1636" s="196">
        <f t="shared" si="215"/>
        <v>1.7440300509793425E-2</v>
      </c>
    </row>
    <row r="1637" spans="1:18" ht="13.8">
      <c r="A1637" s="209">
        <v>44013</v>
      </c>
      <c r="B1637" s="193">
        <v>143.93</v>
      </c>
      <c r="C1637" s="193">
        <v>197.27</v>
      </c>
      <c r="D1637" s="193">
        <v>71.73</v>
      </c>
      <c r="E1637" s="193">
        <v>107.91</v>
      </c>
      <c r="F1637" s="193">
        <v>281.68</v>
      </c>
      <c r="G1637" s="193">
        <v>37.42</v>
      </c>
      <c r="H1637" s="193">
        <v>49.18</v>
      </c>
      <c r="I1637" s="224">
        <v>485.64</v>
      </c>
      <c r="J1637" s="193"/>
      <c r="K1637" s="196">
        <f t="shared" si="208"/>
        <v>4.3424677395969329E-2</v>
      </c>
      <c r="L1637" s="196">
        <f t="shared" si="209"/>
        <v>5.8637568835407184E-3</v>
      </c>
      <c r="M1637" s="196">
        <f t="shared" si="210"/>
        <v>1.7302510282229455E-2</v>
      </c>
      <c r="N1637" s="196">
        <f t="shared" si="211"/>
        <v>-8.0889787664308269E-3</v>
      </c>
      <c r="O1637" s="196">
        <f t="shared" si="212"/>
        <v>5.0667237565118674E-3</v>
      </c>
      <c r="P1637" s="196">
        <f t="shared" si="213"/>
        <v>-8.0106809078774727E-4</v>
      </c>
      <c r="Q1637" s="196">
        <f t="shared" si="214"/>
        <v>9.6489427222336034E-3</v>
      </c>
      <c r="R1637" s="196">
        <f t="shared" si="215"/>
        <v>6.7246835443037903E-2</v>
      </c>
    </row>
    <row r="1638" spans="1:18" ht="13.8">
      <c r="A1638" s="209">
        <v>44014</v>
      </c>
      <c r="B1638" s="193">
        <v>144.51</v>
      </c>
      <c r="C1638" s="193">
        <v>198.77</v>
      </c>
      <c r="D1638" s="193">
        <v>73.06</v>
      </c>
      <c r="E1638" s="193">
        <v>108.05</v>
      </c>
      <c r="F1638" s="193">
        <v>282.60000000000002</v>
      </c>
      <c r="G1638" s="193">
        <v>37.270000000000003</v>
      </c>
      <c r="H1638" s="193">
        <v>50.48</v>
      </c>
      <c r="I1638" s="224">
        <v>476.89</v>
      </c>
      <c r="J1638" s="193"/>
      <c r="K1638" s="196">
        <f t="shared" si="208"/>
        <v>4.0297366775514766E-3</v>
      </c>
      <c r="L1638" s="196">
        <f t="shared" si="209"/>
        <v>7.6037917574897345E-3</v>
      </c>
      <c r="M1638" s="196">
        <f t="shared" si="210"/>
        <v>1.854175379896833E-2</v>
      </c>
      <c r="N1638" s="196">
        <f t="shared" si="211"/>
        <v>1.2973774441664403E-3</v>
      </c>
      <c r="O1638" s="196">
        <f t="shared" si="212"/>
        <v>3.2661175802329448E-3</v>
      </c>
      <c r="P1638" s="196">
        <f t="shared" si="213"/>
        <v>-4.008551576696915E-3</v>
      </c>
      <c r="Q1638" s="196">
        <f t="shared" si="214"/>
        <v>2.6433509556730319E-2</v>
      </c>
      <c r="R1638" s="196">
        <f t="shared" si="215"/>
        <v>-1.8017461494110865E-2</v>
      </c>
    </row>
    <row r="1639" spans="1:18" ht="13.8">
      <c r="A1639" s="209">
        <v>44018</v>
      </c>
      <c r="B1639" s="193">
        <v>152.85</v>
      </c>
      <c r="C1639" s="193">
        <v>203.05</v>
      </c>
      <c r="D1639" s="193">
        <v>74.599999999999994</v>
      </c>
      <c r="E1639" s="193">
        <v>108.16</v>
      </c>
      <c r="F1639" s="193">
        <v>287.91000000000003</v>
      </c>
      <c r="G1639" s="193">
        <v>37.17</v>
      </c>
      <c r="H1639" s="193">
        <v>52.16</v>
      </c>
      <c r="I1639" s="224">
        <v>493.81</v>
      </c>
      <c r="J1639" s="193"/>
      <c r="K1639" s="196">
        <f t="shared" si="208"/>
        <v>5.7712269047124794E-2</v>
      </c>
      <c r="L1639" s="196">
        <f t="shared" si="209"/>
        <v>2.1532424410122257E-2</v>
      </c>
      <c r="M1639" s="196">
        <f t="shared" si="210"/>
        <v>2.1078565562551218E-2</v>
      </c>
      <c r="N1639" s="196">
        <f t="shared" si="211"/>
        <v>1.0180472003701938E-3</v>
      </c>
      <c r="O1639" s="196">
        <f t="shared" si="212"/>
        <v>1.8789808917197458E-2</v>
      </c>
      <c r="P1639" s="196">
        <f t="shared" si="213"/>
        <v>-2.6831231553528685E-3</v>
      </c>
      <c r="Q1639" s="196">
        <f t="shared" si="214"/>
        <v>3.328050713153724E-2</v>
      </c>
      <c r="R1639" s="196">
        <f t="shared" si="215"/>
        <v>3.5479880056197483E-2</v>
      </c>
    </row>
    <row r="1640" spans="1:18" ht="13.8">
      <c r="A1640" s="209">
        <v>44019</v>
      </c>
      <c r="B1640" s="193">
        <v>150.01</v>
      </c>
      <c r="C1640" s="193">
        <v>200.69</v>
      </c>
      <c r="D1640" s="193">
        <v>74.08</v>
      </c>
      <c r="E1640" s="193">
        <v>107.09</v>
      </c>
      <c r="F1640" s="193">
        <v>292.29000000000002</v>
      </c>
      <c r="G1640" s="193">
        <v>39.69</v>
      </c>
      <c r="H1640" s="193">
        <v>52.93</v>
      </c>
      <c r="I1640" s="224">
        <v>493.16</v>
      </c>
      <c r="J1640" s="193"/>
      <c r="K1640" s="196">
        <f t="shared" si="208"/>
        <v>-1.8580307491004276E-2</v>
      </c>
      <c r="L1640" s="196">
        <f t="shared" si="209"/>
        <v>-1.1622753016498465E-2</v>
      </c>
      <c r="M1640" s="196">
        <f t="shared" si="210"/>
        <v>-6.9705093833779637E-3</v>
      </c>
      <c r="N1640" s="196">
        <f t="shared" si="211"/>
        <v>-9.8927514792898786E-3</v>
      </c>
      <c r="O1640" s="196">
        <f t="shared" si="212"/>
        <v>1.5213087423153051E-2</v>
      </c>
      <c r="P1640" s="196">
        <f t="shared" si="213"/>
        <v>6.7796610169491414E-2</v>
      </c>
      <c r="Q1640" s="196">
        <f t="shared" si="214"/>
        <v>1.4762269938650367E-2</v>
      </c>
      <c r="R1640" s="196">
        <f t="shared" si="215"/>
        <v>-1.3162957412769633E-3</v>
      </c>
    </row>
    <row r="1641" spans="1:18" ht="13.8">
      <c r="A1641" s="209">
        <v>44020</v>
      </c>
      <c r="B1641" s="193">
        <v>154.06</v>
      </c>
      <c r="C1641" s="193">
        <v>205.1</v>
      </c>
      <c r="D1641" s="193">
        <v>74.62</v>
      </c>
      <c r="E1641" s="193">
        <v>106.77</v>
      </c>
      <c r="F1641" s="193">
        <v>292.37</v>
      </c>
      <c r="G1641" s="193">
        <v>38.909999999999997</v>
      </c>
      <c r="H1641" s="193">
        <v>54.11</v>
      </c>
      <c r="I1641" s="224">
        <v>502.78</v>
      </c>
      <c r="J1641" s="193"/>
      <c r="K1641" s="196">
        <f t="shared" si="208"/>
        <v>2.6998200119992079E-2</v>
      </c>
      <c r="L1641" s="196">
        <f t="shared" si="209"/>
        <v>2.1974189047785125E-2</v>
      </c>
      <c r="M1641" s="196">
        <f t="shared" si="210"/>
        <v>7.2894168466523523E-3</v>
      </c>
      <c r="N1641" s="196">
        <f t="shared" si="211"/>
        <v>-2.9881408161360292E-3</v>
      </c>
      <c r="O1641" s="196">
        <f t="shared" si="212"/>
        <v>2.7370077662589921E-4</v>
      </c>
      <c r="P1641" s="196">
        <f t="shared" si="213"/>
        <v>-1.965230536659111E-2</v>
      </c>
      <c r="Q1641" s="196">
        <f t="shared" si="214"/>
        <v>2.2293595314566404E-2</v>
      </c>
      <c r="R1641" s="196">
        <f t="shared" si="215"/>
        <v>1.9506853759428882E-2</v>
      </c>
    </row>
    <row r="1642" spans="1:18" ht="13.8">
      <c r="A1642" s="209">
        <v>44021</v>
      </c>
      <c r="B1642" s="193">
        <v>159.13</v>
      </c>
      <c r="C1642" s="193">
        <v>206.54</v>
      </c>
      <c r="D1642" s="193">
        <v>75.36</v>
      </c>
      <c r="E1642" s="193">
        <v>106.95</v>
      </c>
      <c r="F1642" s="193">
        <v>300.89999999999998</v>
      </c>
      <c r="G1642" s="193">
        <v>39.94</v>
      </c>
      <c r="H1642" s="193">
        <v>55</v>
      </c>
      <c r="I1642" s="224">
        <v>507.76</v>
      </c>
      <c r="J1642" s="193"/>
      <c r="K1642" s="196">
        <f t="shared" si="208"/>
        <v>3.2909256133973733E-2</v>
      </c>
      <c r="L1642" s="196">
        <f t="shared" si="209"/>
        <v>7.0209653827401162E-3</v>
      </c>
      <c r="M1642" s="196">
        <f t="shared" si="210"/>
        <v>9.9169123559366777E-3</v>
      </c>
      <c r="N1642" s="196">
        <f t="shared" si="211"/>
        <v>1.6858668165215588E-3</v>
      </c>
      <c r="O1642" s="196">
        <f t="shared" si="212"/>
        <v>2.9175359989054871E-2</v>
      </c>
      <c r="P1642" s="196">
        <f t="shared" si="213"/>
        <v>2.6471344127473689E-2</v>
      </c>
      <c r="Q1642" s="196">
        <f t="shared" si="214"/>
        <v>1.6447976344483469E-2</v>
      </c>
      <c r="R1642" s="196">
        <f t="shared" si="215"/>
        <v>9.9049285970007131E-3</v>
      </c>
    </row>
    <row r="1643" spans="1:18" ht="13.8">
      <c r="A1643" s="209">
        <v>44022</v>
      </c>
      <c r="B1643" s="193">
        <v>160</v>
      </c>
      <c r="C1643" s="193">
        <v>205.91</v>
      </c>
      <c r="D1643" s="193">
        <v>76.900000000000006</v>
      </c>
      <c r="E1643" s="193">
        <v>107.82</v>
      </c>
      <c r="F1643" s="193">
        <v>301.52999999999997</v>
      </c>
      <c r="G1643" s="193">
        <v>40.86</v>
      </c>
      <c r="H1643" s="193">
        <v>55.04</v>
      </c>
      <c r="I1643" s="224">
        <v>548.73</v>
      </c>
      <c r="J1643" s="193"/>
      <c r="K1643" s="196">
        <f t="shared" si="208"/>
        <v>5.4672280525356913E-3</v>
      </c>
      <c r="L1643" s="196">
        <f t="shared" si="209"/>
        <v>-3.0502566088892974E-3</v>
      </c>
      <c r="M1643" s="196">
        <f t="shared" si="210"/>
        <v>2.0435244161358893E-2</v>
      </c>
      <c r="N1643" s="196">
        <f t="shared" si="211"/>
        <v>8.1346423562411434E-3</v>
      </c>
      <c r="O1643" s="196">
        <f t="shared" si="212"/>
        <v>2.0937188434695764E-3</v>
      </c>
      <c r="P1643" s="196">
        <f t="shared" si="213"/>
        <v>2.3034551827741657E-2</v>
      </c>
      <c r="Q1643" s="196">
        <f t="shared" si="214"/>
        <v>7.2727272727271172E-4</v>
      </c>
      <c r="R1643" s="196">
        <f t="shared" si="215"/>
        <v>8.0687726484953579E-2</v>
      </c>
    </row>
    <row r="1644" spans="1:18" ht="13.8">
      <c r="A1644" s="209">
        <v>44025</v>
      </c>
      <c r="B1644" s="193">
        <v>155.19999999999999</v>
      </c>
      <c r="C1644" s="193">
        <v>199.55</v>
      </c>
      <c r="D1644" s="193">
        <v>75.38</v>
      </c>
      <c r="E1644" s="193">
        <v>107.7</v>
      </c>
      <c r="F1644" s="193">
        <v>298.47000000000003</v>
      </c>
      <c r="G1644" s="193">
        <v>40.5</v>
      </c>
      <c r="H1644" s="193">
        <v>54.14</v>
      </c>
      <c r="I1644" s="224">
        <v>525.5</v>
      </c>
      <c r="J1644" s="193"/>
      <c r="K1644" s="196">
        <f t="shared" si="208"/>
        <v>-3.0000000000000072E-2</v>
      </c>
      <c r="L1644" s="196">
        <f t="shared" si="209"/>
        <v>-3.08872808508571E-2</v>
      </c>
      <c r="M1644" s="196">
        <f t="shared" si="210"/>
        <v>-1.9765929778933811E-2</v>
      </c>
      <c r="N1644" s="196">
        <f t="shared" si="211"/>
        <v>-1.1129660545352472E-3</v>
      </c>
      <c r="O1644" s="196">
        <f t="shared" si="212"/>
        <v>-1.0148243955825111E-2</v>
      </c>
      <c r="P1644" s="196">
        <f t="shared" si="213"/>
        <v>-8.8105726872246565E-3</v>
      </c>
      <c r="Q1644" s="196">
        <f t="shared" si="214"/>
        <v>-1.6351744186046485E-2</v>
      </c>
      <c r="R1644" s="196">
        <f t="shared" si="215"/>
        <v>-4.2334116960982666E-2</v>
      </c>
    </row>
    <row r="1645" spans="1:18" ht="13.8">
      <c r="A1645" s="209">
        <v>44026</v>
      </c>
      <c r="B1645" s="193">
        <v>154.19999999999999</v>
      </c>
      <c r="C1645" s="193">
        <v>200.79</v>
      </c>
      <c r="D1645" s="193">
        <v>75.84</v>
      </c>
      <c r="E1645" s="193">
        <v>108.92</v>
      </c>
      <c r="F1645" s="193">
        <v>303.17</v>
      </c>
      <c r="G1645" s="193">
        <v>41.28</v>
      </c>
      <c r="H1645" s="193">
        <v>54.87</v>
      </c>
      <c r="I1645" s="224">
        <v>524.88</v>
      </c>
      <c r="J1645" s="193"/>
      <c r="K1645" s="196">
        <f t="shared" si="208"/>
        <v>-6.4432989690721655E-3</v>
      </c>
      <c r="L1645" s="196">
        <f t="shared" si="209"/>
        <v>6.213981458281035E-3</v>
      </c>
      <c r="M1645" s="196">
        <f t="shared" si="210"/>
        <v>6.1024144335368527E-3</v>
      </c>
      <c r="N1645" s="196">
        <f t="shared" si="211"/>
        <v>1.1327762302692654E-2</v>
      </c>
      <c r="O1645" s="196">
        <f t="shared" si="212"/>
        <v>1.5746976245518775E-2</v>
      </c>
      <c r="P1645" s="196">
        <f t="shared" si="213"/>
        <v>1.9259259259259288E-2</v>
      </c>
      <c r="Q1645" s="196">
        <f t="shared" si="214"/>
        <v>1.3483561137790855E-2</v>
      </c>
      <c r="R1645" s="196">
        <f t="shared" si="215"/>
        <v>-1.1798287345385434E-3</v>
      </c>
    </row>
    <row r="1646" spans="1:18" ht="13.8">
      <c r="A1646" s="209">
        <v>44027</v>
      </c>
      <c r="B1646" s="193">
        <v>150.44</v>
      </c>
      <c r="C1646" s="193">
        <v>200.49</v>
      </c>
      <c r="D1646" s="193">
        <v>75.5</v>
      </c>
      <c r="E1646" s="193">
        <v>110.37</v>
      </c>
      <c r="F1646" s="193">
        <v>301.97000000000003</v>
      </c>
      <c r="G1646" s="193">
        <v>41.27</v>
      </c>
      <c r="H1646" s="193">
        <v>54.22</v>
      </c>
      <c r="I1646" s="224">
        <v>523.26</v>
      </c>
      <c r="J1646" s="193"/>
      <c r="K1646" s="196">
        <f t="shared" si="208"/>
        <v>-2.4383916990920823E-2</v>
      </c>
      <c r="L1646" s="196">
        <f t="shared" si="209"/>
        <v>-1.494098311668823E-3</v>
      </c>
      <c r="M1646" s="196">
        <f t="shared" si="210"/>
        <v>-4.4831223628692433E-3</v>
      </c>
      <c r="N1646" s="196">
        <f t="shared" si="211"/>
        <v>1.3312522952625807E-2</v>
      </c>
      <c r="O1646" s="196">
        <f t="shared" si="212"/>
        <v>-3.9581752811953313E-3</v>
      </c>
      <c r="P1646" s="196">
        <f t="shared" si="213"/>
        <v>-2.4224806201545568E-4</v>
      </c>
      <c r="Q1646" s="196">
        <f t="shared" si="214"/>
        <v>-1.1846181884454139E-2</v>
      </c>
      <c r="R1646" s="196">
        <f t="shared" si="215"/>
        <v>-3.0864197530864283E-3</v>
      </c>
    </row>
    <row r="1647" spans="1:18" ht="13.8">
      <c r="A1647" s="209">
        <v>44028</v>
      </c>
      <c r="B1647" s="193">
        <v>149.99</v>
      </c>
      <c r="C1647" s="193">
        <v>196.52</v>
      </c>
      <c r="D1647" s="193">
        <v>75.709999999999994</v>
      </c>
      <c r="E1647" s="193">
        <v>110.62</v>
      </c>
      <c r="F1647" s="193">
        <v>301.57</v>
      </c>
      <c r="G1647" s="193">
        <v>41.34</v>
      </c>
      <c r="H1647" s="193">
        <v>54.47</v>
      </c>
      <c r="I1647" s="224">
        <v>527.39</v>
      </c>
      <c r="J1647" s="193"/>
      <c r="K1647" s="196">
        <f t="shared" si="208"/>
        <v>-2.9912257378356065E-3</v>
      </c>
      <c r="L1647" s="196">
        <f t="shared" si="209"/>
        <v>-1.9801486358421858E-2</v>
      </c>
      <c r="M1647" s="196">
        <f t="shared" si="210"/>
        <v>2.7814569536423013E-3</v>
      </c>
      <c r="N1647" s="196">
        <f t="shared" si="211"/>
        <v>2.2651082721754099E-3</v>
      </c>
      <c r="O1647" s="196">
        <f t="shared" si="212"/>
        <v>-1.3246348975064876E-3</v>
      </c>
      <c r="P1647" s="196">
        <f t="shared" si="213"/>
        <v>1.6961473225103048E-3</v>
      </c>
      <c r="Q1647" s="196">
        <f t="shared" si="214"/>
        <v>4.6108447067502766E-3</v>
      </c>
      <c r="R1647" s="196">
        <f t="shared" si="215"/>
        <v>7.8928257462829096E-3</v>
      </c>
    </row>
    <row r="1648" spans="1:18" ht="13.8">
      <c r="A1648" s="209">
        <v>44029</v>
      </c>
      <c r="B1648" s="193">
        <v>148.1</v>
      </c>
      <c r="C1648" s="193">
        <v>195.51</v>
      </c>
      <c r="D1648" s="193">
        <v>75.59</v>
      </c>
      <c r="E1648" s="193">
        <v>110.37</v>
      </c>
      <c r="F1648" s="193">
        <v>300.2</v>
      </c>
      <c r="G1648" s="193">
        <v>41.19</v>
      </c>
      <c r="H1648" s="193">
        <v>53.98</v>
      </c>
      <c r="I1648" s="224">
        <v>492.99</v>
      </c>
      <c r="J1648" s="193"/>
      <c r="K1648" s="196">
        <f t="shared" si="208"/>
        <v>-1.2600840056003832E-2</v>
      </c>
      <c r="L1648" s="196">
        <f t="shared" si="209"/>
        <v>-5.1394260126196786E-3</v>
      </c>
      <c r="M1648" s="196">
        <f t="shared" si="210"/>
        <v>-1.5849953770966892E-3</v>
      </c>
      <c r="N1648" s="196">
        <f t="shared" si="211"/>
        <v>-2.2599891520520702E-3</v>
      </c>
      <c r="O1648" s="196">
        <f t="shared" si="212"/>
        <v>-4.5428921974997663E-3</v>
      </c>
      <c r="P1648" s="196">
        <f t="shared" si="213"/>
        <v>-3.6284470246735769E-3</v>
      </c>
      <c r="Q1648" s="196">
        <f t="shared" si="214"/>
        <v>-8.995777492197576E-3</v>
      </c>
      <c r="R1648" s="196">
        <f t="shared" si="215"/>
        <v>-6.5226871954341153E-2</v>
      </c>
    </row>
    <row r="1649" spans="1:18" ht="13.8">
      <c r="A1649" s="209">
        <v>44032</v>
      </c>
      <c r="B1649" s="193">
        <v>159.84</v>
      </c>
      <c r="C1649" s="193">
        <v>203.92</v>
      </c>
      <c r="D1649" s="193">
        <v>78.09</v>
      </c>
      <c r="E1649" s="193">
        <v>108.69</v>
      </c>
      <c r="F1649" s="193">
        <v>301.79000000000002</v>
      </c>
      <c r="G1649" s="193">
        <v>41.11</v>
      </c>
      <c r="H1649" s="193">
        <v>54.3</v>
      </c>
      <c r="I1649" s="224">
        <v>502.41</v>
      </c>
      <c r="J1649" s="193"/>
      <c r="K1649" s="196">
        <f t="shared" si="208"/>
        <v>7.9270762997974406E-2</v>
      </c>
      <c r="L1649" s="196">
        <f t="shared" si="209"/>
        <v>4.3015702521610133E-2</v>
      </c>
      <c r="M1649" s="196">
        <f t="shared" si="210"/>
        <v>3.307315782510914E-2</v>
      </c>
      <c r="N1649" s="196">
        <f t="shared" si="211"/>
        <v>-1.5221527589018817E-2</v>
      </c>
      <c r="O1649" s="196">
        <f t="shared" si="212"/>
        <v>5.2964690206530043E-3</v>
      </c>
      <c r="P1649" s="196">
        <f t="shared" si="213"/>
        <v>-1.9422189851905389E-3</v>
      </c>
      <c r="Q1649" s="196">
        <f t="shared" si="214"/>
        <v>5.9281215264912991E-3</v>
      </c>
      <c r="R1649" s="196">
        <f t="shared" si="215"/>
        <v>1.910789265502346E-2</v>
      </c>
    </row>
    <row r="1650" spans="1:18" ht="13.8">
      <c r="A1650" s="209">
        <v>44033</v>
      </c>
      <c r="B1650" s="193">
        <v>156.91</v>
      </c>
      <c r="C1650" s="193">
        <v>201.17</v>
      </c>
      <c r="D1650" s="193">
        <v>77.73</v>
      </c>
      <c r="E1650" s="193">
        <v>109.03</v>
      </c>
      <c r="F1650" s="193">
        <v>302.93</v>
      </c>
      <c r="G1650" s="193">
        <v>41.38</v>
      </c>
      <c r="H1650" s="193">
        <v>52.55</v>
      </c>
      <c r="I1650" s="224">
        <v>490.1</v>
      </c>
      <c r="J1650" s="193"/>
      <c r="K1650" s="196">
        <f t="shared" si="208"/>
        <v>-1.8330830830830872E-2</v>
      </c>
      <c r="L1650" s="196">
        <f t="shared" si="209"/>
        <v>-1.3485680659081994E-2</v>
      </c>
      <c r="M1650" s="196">
        <f t="shared" si="210"/>
        <v>-4.6100653092585406E-3</v>
      </c>
      <c r="N1650" s="196">
        <f t="shared" si="211"/>
        <v>3.1281626644585831E-3</v>
      </c>
      <c r="O1650" s="196">
        <f t="shared" si="212"/>
        <v>3.7774611484806863E-3</v>
      </c>
      <c r="P1650" s="196">
        <f t="shared" si="213"/>
        <v>6.5677450741912701E-3</v>
      </c>
      <c r="Q1650" s="196">
        <f t="shared" si="214"/>
        <v>-3.2228360957642727E-2</v>
      </c>
      <c r="R1650" s="196">
        <f t="shared" si="215"/>
        <v>-2.450190083796103E-2</v>
      </c>
    </row>
    <row r="1651" spans="1:18" ht="13.8">
      <c r="A1651" s="209">
        <v>44034</v>
      </c>
      <c r="B1651" s="193">
        <v>155</v>
      </c>
      <c r="C1651" s="193">
        <v>204.06</v>
      </c>
      <c r="D1651" s="193">
        <v>78.23</v>
      </c>
      <c r="E1651" s="193">
        <v>111.7</v>
      </c>
      <c r="F1651" s="193">
        <v>303.45</v>
      </c>
      <c r="G1651" s="193">
        <v>41.48</v>
      </c>
      <c r="H1651" s="193">
        <v>52.32</v>
      </c>
      <c r="I1651" s="224">
        <v>489.82</v>
      </c>
      <c r="J1651" s="193"/>
      <c r="K1651" s="196">
        <f t="shared" si="208"/>
        <v>-1.2172583009368406E-2</v>
      </c>
      <c r="L1651" s="196">
        <f t="shared" si="209"/>
        <v>1.436595913903671E-2</v>
      </c>
      <c r="M1651" s="196">
        <f t="shared" si="210"/>
        <v>6.4325228354560659E-3</v>
      </c>
      <c r="N1651" s="196">
        <f t="shared" si="211"/>
        <v>2.4488672842336988E-2</v>
      </c>
      <c r="O1651" s="196">
        <f t="shared" si="212"/>
        <v>1.7165681840688668E-3</v>
      </c>
      <c r="P1651" s="196">
        <f t="shared" si="213"/>
        <v>2.4166263895600364E-3</v>
      </c>
      <c r="Q1651" s="196">
        <f t="shared" si="214"/>
        <v>-4.3767840152235376E-3</v>
      </c>
      <c r="R1651" s="196">
        <f t="shared" si="215"/>
        <v>-5.7131197714758118E-4</v>
      </c>
    </row>
    <row r="1652" spans="1:18" ht="13.8">
      <c r="A1652" s="209">
        <v>44035</v>
      </c>
      <c r="B1652" s="193">
        <v>149.33000000000001</v>
      </c>
      <c r="C1652" s="193">
        <v>195.19</v>
      </c>
      <c r="D1652" s="193">
        <v>75.599999999999994</v>
      </c>
      <c r="E1652" s="193">
        <v>110.98</v>
      </c>
      <c r="F1652" s="193">
        <v>301.42</v>
      </c>
      <c r="G1652" s="193">
        <v>41.16</v>
      </c>
      <c r="H1652" s="193">
        <v>51.22</v>
      </c>
      <c r="I1652" s="224">
        <v>477.58</v>
      </c>
      <c r="J1652" s="193"/>
      <c r="K1652" s="196">
        <f t="shared" si="208"/>
        <v>-3.658064516129024E-2</v>
      </c>
      <c r="L1652" s="196">
        <f t="shared" si="209"/>
        <v>-4.3467607566402063E-2</v>
      </c>
      <c r="M1652" s="196">
        <f t="shared" si="210"/>
        <v>-3.3618816310878298E-2</v>
      </c>
      <c r="N1652" s="196">
        <f t="shared" si="211"/>
        <v>-6.4458370635631056E-3</v>
      </c>
      <c r="O1652" s="196">
        <f t="shared" si="212"/>
        <v>-6.6897347174162888E-3</v>
      </c>
      <c r="P1652" s="196">
        <f t="shared" si="213"/>
        <v>-7.7145612343298047E-3</v>
      </c>
      <c r="Q1652" s="196">
        <f t="shared" si="214"/>
        <v>-2.1024464831804309E-2</v>
      </c>
      <c r="R1652" s="196">
        <f t="shared" si="215"/>
        <v>-2.4988771385406904E-2</v>
      </c>
    </row>
    <row r="1653" spans="1:18" ht="13.8">
      <c r="A1653" s="209">
        <v>44036</v>
      </c>
      <c r="B1653" s="193">
        <v>150.44999999999999</v>
      </c>
      <c r="C1653" s="193">
        <v>193.99</v>
      </c>
      <c r="D1653" s="193">
        <v>75.41</v>
      </c>
      <c r="E1653" s="193">
        <v>112.22</v>
      </c>
      <c r="F1653" s="193">
        <v>301.12</v>
      </c>
      <c r="G1653" s="193">
        <v>41.04</v>
      </c>
      <c r="H1653" s="193">
        <v>51.19</v>
      </c>
      <c r="I1653" s="224">
        <v>480.45</v>
      </c>
      <c r="J1653" s="193"/>
      <c r="K1653" s="196">
        <f t="shared" si="208"/>
        <v>7.5001674144510545E-3</v>
      </c>
      <c r="L1653" s="196">
        <f t="shared" si="209"/>
        <v>-6.1478559352425256E-3</v>
      </c>
      <c r="M1653" s="196">
        <f t="shared" si="210"/>
        <v>-2.5132275132274833E-3</v>
      </c>
      <c r="N1653" s="196">
        <f t="shared" si="211"/>
        <v>1.1173184357541853E-2</v>
      </c>
      <c r="O1653" s="196">
        <f t="shared" si="212"/>
        <v>-9.9528896556303945E-4</v>
      </c>
      <c r="P1653" s="196">
        <f t="shared" si="213"/>
        <v>-2.9154518950436697E-3</v>
      </c>
      <c r="Q1653" s="196">
        <f t="shared" si="214"/>
        <v>-5.8570870753614089E-4</v>
      </c>
      <c r="R1653" s="196">
        <f t="shared" si="215"/>
        <v>6.0094643829306186E-3</v>
      </c>
    </row>
    <row r="1654" spans="1:18" ht="13.8">
      <c r="A1654" s="209">
        <v>44039</v>
      </c>
      <c r="B1654" s="193">
        <v>152.76</v>
      </c>
      <c r="C1654" s="193">
        <v>196.45</v>
      </c>
      <c r="D1654" s="193">
        <v>76.319999999999993</v>
      </c>
      <c r="E1654" s="193">
        <v>111.29</v>
      </c>
      <c r="F1654" s="193">
        <v>302.8</v>
      </c>
      <c r="G1654" s="193">
        <v>41.03</v>
      </c>
      <c r="H1654" s="193">
        <v>53.15</v>
      </c>
      <c r="I1654" s="224">
        <v>495.65</v>
      </c>
      <c r="J1654" s="193"/>
      <c r="K1654" s="196">
        <f t="shared" si="208"/>
        <v>1.5353938185443686E-2</v>
      </c>
      <c r="L1654" s="196">
        <f t="shared" si="209"/>
        <v>1.268106603433156E-2</v>
      </c>
      <c r="M1654" s="196">
        <f t="shared" si="210"/>
        <v>1.2067365070945453E-2</v>
      </c>
      <c r="N1654" s="196">
        <f t="shared" si="211"/>
        <v>-8.2872928176794917E-3</v>
      </c>
      <c r="O1654" s="196">
        <f t="shared" si="212"/>
        <v>5.5791710945802568E-3</v>
      </c>
      <c r="P1654" s="196">
        <f t="shared" si="213"/>
        <v>-2.436647173488794E-4</v>
      </c>
      <c r="Q1654" s="196">
        <f t="shared" si="214"/>
        <v>3.8288728267239711E-2</v>
      </c>
      <c r="R1654" s="196">
        <f t="shared" si="215"/>
        <v>3.1637006972629805E-2</v>
      </c>
    </row>
    <row r="1655" spans="1:18" ht="13.8">
      <c r="A1655" s="209">
        <v>44040</v>
      </c>
      <c r="B1655" s="193">
        <v>150.02000000000001</v>
      </c>
      <c r="C1655" s="193">
        <v>194.69</v>
      </c>
      <c r="D1655" s="193">
        <v>74.83</v>
      </c>
      <c r="E1655" s="193">
        <v>111.84</v>
      </c>
      <c r="F1655" s="193">
        <v>302.77</v>
      </c>
      <c r="G1655" s="193">
        <v>41.2</v>
      </c>
      <c r="H1655" s="193">
        <v>52.33</v>
      </c>
      <c r="I1655" s="224">
        <v>488.51</v>
      </c>
      <c r="J1655" s="193"/>
      <c r="K1655" s="196">
        <f t="shared" si="208"/>
        <v>-1.7936632626341847E-2</v>
      </c>
      <c r="L1655" s="196">
        <f t="shared" si="209"/>
        <v>-8.9590226520742736E-3</v>
      </c>
      <c r="M1655" s="196">
        <f t="shared" si="210"/>
        <v>-1.9523060796645637E-2</v>
      </c>
      <c r="N1655" s="196">
        <f t="shared" si="211"/>
        <v>4.9420433102704388E-3</v>
      </c>
      <c r="O1655" s="196">
        <f t="shared" si="212"/>
        <v>-9.9075297225989287E-5</v>
      </c>
      <c r="P1655" s="196">
        <f t="shared" si="213"/>
        <v>4.1433097733366243E-3</v>
      </c>
      <c r="Q1655" s="196">
        <f t="shared" si="214"/>
        <v>-1.542803386641581E-2</v>
      </c>
      <c r="R1655" s="196">
        <f t="shared" si="215"/>
        <v>-1.4405326339150584E-2</v>
      </c>
    </row>
    <row r="1656" spans="1:18" ht="13.8">
      <c r="A1656" s="209">
        <v>44041</v>
      </c>
      <c r="B1656" s="193">
        <v>151.68</v>
      </c>
      <c r="C1656" s="193">
        <v>196.65</v>
      </c>
      <c r="D1656" s="193">
        <v>75.91</v>
      </c>
      <c r="E1656" s="193">
        <v>112.19</v>
      </c>
      <c r="F1656" s="193">
        <v>301.45</v>
      </c>
      <c r="G1656" s="193">
        <v>40.86</v>
      </c>
      <c r="H1656" s="193">
        <v>50.64</v>
      </c>
      <c r="I1656" s="224">
        <v>484.48</v>
      </c>
      <c r="J1656" s="193"/>
      <c r="K1656" s="196">
        <f t="shared" si="208"/>
        <v>1.10651913078256E-2</v>
      </c>
      <c r="L1656" s="196">
        <f t="shared" si="209"/>
        <v>1.0067286455390663E-2</v>
      </c>
      <c r="M1656" s="196">
        <f t="shared" si="210"/>
        <v>1.4432714152078021E-2</v>
      </c>
      <c r="N1656" s="196">
        <f t="shared" si="211"/>
        <v>3.1294706723890764E-3</v>
      </c>
      <c r="O1656" s="196">
        <f t="shared" si="212"/>
        <v>-4.3597450209729932E-3</v>
      </c>
      <c r="P1656" s="196">
        <f t="shared" si="213"/>
        <v>-8.2524271844661018E-3</v>
      </c>
      <c r="Q1656" s="196">
        <f t="shared" si="214"/>
        <v>-3.2295050640168119E-2</v>
      </c>
      <c r="R1656" s="196">
        <f t="shared" si="215"/>
        <v>-8.249575238991981E-3</v>
      </c>
    </row>
    <row r="1657" spans="1:18" ht="13.8">
      <c r="A1657" s="209">
        <v>44042</v>
      </c>
      <c r="B1657" s="193">
        <v>152.59</v>
      </c>
      <c r="C1657" s="193">
        <v>196.5</v>
      </c>
      <c r="D1657" s="193">
        <v>76.38</v>
      </c>
      <c r="E1657" s="193">
        <v>113.01</v>
      </c>
      <c r="F1657" s="193">
        <v>300.88</v>
      </c>
      <c r="G1657" s="193">
        <v>40.69</v>
      </c>
      <c r="H1657" s="193">
        <v>50.82</v>
      </c>
      <c r="I1657" s="224">
        <v>485.8</v>
      </c>
      <c r="J1657" s="193"/>
      <c r="K1657" s="196">
        <f t="shared" si="208"/>
        <v>5.9994725738396395E-3</v>
      </c>
      <c r="L1657" s="196">
        <f t="shared" si="209"/>
        <v>-7.6277650648362918E-4</v>
      </c>
      <c r="M1657" s="196">
        <f t="shared" si="210"/>
        <v>6.1915426162560778E-3</v>
      </c>
      <c r="N1657" s="196">
        <f t="shared" si="211"/>
        <v>7.3090293252518713E-3</v>
      </c>
      <c r="O1657" s="196">
        <f t="shared" si="212"/>
        <v>-1.8908608392768061E-3</v>
      </c>
      <c r="P1657" s="196">
        <f t="shared" si="213"/>
        <v>-4.1605482134116911E-3</v>
      </c>
      <c r="Q1657" s="196">
        <f t="shared" si="214"/>
        <v>3.5545023696682406E-3</v>
      </c>
      <c r="R1657" s="196">
        <f t="shared" si="215"/>
        <v>2.7245706737120071E-3</v>
      </c>
    </row>
    <row r="1658" spans="1:18" ht="13.8">
      <c r="A1658" s="209">
        <v>44043</v>
      </c>
      <c r="B1658" s="193">
        <v>158.22999999999999</v>
      </c>
      <c r="C1658" s="193">
        <v>197.57</v>
      </c>
      <c r="D1658" s="193">
        <v>73.97</v>
      </c>
      <c r="E1658" s="193">
        <v>114.19</v>
      </c>
      <c r="F1658" s="193">
        <v>301.52999999999997</v>
      </c>
      <c r="G1658" s="193">
        <v>40.46</v>
      </c>
      <c r="H1658" s="193">
        <v>51.34</v>
      </c>
      <c r="I1658" s="224">
        <v>488.88</v>
      </c>
      <c r="J1658" s="193"/>
      <c r="K1658" s="196">
        <f t="shared" si="208"/>
        <v>3.696179304017292E-2</v>
      </c>
      <c r="L1658" s="196">
        <f t="shared" si="209"/>
        <v>5.445292620865105E-3</v>
      </c>
      <c r="M1658" s="196">
        <f t="shared" si="210"/>
        <v>-3.1552762503273067E-2</v>
      </c>
      <c r="N1658" s="196">
        <f t="shared" si="211"/>
        <v>1.044155384479243E-2</v>
      </c>
      <c r="O1658" s="196">
        <f t="shared" si="212"/>
        <v>2.1603296995479169E-3</v>
      </c>
      <c r="P1658" s="196">
        <f t="shared" si="213"/>
        <v>-5.6524944703857678E-3</v>
      </c>
      <c r="Q1658" s="196">
        <f t="shared" si="214"/>
        <v>1.023219205037393E-2</v>
      </c>
      <c r="R1658" s="196">
        <f t="shared" si="215"/>
        <v>6.3400576368875753E-3</v>
      </c>
    </row>
    <row r="1659" spans="1:18" ht="13.8">
      <c r="A1659" s="209">
        <v>44046</v>
      </c>
      <c r="B1659" s="193">
        <v>155.59</v>
      </c>
      <c r="C1659" s="193">
        <v>208.68</v>
      </c>
      <c r="D1659" s="193">
        <v>73.540000000000006</v>
      </c>
      <c r="E1659" s="193">
        <v>115.96</v>
      </c>
      <c r="F1659" s="193">
        <v>305.04000000000002</v>
      </c>
      <c r="G1659" s="193">
        <v>40.43</v>
      </c>
      <c r="H1659" s="193">
        <v>52.53</v>
      </c>
      <c r="I1659" s="224">
        <v>498.62</v>
      </c>
      <c r="J1659" s="195"/>
      <c r="K1659" s="196">
        <f t="shared" si="208"/>
        <v>-1.6684573089805893E-2</v>
      </c>
      <c r="L1659" s="196">
        <f t="shared" si="209"/>
        <v>5.6233233790555316E-2</v>
      </c>
      <c r="M1659" s="196">
        <f t="shared" si="210"/>
        <v>-5.8131675003378755E-3</v>
      </c>
      <c r="N1659" s="196">
        <f t="shared" si="211"/>
        <v>1.5500481653384674E-2</v>
      </c>
      <c r="O1659" s="196">
        <f t="shared" si="212"/>
        <v>1.1640632772858581E-2</v>
      </c>
      <c r="P1659" s="196">
        <f t="shared" si="213"/>
        <v>-7.4147305981218828E-4</v>
      </c>
      <c r="Q1659" s="196">
        <f t="shared" si="214"/>
        <v>2.3178807947019823E-2</v>
      </c>
      <c r="R1659" s="196">
        <f t="shared" si="215"/>
        <v>1.9923089510718396E-2</v>
      </c>
    </row>
    <row r="1660" spans="1:18" ht="13.8">
      <c r="A1660" s="209">
        <v>44047</v>
      </c>
      <c r="B1660" s="193">
        <v>156.94</v>
      </c>
      <c r="C1660" s="193">
        <v>205.55</v>
      </c>
      <c r="D1660" s="193">
        <v>73.069999999999993</v>
      </c>
      <c r="E1660" s="193">
        <v>118.33</v>
      </c>
      <c r="F1660" s="193">
        <v>314.74</v>
      </c>
      <c r="G1660" s="193">
        <v>41.16</v>
      </c>
      <c r="H1660" s="193">
        <v>52.31</v>
      </c>
      <c r="I1660" s="224">
        <v>509.64</v>
      </c>
      <c r="J1660" s="193"/>
      <c r="K1660" s="196">
        <f t="shared" si="208"/>
        <v>8.6766501703193933E-3</v>
      </c>
      <c r="L1660" s="196">
        <f t="shared" si="209"/>
        <v>-1.4999041594786253E-2</v>
      </c>
      <c r="M1660" s="196">
        <f t="shared" si="210"/>
        <v>-6.3910796845256055E-3</v>
      </c>
      <c r="N1660" s="196">
        <f t="shared" si="211"/>
        <v>2.0438082097274962E-2</v>
      </c>
      <c r="O1660" s="196">
        <f t="shared" si="212"/>
        <v>3.179910831366374E-2</v>
      </c>
      <c r="P1660" s="196">
        <f t="shared" si="213"/>
        <v>1.8055899084837915E-2</v>
      </c>
      <c r="Q1660" s="196">
        <f t="shared" si="214"/>
        <v>-4.1880830001903456E-3</v>
      </c>
      <c r="R1660" s="196">
        <f t="shared" si="215"/>
        <v>2.2100998756568093E-2</v>
      </c>
    </row>
    <row r="1661" spans="1:18" ht="13.8">
      <c r="A1661" s="209">
        <v>44048</v>
      </c>
      <c r="B1661" s="193">
        <v>160.25</v>
      </c>
      <c r="C1661" s="193">
        <v>205.21</v>
      </c>
      <c r="D1661" s="193">
        <v>73.5</v>
      </c>
      <c r="E1661" s="193">
        <v>117.35</v>
      </c>
      <c r="F1661" s="193">
        <v>314.91000000000003</v>
      </c>
      <c r="G1661" s="193">
        <v>40.590000000000003</v>
      </c>
      <c r="H1661" s="193">
        <v>52.62</v>
      </c>
      <c r="I1661" s="224">
        <v>502.11</v>
      </c>
      <c r="J1661" s="193"/>
      <c r="K1661" s="196">
        <f t="shared" si="208"/>
        <v>2.1090862750095592E-2</v>
      </c>
      <c r="L1661" s="196">
        <f t="shared" si="209"/>
        <v>-1.6540987594259469E-3</v>
      </c>
      <c r="M1661" s="196">
        <f t="shared" si="210"/>
        <v>5.8847680306556294E-3</v>
      </c>
      <c r="N1661" s="196">
        <f t="shared" si="211"/>
        <v>-8.2819234344629761E-3</v>
      </c>
      <c r="O1661" s="196">
        <f t="shared" si="212"/>
        <v>5.4012835991617181E-4</v>
      </c>
      <c r="P1661" s="196">
        <f t="shared" si="213"/>
        <v>-1.3848396501457562E-2</v>
      </c>
      <c r="Q1661" s="196">
        <f t="shared" si="214"/>
        <v>5.9262091378320617E-3</v>
      </c>
      <c r="R1661" s="196">
        <f t="shared" si="215"/>
        <v>-1.4775135389686785E-2</v>
      </c>
    </row>
    <row r="1662" spans="1:18" ht="13.8">
      <c r="A1662" s="209">
        <v>44049</v>
      </c>
      <c r="B1662" s="193">
        <v>161.25</v>
      </c>
      <c r="C1662" s="193">
        <v>208.5</v>
      </c>
      <c r="D1662" s="193">
        <v>74.819999999999993</v>
      </c>
      <c r="E1662" s="193">
        <v>117.02</v>
      </c>
      <c r="F1662" s="193">
        <v>318</v>
      </c>
      <c r="G1662" s="193">
        <v>40.450000000000003</v>
      </c>
      <c r="H1662" s="193">
        <v>51.15</v>
      </c>
      <c r="I1662" s="224">
        <v>509.08</v>
      </c>
      <c r="J1662" s="193"/>
      <c r="K1662" s="196">
        <f t="shared" si="208"/>
        <v>6.2402496099843996E-3</v>
      </c>
      <c r="L1662" s="196">
        <f t="shared" si="209"/>
        <v>1.6032357097607291E-2</v>
      </c>
      <c r="M1662" s="196">
        <f t="shared" si="210"/>
        <v>1.7959183673469294E-2</v>
      </c>
      <c r="N1662" s="196">
        <f t="shared" si="211"/>
        <v>-2.8121005538985794E-3</v>
      </c>
      <c r="O1662" s="196">
        <f t="shared" si="212"/>
        <v>9.8123273316184766E-3</v>
      </c>
      <c r="P1662" s="196">
        <f t="shared" si="213"/>
        <v>-3.4491254003449264E-3</v>
      </c>
      <c r="Q1662" s="196">
        <f t="shared" si="214"/>
        <v>-2.7936145952109442E-2</v>
      </c>
      <c r="R1662" s="196">
        <f t="shared" si="215"/>
        <v>1.3881420405887097E-2</v>
      </c>
    </row>
    <row r="1663" spans="1:18" ht="13.8">
      <c r="A1663" s="209">
        <v>44050</v>
      </c>
      <c r="B1663" s="193">
        <v>158.37</v>
      </c>
      <c r="C1663" s="193">
        <v>204.77</v>
      </c>
      <c r="D1663" s="193">
        <v>74.540000000000006</v>
      </c>
      <c r="E1663" s="193">
        <v>119.51</v>
      </c>
      <c r="F1663" s="193">
        <v>315.77999999999997</v>
      </c>
      <c r="G1663" s="193">
        <v>40.64</v>
      </c>
      <c r="H1663" s="193">
        <v>51.27</v>
      </c>
      <c r="I1663" s="224">
        <v>494.73</v>
      </c>
      <c r="J1663" s="193"/>
      <c r="K1663" s="196">
        <f t="shared" si="208"/>
        <v>-1.7860465116279041E-2</v>
      </c>
      <c r="L1663" s="196">
        <f t="shared" si="209"/>
        <v>-1.7889688249400432E-2</v>
      </c>
      <c r="M1663" s="196">
        <f t="shared" si="210"/>
        <v>-3.74231488906692E-3</v>
      </c>
      <c r="N1663" s="196">
        <f t="shared" si="211"/>
        <v>2.1278413946334038E-2</v>
      </c>
      <c r="O1663" s="196">
        <f t="shared" si="212"/>
        <v>-6.9811320754717843E-3</v>
      </c>
      <c r="P1663" s="196">
        <f t="shared" si="213"/>
        <v>4.6971569839307226E-3</v>
      </c>
      <c r="Q1663" s="196">
        <f t="shared" si="214"/>
        <v>2.346041055718564E-3</v>
      </c>
      <c r="R1663" s="196">
        <f t="shared" si="215"/>
        <v>-2.8188104030800593E-2</v>
      </c>
    </row>
    <row r="1664" spans="1:18" ht="13.8">
      <c r="A1664" s="209">
        <v>44053</v>
      </c>
      <c r="B1664" s="193">
        <v>157.41</v>
      </c>
      <c r="C1664" s="193">
        <v>200.69</v>
      </c>
      <c r="D1664" s="193">
        <v>74.62</v>
      </c>
      <c r="E1664" s="193">
        <v>120.59</v>
      </c>
      <c r="F1664" s="193">
        <v>314.94</v>
      </c>
      <c r="G1664" s="193">
        <v>41.24</v>
      </c>
      <c r="H1664" s="193">
        <v>50.49</v>
      </c>
      <c r="I1664" s="224">
        <v>483.38</v>
      </c>
      <c r="J1664" s="193"/>
      <c r="K1664" s="196">
        <f t="shared" si="208"/>
        <v>-6.0617541200985534E-3</v>
      </c>
      <c r="L1664" s="196">
        <f t="shared" si="209"/>
        <v>-1.9924793670947953E-2</v>
      </c>
      <c r="M1664" s="196">
        <f t="shared" si="210"/>
        <v>1.0732492621411092E-3</v>
      </c>
      <c r="N1664" s="196">
        <f t="shared" si="211"/>
        <v>9.036900677767537E-3</v>
      </c>
      <c r="O1664" s="196">
        <f t="shared" si="212"/>
        <v>-2.6600798023939929E-3</v>
      </c>
      <c r="P1664" s="196">
        <f t="shared" si="213"/>
        <v>1.476377952755909E-2</v>
      </c>
      <c r="Q1664" s="196">
        <f t="shared" si="214"/>
        <v>-1.5213575190169712E-2</v>
      </c>
      <c r="R1664" s="196">
        <f t="shared" si="215"/>
        <v>-2.2941806642006797E-2</v>
      </c>
    </row>
    <row r="1665" spans="1:18" ht="13.8">
      <c r="A1665" s="209">
        <v>44054</v>
      </c>
      <c r="B1665" s="193">
        <v>154.03</v>
      </c>
      <c r="C1665" s="193">
        <v>196</v>
      </c>
      <c r="D1665" s="193">
        <v>73.83</v>
      </c>
      <c r="E1665" s="193">
        <v>119.48</v>
      </c>
      <c r="F1665" s="193">
        <v>307.93</v>
      </c>
      <c r="G1665" s="193">
        <v>40.71</v>
      </c>
      <c r="H1665" s="193">
        <v>50.42</v>
      </c>
      <c r="I1665" s="224">
        <v>466.93</v>
      </c>
      <c r="J1665" s="193"/>
      <c r="K1665" s="196">
        <f t="shared" si="208"/>
        <v>-2.147258751032333E-2</v>
      </c>
      <c r="L1665" s="196">
        <f t="shared" si="209"/>
        <v>-2.3369375653993711E-2</v>
      </c>
      <c r="M1665" s="196">
        <f t="shared" si="210"/>
        <v>-1.0586974001608232E-2</v>
      </c>
      <c r="N1665" s="196">
        <f t="shared" si="211"/>
        <v>-9.2047433452193336E-3</v>
      </c>
      <c r="O1665" s="196">
        <f t="shared" si="212"/>
        <v>-2.2258207912618247E-2</v>
      </c>
      <c r="P1665" s="196">
        <f t="shared" si="213"/>
        <v>-1.2851600387972869E-2</v>
      </c>
      <c r="Q1665" s="196">
        <f t="shared" si="214"/>
        <v>-1.3864131511190391E-3</v>
      </c>
      <c r="R1665" s="196">
        <f t="shared" si="215"/>
        <v>-3.4031196987877009E-2</v>
      </c>
    </row>
    <row r="1666" spans="1:18" ht="13.8">
      <c r="A1666" s="209">
        <v>44055</v>
      </c>
      <c r="B1666" s="193">
        <v>158.11000000000001</v>
      </c>
      <c r="C1666" s="193">
        <v>201.6</v>
      </c>
      <c r="D1666" s="193">
        <v>75.150000000000006</v>
      </c>
      <c r="E1666" s="193">
        <v>122.1</v>
      </c>
      <c r="F1666" s="193">
        <v>311.94</v>
      </c>
      <c r="G1666" s="193">
        <v>41.24</v>
      </c>
      <c r="H1666" s="193">
        <v>51.53</v>
      </c>
      <c r="I1666" s="224">
        <v>475.47</v>
      </c>
      <c r="J1666" s="193"/>
      <c r="K1666" s="196">
        <f t="shared" si="208"/>
        <v>2.6488346426020985E-2</v>
      </c>
      <c r="L1666" s="196">
        <f t="shared" si="209"/>
        <v>2.8571428571428543E-2</v>
      </c>
      <c r="M1666" s="196">
        <f t="shared" si="210"/>
        <v>1.7878911011783929E-2</v>
      </c>
      <c r="N1666" s="196">
        <f t="shared" si="211"/>
        <v>2.1928356210244311E-2</v>
      </c>
      <c r="O1666" s="196">
        <f t="shared" si="212"/>
        <v>1.3022440164972528E-2</v>
      </c>
      <c r="P1666" s="196">
        <f t="shared" si="213"/>
        <v>1.3018914271677747E-2</v>
      </c>
      <c r="Q1666" s="196">
        <f t="shared" si="214"/>
        <v>2.2015073383577933E-2</v>
      </c>
      <c r="R1666" s="196">
        <f t="shared" si="215"/>
        <v>1.8289679395198467E-2</v>
      </c>
    </row>
    <row r="1667" spans="1:18" ht="13.8">
      <c r="A1667" s="209">
        <v>44056</v>
      </c>
      <c r="B1667" s="193">
        <v>158.05000000000001</v>
      </c>
      <c r="C1667" s="193">
        <v>201.12</v>
      </c>
      <c r="D1667" s="193">
        <v>75.739999999999995</v>
      </c>
      <c r="E1667" s="193">
        <v>122.29</v>
      </c>
      <c r="F1667" s="193">
        <v>310.95</v>
      </c>
      <c r="G1667" s="193">
        <v>41.4</v>
      </c>
      <c r="H1667" s="193">
        <v>52.27</v>
      </c>
      <c r="I1667" s="224">
        <v>481.33</v>
      </c>
      <c r="J1667" s="193"/>
      <c r="K1667" s="196">
        <f t="shared" ref="K1667:K1730" si="216">(B1667-B1666)/B1666</f>
        <v>-3.7948263866929523E-4</v>
      </c>
      <c r="L1667" s="196">
        <f t="shared" ref="L1667:L1730" si="217">(C1667-C1666)/C1666</f>
        <v>-2.3809523809523304E-3</v>
      </c>
      <c r="M1667" s="196">
        <f t="shared" ref="M1667:M1730" si="218">(D1667-D1666)/D1666</f>
        <v>7.8509647371921374E-3</v>
      </c>
      <c r="N1667" s="196">
        <f t="shared" ref="N1667:N1730" si="219">(E1667-E1666)/E1666</f>
        <v>1.5561015561016539E-3</v>
      </c>
      <c r="O1667" s="196">
        <f t="shared" ref="O1667:O1730" si="220">(F1667-F1666)/F1666</f>
        <v>-3.1736872475476344E-3</v>
      </c>
      <c r="P1667" s="196">
        <f t="shared" ref="P1667:P1730" si="221">(G1667-G1666)/G1666</f>
        <v>3.8797284190105865E-3</v>
      </c>
      <c r="Q1667" s="196">
        <f t="shared" ref="Q1667:Q1730" si="222">(H1667-H1666)/H1666</f>
        <v>1.4360566660197981E-2</v>
      </c>
      <c r="R1667" s="196">
        <f t="shared" ref="R1667:R1730" si="223">(I1667-I1666)/I1666</f>
        <v>1.2324647191200194E-2</v>
      </c>
    </row>
    <row r="1668" spans="1:18" ht="13.8">
      <c r="A1668" s="209">
        <v>44057</v>
      </c>
      <c r="B1668" s="193">
        <v>157.4</v>
      </c>
      <c r="C1668" s="193">
        <v>201.32</v>
      </c>
      <c r="D1668" s="193">
        <v>75.2</v>
      </c>
      <c r="E1668" s="193">
        <v>123.85</v>
      </c>
      <c r="F1668" s="193">
        <v>311.49</v>
      </c>
      <c r="G1668" s="193">
        <v>41.63</v>
      </c>
      <c r="H1668" s="193">
        <v>52.27</v>
      </c>
      <c r="I1668" s="224">
        <v>482.68</v>
      </c>
      <c r="J1668" s="193"/>
      <c r="K1668" s="196">
        <f t="shared" si="216"/>
        <v>-4.1126225877887099E-3</v>
      </c>
      <c r="L1668" s="196">
        <f t="shared" si="217"/>
        <v>9.944311853619164E-4</v>
      </c>
      <c r="M1668" s="196">
        <f t="shared" si="218"/>
        <v>-7.129654079746397E-3</v>
      </c>
      <c r="N1668" s="196">
        <f t="shared" si="219"/>
        <v>1.2756562270013804E-2</v>
      </c>
      <c r="O1668" s="196">
        <f t="shared" si="220"/>
        <v>1.7366136034732932E-3</v>
      </c>
      <c r="P1668" s="196">
        <f t="shared" si="221"/>
        <v>5.555555555555652E-3</v>
      </c>
      <c r="Q1668" s="196">
        <f t="shared" si="222"/>
        <v>0</v>
      </c>
      <c r="R1668" s="196">
        <f t="shared" si="223"/>
        <v>2.8047285646022953E-3</v>
      </c>
    </row>
    <row r="1669" spans="1:18" ht="13.8">
      <c r="A1669" s="209">
        <v>44060</v>
      </c>
      <c r="B1669" s="193">
        <v>159.12</v>
      </c>
      <c r="C1669" s="193">
        <v>202.65</v>
      </c>
      <c r="D1669" s="193">
        <v>75.709999999999994</v>
      </c>
      <c r="E1669" s="193">
        <v>125.4</v>
      </c>
      <c r="F1669" s="193">
        <v>314.89999999999998</v>
      </c>
      <c r="G1669" s="193">
        <v>42.57</v>
      </c>
      <c r="H1669" s="193">
        <v>53.26</v>
      </c>
      <c r="I1669" s="224">
        <v>482.35</v>
      </c>
      <c r="J1669" s="193"/>
      <c r="K1669" s="196">
        <f t="shared" si="216"/>
        <v>1.0927573062261746E-2</v>
      </c>
      <c r="L1669" s="196">
        <f t="shared" si="217"/>
        <v>6.6063977746871278E-3</v>
      </c>
      <c r="M1669" s="196">
        <f t="shared" si="218"/>
        <v>6.7819148936169001E-3</v>
      </c>
      <c r="N1669" s="196">
        <f t="shared" si="219"/>
        <v>1.2515139281388869E-2</v>
      </c>
      <c r="O1669" s="196">
        <f t="shared" si="220"/>
        <v>1.0947381938424887E-2</v>
      </c>
      <c r="P1669" s="196">
        <f t="shared" si="221"/>
        <v>2.2579870285851494E-2</v>
      </c>
      <c r="Q1669" s="196">
        <f t="shared" si="222"/>
        <v>1.8940118614884156E-2</v>
      </c>
      <c r="R1669" s="196">
        <f t="shared" si="223"/>
        <v>-6.8368277119413288E-4</v>
      </c>
    </row>
    <row r="1670" spans="1:18" ht="13.8">
      <c r="A1670" s="209">
        <v>44061</v>
      </c>
      <c r="B1670" s="193">
        <v>165.62</v>
      </c>
      <c r="C1670" s="193">
        <v>203.81</v>
      </c>
      <c r="D1670" s="193">
        <v>77.739999999999995</v>
      </c>
      <c r="E1670" s="193">
        <v>124.8</v>
      </c>
      <c r="F1670" s="193">
        <v>315.63</v>
      </c>
      <c r="G1670" s="193">
        <v>42.29</v>
      </c>
      <c r="H1670" s="193">
        <v>52.96</v>
      </c>
      <c r="I1670" s="224">
        <v>491.87</v>
      </c>
      <c r="J1670" s="193"/>
      <c r="K1670" s="196">
        <f t="shared" si="216"/>
        <v>4.084967320261438E-2</v>
      </c>
      <c r="L1670" s="196">
        <f t="shared" si="217"/>
        <v>5.7241549469528577E-3</v>
      </c>
      <c r="M1670" s="196">
        <f t="shared" si="218"/>
        <v>2.68128384625545E-2</v>
      </c>
      <c r="N1670" s="196">
        <f t="shared" si="219"/>
        <v>-4.7846889952153785E-3</v>
      </c>
      <c r="O1670" s="196">
        <f t="shared" si="220"/>
        <v>2.3181962527787179E-3</v>
      </c>
      <c r="P1670" s="196">
        <f t="shared" si="221"/>
        <v>-6.5774019262391618E-3</v>
      </c>
      <c r="Q1670" s="196">
        <f t="shared" si="222"/>
        <v>-5.6327450244085088E-3</v>
      </c>
      <c r="R1670" s="196">
        <f t="shared" si="223"/>
        <v>1.9736705711620155E-2</v>
      </c>
    </row>
    <row r="1671" spans="1:18" ht="13.8">
      <c r="A1671" s="209">
        <v>44062</v>
      </c>
      <c r="B1671" s="193">
        <v>163.02000000000001</v>
      </c>
      <c r="C1671" s="193">
        <v>202.58</v>
      </c>
      <c r="D1671" s="193">
        <v>77.19</v>
      </c>
      <c r="E1671" s="193">
        <v>140.58000000000001</v>
      </c>
      <c r="F1671" s="193">
        <v>315.77</v>
      </c>
      <c r="G1671" s="193">
        <v>41.57</v>
      </c>
      <c r="H1671" s="193">
        <v>53.59</v>
      </c>
      <c r="I1671" s="224">
        <v>484.53</v>
      </c>
      <c r="J1671" s="193"/>
      <c r="K1671" s="196">
        <f t="shared" si="216"/>
        <v>-1.569858712715852E-2</v>
      </c>
      <c r="L1671" s="196">
        <f t="shared" si="217"/>
        <v>-6.0350326284283884E-3</v>
      </c>
      <c r="M1671" s="196">
        <f t="shared" si="218"/>
        <v>-7.0748649343966713E-3</v>
      </c>
      <c r="N1671" s="196">
        <f t="shared" si="219"/>
        <v>0.12644230769230783</v>
      </c>
      <c r="O1671" s="196">
        <f t="shared" si="220"/>
        <v>4.4355732978483146E-4</v>
      </c>
      <c r="P1671" s="196">
        <f t="shared" si="221"/>
        <v>-1.7025301489713852E-2</v>
      </c>
      <c r="Q1671" s="196">
        <f t="shared" si="222"/>
        <v>1.1895770392749293E-2</v>
      </c>
      <c r="R1671" s="196">
        <f t="shared" si="223"/>
        <v>-1.4922642161546814E-2</v>
      </c>
    </row>
    <row r="1672" spans="1:18" ht="13.8">
      <c r="A1672" s="209">
        <v>44063</v>
      </c>
      <c r="B1672" s="193">
        <v>164.87</v>
      </c>
      <c r="C1672" s="193">
        <v>207.29</v>
      </c>
      <c r="D1672" s="193">
        <v>78.89</v>
      </c>
      <c r="E1672" s="193">
        <v>138.78</v>
      </c>
      <c r="F1672" s="193">
        <v>315.74</v>
      </c>
      <c r="G1672" s="193">
        <v>40.99</v>
      </c>
      <c r="H1672" s="193">
        <v>53.55</v>
      </c>
      <c r="I1672" s="224">
        <v>497.9</v>
      </c>
      <c r="J1672" s="193"/>
      <c r="K1672" s="196">
        <f t="shared" si="216"/>
        <v>1.1348300821984996E-2</v>
      </c>
      <c r="L1672" s="196">
        <f t="shared" si="217"/>
        <v>2.3250074044821697E-2</v>
      </c>
      <c r="M1672" s="196">
        <f t="shared" si="218"/>
        <v>2.202357818370259E-2</v>
      </c>
      <c r="N1672" s="196">
        <f t="shared" si="219"/>
        <v>-1.2804097311139644E-2</v>
      </c>
      <c r="O1672" s="196">
        <f t="shared" si="220"/>
        <v>-9.5005858694533098E-5</v>
      </c>
      <c r="P1672" s="196">
        <f t="shared" si="221"/>
        <v>-1.395236949723354E-2</v>
      </c>
      <c r="Q1672" s="196">
        <f t="shared" si="222"/>
        <v>-7.4640791192398298E-4</v>
      </c>
      <c r="R1672" s="196">
        <f t="shared" si="223"/>
        <v>2.7593750644954916E-2</v>
      </c>
    </row>
    <row r="1673" spans="1:18" ht="13.8">
      <c r="A1673" s="209">
        <v>44064</v>
      </c>
      <c r="B1673" s="193">
        <v>164.24</v>
      </c>
      <c r="C1673" s="193">
        <v>205.78</v>
      </c>
      <c r="D1673" s="193">
        <v>78.83</v>
      </c>
      <c r="E1673" s="193">
        <v>140.05000000000001</v>
      </c>
      <c r="F1673" s="193">
        <v>319.20999999999998</v>
      </c>
      <c r="G1673" s="193">
        <v>41.33</v>
      </c>
      <c r="H1673" s="193">
        <v>54.06</v>
      </c>
      <c r="I1673" s="224">
        <v>492.31</v>
      </c>
      <c r="J1673" s="193"/>
      <c r="K1673" s="196">
        <f t="shared" si="216"/>
        <v>-3.8211924546612207E-3</v>
      </c>
      <c r="L1673" s="196">
        <f t="shared" si="217"/>
        <v>-7.2844806792415982E-3</v>
      </c>
      <c r="M1673" s="196">
        <f t="shared" si="218"/>
        <v>-7.6055266827230669E-4</v>
      </c>
      <c r="N1673" s="196">
        <f t="shared" si="219"/>
        <v>9.1511745208244007E-3</v>
      </c>
      <c r="O1673" s="196">
        <f t="shared" si="220"/>
        <v>1.0990055108633592E-2</v>
      </c>
      <c r="P1673" s="196">
        <f t="shared" si="221"/>
        <v>8.2947060258598757E-3</v>
      </c>
      <c r="Q1673" s="196">
        <f t="shared" si="222"/>
        <v>9.5238095238096201E-3</v>
      </c>
      <c r="R1673" s="196">
        <f t="shared" si="223"/>
        <v>-1.122715404699734E-2</v>
      </c>
    </row>
    <row r="1674" spans="1:18" ht="13.8">
      <c r="A1674" s="209">
        <v>44067</v>
      </c>
      <c r="B1674" s="193">
        <v>165.37</v>
      </c>
      <c r="C1674" s="193">
        <v>206.43</v>
      </c>
      <c r="D1674" s="193">
        <v>79.22</v>
      </c>
      <c r="E1674" s="193">
        <v>139.69</v>
      </c>
      <c r="F1674" s="193">
        <v>318.76</v>
      </c>
      <c r="G1674" s="193">
        <v>41.23</v>
      </c>
      <c r="H1674" s="193">
        <v>54.59</v>
      </c>
      <c r="I1674" s="224">
        <v>488.81</v>
      </c>
      <c r="J1674" s="193"/>
      <c r="K1674" s="196">
        <f t="shared" si="216"/>
        <v>6.880175353141716E-3</v>
      </c>
      <c r="L1674" s="196">
        <f t="shared" si="217"/>
        <v>3.1587131888424808E-3</v>
      </c>
      <c r="M1674" s="196">
        <f t="shared" si="218"/>
        <v>4.9473550678675706E-3</v>
      </c>
      <c r="N1674" s="196">
        <f t="shared" si="219"/>
        <v>-2.5705105319529711E-3</v>
      </c>
      <c r="O1674" s="196">
        <f t="shared" si="220"/>
        <v>-1.4097302716079968E-3</v>
      </c>
      <c r="P1674" s="196">
        <f t="shared" si="221"/>
        <v>-2.419549963706785E-3</v>
      </c>
      <c r="Q1674" s="196">
        <f t="shared" si="222"/>
        <v>9.8039215686274717E-3</v>
      </c>
      <c r="R1674" s="196">
        <f t="shared" si="223"/>
        <v>-7.1093416749608987E-3</v>
      </c>
    </row>
    <row r="1675" spans="1:18" ht="13.8">
      <c r="A1675" s="209">
        <v>44068</v>
      </c>
      <c r="B1675" s="193">
        <v>167.32</v>
      </c>
      <c r="C1675" s="193">
        <v>209.12</v>
      </c>
      <c r="D1675" s="193">
        <v>80.209999999999994</v>
      </c>
      <c r="E1675" s="193">
        <v>139.34</v>
      </c>
      <c r="F1675" s="193">
        <v>319.3</v>
      </c>
      <c r="G1675" s="193">
        <v>41.01</v>
      </c>
      <c r="H1675" s="193">
        <v>53.91</v>
      </c>
      <c r="I1675" s="224">
        <v>490.58</v>
      </c>
      <c r="J1675" s="193"/>
      <c r="K1675" s="196">
        <f t="shared" si="216"/>
        <v>1.1791739735139315E-2</v>
      </c>
      <c r="L1675" s="196">
        <f t="shared" si="217"/>
        <v>1.30310516882236E-2</v>
      </c>
      <c r="M1675" s="196">
        <f t="shared" si="218"/>
        <v>1.249684423125467E-2</v>
      </c>
      <c r="N1675" s="196">
        <f t="shared" si="219"/>
        <v>-2.5055479991409144E-3</v>
      </c>
      <c r="O1675" s="196">
        <f t="shared" si="220"/>
        <v>1.694064499937321E-3</v>
      </c>
      <c r="P1675" s="196">
        <f t="shared" si="221"/>
        <v>-5.3359204462769556E-3</v>
      </c>
      <c r="Q1675" s="196">
        <f t="shared" si="222"/>
        <v>-1.2456493863345059E-2</v>
      </c>
      <c r="R1675" s="196">
        <f t="shared" si="223"/>
        <v>3.6210388494506696E-3</v>
      </c>
    </row>
    <row r="1676" spans="1:18" ht="13.8">
      <c r="A1676" s="209">
        <v>44069</v>
      </c>
      <c r="B1676" s="193">
        <v>172.09</v>
      </c>
      <c r="C1676" s="193">
        <v>213.64</v>
      </c>
      <c r="D1676" s="193">
        <v>82.42</v>
      </c>
      <c r="E1676" s="193">
        <v>139.21</v>
      </c>
      <c r="F1676" s="193">
        <v>318.89</v>
      </c>
      <c r="G1676" s="193">
        <v>41.04</v>
      </c>
      <c r="H1676" s="193">
        <v>54.4</v>
      </c>
      <c r="I1676" s="224">
        <v>547.53</v>
      </c>
      <c r="J1676" s="193"/>
      <c r="K1676" s="196">
        <f t="shared" si="216"/>
        <v>2.8508247669137045E-2</v>
      </c>
      <c r="L1676" s="196">
        <f t="shared" si="217"/>
        <v>2.1614384085692339E-2</v>
      </c>
      <c r="M1676" s="196">
        <f t="shared" si="218"/>
        <v>2.7552674230145967E-2</v>
      </c>
      <c r="N1676" s="196">
        <f t="shared" si="219"/>
        <v>-9.3296971436770092E-4</v>
      </c>
      <c r="O1676" s="196">
        <f t="shared" si="220"/>
        <v>-1.2840588787974476E-3</v>
      </c>
      <c r="P1676" s="196">
        <f t="shared" si="221"/>
        <v>7.3152889539139575E-4</v>
      </c>
      <c r="Q1676" s="196">
        <f t="shared" si="222"/>
        <v>9.089222778705287E-3</v>
      </c>
      <c r="R1676" s="196">
        <f t="shared" si="223"/>
        <v>0.11608708059847525</v>
      </c>
    </row>
    <row r="1677" spans="1:18" ht="13.8">
      <c r="A1677" s="209">
        <v>44070</v>
      </c>
      <c r="B1677" s="193">
        <v>170</v>
      </c>
      <c r="C1677" s="193">
        <v>218.88</v>
      </c>
      <c r="D1677" s="193">
        <v>81.52</v>
      </c>
      <c r="E1677" s="193">
        <v>137.02000000000001</v>
      </c>
      <c r="F1677" s="193">
        <v>320.83</v>
      </c>
      <c r="G1677" s="193">
        <v>42.9</v>
      </c>
      <c r="H1677" s="193">
        <v>52.29</v>
      </c>
      <c r="I1677" s="224">
        <v>526.27</v>
      </c>
      <c r="J1677" s="193"/>
      <c r="K1677" s="196">
        <f t="shared" si="216"/>
        <v>-1.2144807949328859E-2</v>
      </c>
      <c r="L1677" s="196">
        <f t="shared" si="217"/>
        <v>2.4527242089496394E-2</v>
      </c>
      <c r="M1677" s="196">
        <f t="shared" si="218"/>
        <v>-1.0919679689395846E-2</v>
      </c>
      <c r="N1677" s="196">
        <f t="shared" si="219"/>
        <v>-1.5731628474965863E-2</v>
      </c>
      <c r="O1677" s="196">
        <f t="shared" si="220"/>
        <v>6.0836024961585435E-3</v>
      </c>
      <c r="P1677" s="196">
        <f t="shared" si="221"/>
        <v>4.5321637426900575E-2</v>
      </c>
      <c r="Q1677" s="196">
        <f t="shared" si="222"/>
        <v>-3.878676470588234E-2</v>
      </c>
      <c r="R1677" s="196">
        <f t="shared" si="223"/>
        <v>-3.8828922616112344E-2</v>
      </c>
    </row>
    <row r="1678" spans="1:18" ht="13.8">
      <c r="A1678" s="209">
        <v>44071</v>
      </c>
      <c r="B1678" s="193">
        <v>170.09</v>
      </c>
      <c r="C1678" s="193">
        <v>221.13</v>
      </c>
      <c r="D1678" s="193">
        <v>82.02</v>
      </c>
      <c r="E1678" s="193">
        <v>137.51</v>
      </c>
      <c r="F1678" s="193">
        <v>322.69</v>
      </c>
      <c r="G1678" s="193">
        <v>44.05</v>
      </c>
      <c r="H1678" s="193">
        <v>50.4</v>
      </c>
      <c r="I1678" s="224">
        <v>523.89</v>
      </c>
      <c r="J1678" s="193"/>
      <c r="K1678" s="196">
        <f t="shared" si="216"/>
        <v>5.2941176470590236E-4</v>
      </c>
      <c r="L1678" s="196">
        <f t="shared" si="217"/>
        <v>1.0279605263157895E-2</v>
      </c>
      <c r="M1678" s="196">
        <f t="shared" si="218"/>
        <v>6.1334641805691854E-3</v>
      </c>
      <c r="N1678" s="196">
        <f t="shared" si="219"/>
        <v>3.5761202744123534E-3</v>
      </c>
      <c r="O1678" s="196">
        <f t="shared" si="220"/>
        <v>5.7974628307827002E-3</v>
      </c>
      <c r="P1678" s="196">
        <f t="shared" si="221"/>
        <v>2.6806526806526773E-2</v>
      </c>
      <c r="Q1678" s="196">
        <f t="shared" si="222"/>
        <v>-3.6144578313253024E-2</v>
      </c>
      <c r="R1678" s="196">
        <f t="shared" si="223"/>
        <v>-4.5223934482299874E-3</v>
      </c>
    </row>
    <row r="1679" spans="1:18" ht="13.8">
      <c r="A1679" s="209">
        <v>44074</v>
      </c>
      <c r="B1679" s="193">
        <v>172.55</v>
      </c>
      <c r="C1679" s="193">
        <v>217.87</v>
      </c>
      <c r="D1679" s="193">
        <v>81.510000000000005</v>
      </c>
      <c r="E1679" s="193">
        <v>137.84</v>
      </c>
      <c r="F1679" s="193">
        <v>322.02999999999997</v>
      </c>
      <c r="G1679" s="193">
        <v>43.59</v>
      </c>
      <c r="H1679" s="193">
        <v>51.02</v>
      </c>
      <c r="I1679" s="224">
        <v>529.55999999999995</v>
      </c>
      <c r="J1679" s="193"/>
      <c r="K1679" s="196">
        <f t="shared" si="216"/>
        <v>1.4462931389264553E-2</v>
      </c>
      <c r="L1679" s="196">
        <f t="shared" si="217"/>
        <v>-1.4742459186903591E-2</v>
      </c>
      <c r="M1679" s="196">
        <f t="shared" si="218"/>
        <v>-6.2179956108265174E-3</v>
      </c>
      <c r="N1679" s="196">
        <f t="shared" si="219"/>
        <v>2.3998254672388374E-3</v>
      </c>
      <c r="O1679" s="196">
        <f t="shared" si="220"/>
        <v>-2.045306641048762E-3</v>
      </c>
      <c r="P1679" s="196">
        <f t="shared" si="221"/>
        <v>-1.0442678774120176E-2</v>
      </c>
      <c r="Q1679" s="196">
        <f t="shared" si="222"/>
        <v>1.2301587301587391E-2</v>
      </c>
      <c r="R1679" s="196">
        <f t="shared" si="223"/>
        <v>1.0822882666208478E-2</v>
      </c>
    </row>
    <row r="1680" spans="1:18" ht="13.8">
      <c r="A1680" s="209">
        <v>44075</v>
      </c>
      <c r="B1680" s="193">
        <v>174.96</v>
      </c>
      <c r="C1680" s="193">
        <v>219.55</v>
      </c>
      <c r="D1680" s="193">
        <v>82.83</v>
      </c>
      <c r="E1680" s="193">
        <v>137.24</v>
      </c>
      <c r="F1680" s="193">
        <v>325.48</v>
      </c>
      <c r="G1680" s="193">
        <v>46.34</v>
      </c>
      <c r="H1680" s="193">
        <v>49.97</v>
      </c>
      <c r="I1680" s="224">
        <v>556.54999999999995</v>
      </c>
      <c r="J1680" s="193"/>
      <c r="K1680" s="196">
        <f t="shared" si="216"/>
        <v>1.3966966096783519E-2</v>
      </c>
      <c r="L1680" s="196">
        <f t="shared" si="217"/>
        <v>7.7110203332262667E-3</v>
      </c>
      <c r="M1680" s="196">
        <f t="shared" si="218"/>
        <v>1.6194331983805585E-2</v>
      </c>
      <c r="N1680" s="196">
        <f t="shared" si="219"/>
        <v>-4.3528728961113924E-3</v>
      </c>
      <c r="O1680" s="196">
        <f t="shared" si="220"/>
        <v>1.071328758190245E-2</v>
      </c>
      <c r="P1680" s="196">
        <f t="shared" si="221"/>
        <v>6.3087864189034171E-2</v>
      </c>
      <c r="Q1680" s="196">
        <f t="shared" si="222"/>
        <v>-2.0580164641317213E-2</v>
      </c>
      <c r="R1680" s="196">
        <f t="shared" si="223"/>
        <v>5.0966840395800309E-2</v>
      </c>
    </row>
    <row r="1681" spans="1:18" ht="13.8">
      <c r="A1681" s="209">
        <v>44076</v>
      </c>
      <c r="B1681" s="193">
        <v>176.57</v>
      </c>
      <c r="C1681" s="193">
        <v>223.78</v>
      </c>
      <c r="D1681" s="193">
        <v>86.2</v>
      </c>
      <c r="E1681" s="193">
        <v>136.59</v>
      </c>
      <c r="F1681" s="193">
        <v>332.41</v>
      </c>
      <c r="G1681" s="193">
        <v>46.37</v>
      </c>
      <c r="H1681" s="193">
        <v>51.31</v>
      </c>
      <c r="I1681" s="224">
        <v>552.84</v>
      </c>
      <c r="J1681" s="193"/>
      <c r="K1681" s="196">
        <f t="shared" si="216"/>
        <v>9.2021033379057222E-3</v>
      </c>
      <c r="L1681" s="196">
        <f t="shared" si="217"/>
        <v>1.9266681849237029E-2</v>
      </c>
      <c r="M1681" s="196">
        <f t="shared" si="218"/>
        <v>4.0685741880961059E-2</v>
      </c>
      <c r="N1681" s="196">
        <f t="shared" si="219"/>
        <v>-4.7362285048091349E-3</v>
      </c>
      <c r="O1681" s="196">
        <f t="shared" si="220"/>
        <v>2.1291630822170352E-2</v>
      </c>
      <c r="P1681" s="196">
        <f t="shared" si="221"/>
        <v>6.4738886491139472E-4</v>
      </c>
      <c r="Q1681" s="196">
        <f t="shared" si="222"/>
        <v>2.6816089653792344E-2</v>
      </c>
      <c r="R1681" s="196">
        <f t="shared" si="223"/>
        <v>-6.6660677387475036E-3</v>
      </c>
    </row>
    <row r="1682" spans="1:18" ht="13.8">
      <c r="A1682" s="209">
        <v>44077</v>
      </c>
      <c r="B1682" s="193">
        <v>168.4</v>
      </c>
      <c r="C1682" s="193">
        <v>209.92</v>
      </c>
      <c r="D1682" s="193">
        <v>81.89</v>
      </c>
      <c r="E1682" s="193">
        <v>133.12</v>
      </c>
      <c r="F1682" s="193">
        <v>322.63</v>
      </c>
      <c r="G1682" s="193">
        <v>45.38</v>
      </c>
      <c r="H1682" s="193">
        <v>49.51</v>
      </c>
      <c r="I1682" s="224">
        <v>525.75</v>
      </c>
      <c r="J1682" s="193"/>
      <c r="K1682" s="196">
        <f t="shared" si="216"/>
        <v>-4.6270600894829178E-2</v>
      </c>
      <c r="L1682" s="196">
        <f t="shared" si="217"/>
        <v>-6.1935829832871631E-2</v>
      </c>
      <c r="M1682" s="196">
        <f t="shared" si="218"/>
        <v>-5.0000000000000024E-2</v>
      </c>
      <c r="N1682" s="196">
        <f t="shared" si="219"/>
        <v>-2.5404495204626978E-2</v>
      </c>
      <c r="O1682" s="196">
        <f t="shared" si="220"/>
        <v>-2.9421497548208626E-2</v>
      </c>
      <c r="P1682" s="196">
        <f t="shared" si="221"/>
        <v>-2.135001078283362E-2</v>
      </c>
      <c r="Q1682" s="196">
        <f t="shared" si="222"/>
        <v>-3.5080880919898735E-2</v>
      </c>
      <c r="R1682" s="196">
        <f t="shared" si="223"/>
        <v>-4.9001519426959031E-2</v>
      </c>
    </row>
    <row r="1683" spans="1:18" ht="13.8">
      <c r="A1683" s="209">
        <v>44078</v>
      </c>
      <c r="B1683" s="193">
        <v>164.73</v>
      </c>
      <c r="C1683" s="193">
        <v>206.97</v>
      </c>
      <c r="D1683" s="193">
        <v>79.36</v>
      </c>
      <c r="E1683" s="193">
        <v>134.21</v>
      </c>
      <c r="F1683" s="193">
        <v>321.02</v>
      </c>
      <c r="G1683" s="193">
        <v>44.84</v>
      </c>
      <c r="H1683" s="193">
        <v>48.94</v>
      </c>
      <c r="I1683" s="224">
        <v>516.04999999999995</v>
      </c>
      <c r="J1683" s="193"/>
      <c r="K1683" s="196">
        <f t="shared" si="216"/>
        <v>-2.1793349168646173E-2</v>
      </c>
      <c r="L1683" s="196">
        <f t="shared" si="217"/>
        <v>-1.4052972560975556E-2</v>
      </c>
      <c r="M1683" s="196">
        <f t="shared" si="218"/>
        <v>-3.0895103187202358E-2</v>
      </c>
      <c r="N1683" s="196">
        <f t="shared" si="219"/>
        <v>8.1881009615384862E-3</v>
      </c>
      <c r="O1683" s="196">
        <f t="shared" si="220"/>
        <v>-4.990236493816488E-3</v>
      </c>
      <c r="P1683" s="196">
        <f t="shared" si="221"/>
        <v>-1.1899515204936076E-2</v>
      </c>
      <c r="Q1683" s="196">
        <f t="shared" si="222"/>
        <v>-1.1512825691779445E-2</v>
      </c>
      <c r="R1683" s="196">
        <f t="shared" si="223"/>
        <v>-1.8449833571089008E-2</v>
      </c>
    </row>
    <row r="1684" spans="1:18" ht="13.8">
      <c r="A1684" s="209">
        <v>44082</v>
      </c>
      <c r="B1684" s="193">
        <v>157.49</v>
      </c>
      <c r="C1684" s="193">
        <v>195.77</v>
      </c>
      <c r="D1684" s="193">
        <v>76.430000000000007</v>
      </c>
      <c r="E1684" s="193">
        <v>131.27000000000001</v>
      </c>
      <c r="F1684" s="193">
        <v>313.88</v>
      </c>
      <c r="G1684" s="193">
        <v>43.47</v>
      </c>
      <c r="H1684" s="193">
        <v>48</v>
      </c>
      <c r="I1684" s="224">
        <v>507.02</v>
      </c>
      <c r="J1684" s="193"/>
      <c r="K1684" s="196">
        <f t="shared" si="216"/>
        <v>-4.3950707217871553E-2</v>
      </c>
      <c r="L1684" s="196">
        <f t="shared" si="217"/>
        <v>-5.4114122819732276E-2</v>
      </c>
      <c r="M1684" s="196">
        <f t="shared" si="218"/>
        <v>-3.6920362903225715E-2</v>
      </c>
      <c r="N1684" s="196">
        <f t="shared" si="219"/>
        <v>-2.1905968258699036E-2</v>
      </c>
      <c r="O1684" s="196">
        <f t="shared" si="220"/>
        <v>-2.2241604884430836E-2</v>
      </c>
      <c r="P1684" s="196">
        <f t="shared" si="221"/>
        <v>-3.0553077609277529E-2</v>
      </c>
      <c r="Q1684" s="196">
        <f t="shared" si="222"/>
        <v>-1.9207192480588432E-2</v>
      </c>
      <c r="R1684" s="196">
        <f t="shared" si="223"/>
        <v>-1.7498304427865465E-2</v>
      </c>
    </row>
    <row r="1685" spans="1:18" ht="13.8">
      <c r="A1685" s="209">
        <v>44083</v>
      </c>
      <c r="B1685" s="193">
        <v>163.43</v>
      </c>
      <c r="C1685" s="193">
        <v>204.11</v>
      </c>
      <c r="D1685" s="193">
        <v>77.66</v>
      </c>
      <c r="E1685" s="193">
        <v>134.5</v>
      </c>
      <c r="F1685" s="193">
        <v>320.89</v>
      </c>
      <c r="G1685" s="193">
        <v>43.92</v>
      </c>
      <c r="H1685" s="193">
        <v>49.77</v>
      </c>
      <c r="I1685" s="224">
        <v>500.19</v>
      </c>
      <c r="J1685" s="193"/>
      <c r="K1685" s="196">
        <f t="shared" si="216"/>
        <v>3.7716680424153895E-2</v>
      </c>
      <c r="L1685" s="196">
        <f t="shared" si="217"/>
        <v>4.2601011390917931E-2</v>
      </c>
      <c r="M1685" s="196">
        <f t="shared" si="218"/>
        <v>1.6093157137249636E-2</v>
      </c>
      <c r="N1685" s="196">
        <f t="shared" si="219"/>
        <v>2.4605774358192958E-2</v>
      </c>
      <c r="O1685" s="196">
        <f t="shared" si="220"/>
        <v>2.2333375812412359E-2</v>
      </c>
      <c r="P1685" s="196">
        <f t="shared" si="221"/>
        <v>1.035196687370607E-2</v>
      </c>
      <c r="Q1685" s="196">
        <f t="shared" si="222"/>
        <v>3.6875000000000067E-2</v>
      </c>
      <c r="R1685" s="196">
        <f t="shared" si="223"/>
        <v>-1.3470868999250492E-2</v>
      </c>
    </row>
    <row r="1686" spans="1:18" ht="13.8">
      <c r="A1686" s="209">
        <v>44084</v>
      </c>
      <c r="B1686" s="193">
        <v>158.76</v>
      </c>
      <c r="C1686" s="193">
        <v>198.39</v>
      </c>
      <c r="D1686" s="193">
        <v>76.41</v>
      </c>
      <c r="E1686" s="193">
        <v>133.13</v>
      </c>
      <c r="F1686" s="193">
        <v>314.5</v>
      </c>
      <c r="G1686" s="193">
        <v>42.95</v>
      </c>
      <c r="H1686" s="193">
        <v>48.73</v>
      </c>
      <c r="I1686" s="224">
        <v>480.67</v>
      </c>
      <c r="J1686" s="193"/>
      <c r="K1686" s="196">
        <f t="shared" si="216"/>
        <v>-2.8574925044361595E-2</v>
      </c>
      <c r="L1686" s="196">
        <f t="shared" si="217"/>
        <v>-2.8024104649453856E-2</v>
      </c>
      <c r="M1686" s="196">
        <f t="shared" si="218"/>
        <v>-1.6095802214782386E-2</v>
      </c>
      <c r="N1686" s="196">
        <f t="shared" si="219"/>
        <v>-1.018587360594799E-2</v>
      </c>
      <c r="O1686" s="196">
        <f t="shared" si="220"/>
        <v>-1.9913365950948881E-2</v>
      </c>
      <c r="P1686" s="196">
        <f t="shared" si="221"/>
        <v>-2.2085610200364272E-2</v>
      </c>
      <c r="Q1686" s="196">
        <f t="shared" si="222"/>
        <v>-2.0896122161945072E-2</v>
      </c>
      <c r="R1686" s="196">
        <f t="shared" si="223"/>
        <v>-3.9025170435234575E-2</v>
      </c>
    </row>
    <row r="1687" spans="1:18" ht="13.8">
      <c r="A1687" s="209">
        <v>44085</v>
      </c>
      <c r="B1687" s="193">
        <v>155.81</v>
      </c>
      <c r="C1687" s="193">
        <v>197.1</v>
      </c>
      <c r="D1687" s="193">
        <v>75.849999999999994</v>
      </c>
      <c r="E1687" s="193">
        <v>134.6</v>
      </c>
      <c r="F1687" s="193">
        <v>314.13</v>
      </c>
      <c r="G1687" s="193">
        <v>42.92</v>
      </c>
      <c r="H1687" s="193">
        <v>49.15</v>
      </c>
      <c r="I1687" s="224">
        <v>482.03</v>
      </c>
      <c r="J1687" s="193"/>
      <c r="K1687" s="196">
        <f t="shared" si="216"/>
        <v>-1.8581506676744703E-2</v>
      </c>
      <c r="L1687" s="196">
        <f t="shared" si="217"/>
        <v>-6.502343868138475E-3</v>
      </c>
      <c r="M1687" s="196">
        <f t="shared" si="218"/>
        <v>-7.3288836539720237E-3</v>
      </c>
      <c r="N1687" s="196">
        <f t="shared" si="219"/>
        <v>1.1041838804176361E-2</v>
      </c>
      <c r="O1687" s="196">
        <f t="shared" si="220"/>
        <v>-1.1764705882353085E-3</v>
      </c>
      <c r="P1687" s="196">
        <f t="shared" si="221"/>
        <v>-6.9848661233995653E-4</v>
      </c>
      <c r="Q1687" s="196">
        <f t="shared" si="222"/>
        <v>8.6189205828032366E-3</v>
      </c>
      <c r="R1687" s="196">
        <f t="shared" si="223"/>
        <v>2.8293839848543838E-3</v>
      </c>
    </row>
    <row r="1688" spans="1:18" ht="13.8">
      <c r="A1688" s="209">
        <v>44088</v>
      </c>
      <c r="B1688" s="193">
        <v>155.15</v>
      </c>
      <c r="C1688" s="193">
        <v>198.43</v>
      </c>
      <c r="D1688" s="193">
        <v>75.78</v>
      </c>
      <c r="E1688" s="193">
        <v>135.32</v>
      </c>
      <c r="F1688" s="193">
        <v>317.64</v>
      </c>
      <c r="G1688" s="193">
        <v>43.11</v>
      </c>
      <c r="H1688" s="193">
        <v>48.71</v>
      </c>
      <c r="I1688" s="224">
        <v>476.26</v>
      </c>
      <c r="J1688" s="193"/>
      <c r="K1688" s="196">
        <f t="shared" si="216"/>
        <v>-4.2359283743020129E-3</v>
      </c>
      <c r="L1688" s="196">
        <f t="shared" si="217"/>
        <v>6.7478437341451673E-3</v>
      </c>
      <c r="M1688" s="196">
        <f t="shared" si="218"/>
        <v>-9.2287409360571103E-4</v>
      </c>
      <c r="N1688" s="196">
        <f t="shared" si="219"/>
        <v>5.3491827637444193E-3</v>
      </c>
      <c r="O1688" s="196">
        <f t="shared" si="220"/>
        <v>1.1173717887498777E-2</v>
      </c>
      <c r="P1688" s="196">
        <f t="shared" si="221"/>
        <v>4.4268406337371327E-3</v>
      </c>
      <c r="Q1688" s="196">
        <f t="shared" si="222"/>
        <v>-8.9521871820955803E-3</v>
      </c>
      <c r="R1688" s="196">
        <f t="shared" si="223"/>
        <v>-1.1970209323071142E-2</v>
      </c>
    </row>
    <row r="1689" spans="1:18" ht="13.8">
      <c r="A1689" s="209">
        <v>44089</v>
      </c>
      <c r="B1689" s="193">
        <v>157.81</v>
      </c>
      <c r="C1689" s="193">
        <v>201.69</v>
      </c>
      <c r="D1689" s="193">
        <v>76.88</v>
      </c>
      <c r="E1689" s="193">
        <v>135.88999999999999</v>
      </c>
      <c r="F1689" s="193">
        <v>318.56</v>
      </c>
      <c r="G1689" s="193">
        <v>43.13</v>
      </c>
      <c r="H1689" s="193">
        <v>48.23</v>
      </c>
      <c r="I1689" s="224">
        <v>495.99</v>
      </c>
      <c r="J1689" s="193"/>
      <c r="K1689" s="196">
        <f t="shared" si="216"/>
        <v>1.7144698678698011E-2</v>
      </c>
      <c r="L1689" s="196">
        <f t="shared" si="217"/>
        <v>1.6428967394043193E-2</v>
      </c>
      <c r="M1689" s="196">
        <f t="shared" si="218"/>
        <v>1.4515703351807789E-2</v>
      </c>
      <c r="N1689" s="196">
        <f t="shared" si="219"/>
        <v>4.2122376588825984E-3</v>
      </c>
      <c r="O1689" s="196">
        <f t="shared" si="220"/>
        <v>2.8963606598665656E-3</v>
      </c>
      <c r="P1689" s="196">
        <f t="shared" si="221"/>
        <v>4.6392948271869929E-4</v>
      </c>
      <c r="Q1689" s="196">
        <f t="shared" si="222"/>
        <v>-9.8542393758982542E-3</v>
      </c>
      <c r="R1689" s="196">
        <f t="shared" si="223"/>
        <v>4.1426951665056944E-2</v>
      </c>
    </row>
    <row r="1690" spans="1:18" ht="13.8">
      <c r="A1690" s="209">
        <v>44090</v>
      </c>
      <c r="B1690" s="193">
        <v>153.9</v>
      </c>
      <c r="C1690" s="193">
        <v>198.08</v>
      </c>
      <c r="D1690" s="193">
        <v>75.86</v>
      </c>
      <c r="E1690" s="193">
        <v>134.91</v>
      </c>
      <c r="F1690" s="193">
        <v>318.39</v>
      </c>
      <c r="G1690" s="193">
        <v>42.78</v>
      </c>
      <c r="H1690" s="193">
        <v>46.96</v>
      </c>
      <c r="I1690" s="224">
        <v>483.86</v>
      </c>
      <c r="J1690" s="193"/>
      <c r="K1690" s="196">
        <f t="shared" si="216"/>
        <v>-2.4776630124833637E-2</v>
      </c>
      <c r="L1690" s="196">
        <f t="shared" si="217"/>
        <v>-1.7898755515890652E-2</v>
      </c>
      <c r="M1690" s="196">
        <f t="shared" si="218"/>
        <v>-1.3267429760665922E-2</v>
      </c>
      <c r="N1690" s="196">
        <f t="shared" si="219"/>
        <v>-7.2117153580100804E-3</v>
      </c>
      <c r="O1690" s="196">
        <f t="shared" si="220"/>
        <v>-5.3365143144153669E-4</v>
      </c>
      <c r="P1690" s="196">
        <f t="shared" si="221"/>
        <v>-8.1150011592859127E-3</v>
      </c>
      <c r="Q1690" s="196">
        <f t="shared" si="222"/>
        <v>-2.6332158407630025E-2</v>
      </c>
      <c r="R1690" s="196">
        <f t="shared" si="223"/>
        <v>-2.445613822859331E-2</v>
      </c>
    </row>
    <row r="1691" spans="1:18" ht="13.8">
      <c r="A1691" s="209">
        <v>44091</v>
      </c>
      <c r="B1691" s="193">
        <v>150.44</v>
      </c>
      <c r="C1691" s="193">
        <v>196.02</v>
      </c>
      <c r="D1691" s="193">
        <v>74.59</v>
      </c>
      <c r="E1691" s="193">
        <v>134.56</v>
      </c>
      <c r="F1691" s="193">
        <v>313.89999999999998</v>
      </c>
      <c r="G1691" s="193">
        <v>42.92</v>
      </c>
      <c r="H1691" s="193">
        <v>45.3</v>
      </c>
      <c r="I1691" s="224">
        <v>470.2</v>
      </c>
      <c r="J1691" s="193"/>
      <c r="K1691" s="196">
        <f t="shared" si="216"/>
        <v>-2.2482131254061129E-2</v>
      </c>
      <c r="L1691" s="196">
        <f t="shared" si="217"/>
        <v>-1.039983844911148E-2</v>
      </c>
      <c r="M1691" s="196">
        <f t="shared" si="218"/>
        <v>-1.6741365673609229E-2</v>
      </c>
      <c r="N1691" s="196">
        <f t="shared" si="219"/>
        <v>-2.5943221406863415E-3</v>
      </c>
      <c r="O1691" s="196">
        <f t="shared" si="220"/>
        <v>-1.41022017023148E-2</v>
      </c>
      <c r="P1691" s="196">
        <f t="shared" si="221"/>
        <v>3.2725572697522337E-3</v>
      </c>
      <c r="Q1691" s="196">
        <f t="shared" si="222"/>
        <v>-3.5349233390119326E-2</v>
      </c>
      <c r="R1691" s="196">
        <f t="shared" si="223"/>
        <v>-2.8231306576282447E-2</v>
      </c>
    </row>
    <row r="1692" spans="1:18" ht="13.8">
      <c r="A1692" s="209">
        <v>44092</v>
      </c>
      <c r="B1692" s="193">
        <v>147.75</v>
      </c>
      <c r="C1692" s="193">
        <v>193.58</v>
      </c>
      <c r="D1692" s="193">
        <v>72.819999999999993</v>
      </c>
      <c r="E1692" s="193">
        <v>135.66</v>
      </c>
      <c r="F1692" s="193">
        <v>311.2</v>
      </c>
      <c r="G1692" s="193">
        <v>42.48</v>
      </c>
      <c r="H1692" s="193">
        <v>45.28</v>
      </c>
      <c r="I1692" s="224">
        <v>469.96</v>
      </c>
      <c r="J1692" s="193"/>
      <c r="K1692" s="196">
        <f t="shared" si="216"/>
        <v>-1.7880882743951061E-2</v>
      </c>
      <c r="L1692" s="196">
        <f t="shared" si="217"/>
        <v>-1.2447709417406375E-2</v>
      </c>
      <c r="M1692" s="196">
        <f t="shared" si="218"/>
        <v>-2.3729722482906692E-2</v>
      </c>
      <c r="N1692" s="196">
        <f t="shared" si="219"/>
        <v>8.1747919143875906E-3</v>
      </c>
      <c r="O1692" s="196">
        <f t="shared" si="220"/>
        <v>-8.6014654348518273E-3</v>
      </c>
      <c r="P1692" s="196">
        <f t="shared" si="221"/>
        <v>-1.0251630941286225E-2</v>
      </c>
      <c r="Q1692" s="196">
        <f t="shared" si="222"/>
        <v>-4.4150110375267156E-4</v>
      </c>
      <c r="R1692" s="196">
        <f t="shared" si="223"/>
        <v>-5.1042109740537874E-4</v>
      </c>
    </row>
    <row r="1693" spans="1:18" ht="13.8">
      <c r="A1693" s="209">
        <v>44095</v>
      </c>
      <c r="B1693" s="193">
        <v>148.02000000000001</v>
      </c>
      <c r="C1693" s="193">
        <v>195.66</v>
      </c>
      <c r="D1693" s="193">
        <v>71.38</v>
      </c>
      <c r="E1693" s="193">
        <v>136.61000000000001</v>
      </c>
      <c r="F1693" s="193">
        <v>314.54000000000002</v>
      </c>
      <c r="G1693" s="193">
        <v>43.04</v>
      </c>
      <c r="H1693" s="193">
        <v>46.7</v>
      </c>
      <c r="I1693" s="224">
        <v>487.35</v>
      </c>
      <c r="J1693" s="193"/>
      <c r="K1693" s="196">
        <f t="shared" si="216"/>
        <v>1.8274111675127597E-3</v>
      </c>
      <c r="L1693" s="196">
        <f t="shared" si="217"/>
        <v>1.0744911664428061E-2</v>
      </c>
      <c r="M1693" s="196">
        <f t="shared" si="218"/>
        <v>-1.9774787146388327E-2</v>
      </c>
      <c r="N1693" s="196">
        <f t="shared" si="219"/>
        <v>7.0028011204483053E-3</v>
      </c>
      <c r="O1693" s="196">
        <f t="shared" si="220"/>
        <v>1.0732647814910129E-2</v>
      </c>
      <c r="P1693" s="196">
        <f t="shared" si="221"/>
        <v>1.3182674199623406E-2</v>
      </c>
      <c r="Q1693" s="196">
        <f t="shared" si="222"/>
        <v>3.1360424028268587E-2</v>
      </c>
      <c r="R1693" s="196">
        <f t="shared" si="223"/>
        <v>3.7003149204187687E-2</v>
      </c>
    </row>
    <row r="1694" spans="1:18" ht="13.8">
      <c r="A1694" s="209">
        <v>44096</v>
      </c>
      <c r="B1694" s="193">
        <v>156.44999999999999</v>
      </c>
      <c r="C1694" s="193">
        <v>200.37</v>
      </c>
      <c r="D1694" s="193">
        <v>73.09</v>
      </c>
      <c r="E1694" s="193">
        <v>140.46</v>
      </c>
      <c r="F1694" s="193">
        <v>319.06</v>
      </c>
      <c r="G1694" s="193">
        <v>43.42</v>
      </c>
      <c r="H1694" s="193">
        <v>47.43</v>
      </c>
      <c r="I1694" s="224">
        <v>491.17</v>
      </c>
      <c r="J1694" s="193"/>
      <c r="K1694" s="196">
        <f t="shared" si="216"/>
        <v>5.6951763275232929E-2</v>
      </c>
      <c r="L1694" s="196">
        <f t="shared" si="217"/>
        <v>2.4072370438515834E-2</v>
      </c>
      <c r="M1694" s="196">
        <f t="shared" si="218"/>
        <v>2.3956290277388739E-2</v>
      </c>
      <c r="N1694" s="196">
        <f t="shared" si="219"/>
        <v>2.8182417099773031E-2</v>
      </c>
      <c r="O1694" s="196">
        <f t="shared" si="220"/>
        <v>1.437019139060209E-2</v>
      </c>
      <c r="P1694" s="196">
        <f t="shared" si="221"/>
        <v>8.8289962825279407E-3</v>
      </c>
      <c r="Q1694" s="196">
        <f t="shared" si="222"/>
        <v>1.56316916488222E-2</v>
      </c>
      <c r="R1694" s="196">
        <f t="shared" si="223"/>
        <v>7.8383092233507597E-3</v>
      </c>
    </row>
    <row r="1695" spans="1:18" ht="13.8">
      <c r="A1695" s="209">
        <v>44097</v>
      </c>
      <c r="B1695" s="193">
        <v>149.99</v>
      </c>
      <c r="C1695" s="193">
        <v>193.77</v>
      </c>
      <c r="D1695" s="193">
        <v>70.59</v>
      </c>
      <c r="E1695" s="193">
        <v>137.66</v>
      </c>
      <c r="F1695" s="193">
        <v>319.23</v>
      </c>
      <c r="G1695" s="193">
        <v>42.7</v>
      </c>
      <c r="H1695" s="193">
        <v>47.2</v>
      </c>
      <c r="I1695" s="224">
        <v>470.61</v>
      </c>
      <c r="J1695" s="193"/>
      <c r="K1695" s="196">
        <f t="shared" si="216"/>
        <v>-4.1291147331415659E-2</v>
      </c>
      <c r="L1695" s="196">
        <f t="shared" si="217"/>
        <v>-3.2939062733942176E-2</v>
      </c>
      <c r="M1695" s="196">
        <f t="shared" si="218"/>
        <v>-3.4204405527431932E-2</v>
      </c>
      <c r="N1695" s="196">
        <f t="shared" si="219"/>
        <v>-1.9934500925530479E-2</v>
      </c>
      <c r="O1695" s="196">
        <f t="shared" si="220"/>
        <v>5.3281514448698028E-4</v>
      </c>
      <c r="P1695" s="196">
        <f t="shared" si="221"/>
        <v>-1.658222017503452E-2</v>
      </c>
      <c r="Q1695" s="196">
        <f t="shared" si="222"/>
        <v>-4.8492515285683511E-3</v>
      </c>
      <c r="R1695" s="196">
        <f t="shared" si="223"/>
        <v>-4.1859234073742292E-2</v>
      </c>
    </row>
    <row r="1696" spans="1:18" ht="13.8">
      <c r="A1696" s="209">
        <v>44098</v>
      </c>
      <c r="B1696" s="193">
        <v>150.99</v>
      </c>
      <c r="C1696" s="193">
        <v>196.29</v>
      </c>
      <c r="D1696" s="193">
        <v>71.239999999999995</v>
      </c>
      <c r="E1696" s="193">
        <v>138.56</v>
      </c>
      <c r="F1696" s="193">
        <v>321.42</v>
      </c>
      <c r="G1696" s="193">
        <v>42.92</v>
      </c>
      <c r="H1696" s="193">
        <v>48.23</v>
      </c>
      <c r="I1696" s="224">
        <v>473.08</v>
      </c>
      <c r="J1696" s="193"/>
      <c r="K1696" s="196">
        <f t="shared" si="216"/>
        <v>6.667111140742716E-3</v>
      </c>
      <c r="L1696" s="196">
        <f t="shared" si="217"/>
        <v>1.3005109150023128E-2</v>
      </c>
      <c r="M1696" s="196">
        <f t="shared" si="218"/>
        <v>9.2081031307549438E-3</v>
      </c>
      <c r="N1696" s="196">
        <f t="shared" si="219"/>
        <v>6.5378468690978188E-3</v>
      </c>
      <c r="O1696" s="196">
        <f t="shared" si="220"/>
        <v>6.8602574945963654E-3</v>
      </c>
      <c r="P1696" s="196">
        <f t="shared" si="221"/>
        <v>5.152224824355945E-3</v>
      </c>
      <c r="Q1696" s="196">
        <f t="shared" si="222"/>
        <v>2.1822033898304956E-2</v>
      </c>
      <c r="R1696" s="196">
        <f t="shared" si="223"/>
        <v>5.2485072565393222E-3</v>
      </c>
    </row>
    <row r="1697" spans="1:18" ht="13.8">
      <c r="A1697" s="209">
        <v>44099</v>
      </c>
      <c r="B1697" s="193">
        <v>154.76</v>
      </c>
      <c r="C1697" s="193">
        <v>200.76</v>
      </c>
      <c r="D1697" s="193">
        <v>72.069999999999993</v>
      </c>
      <c r="E1697" s="193">
        <v>140.69999999999999</v>
      </c>
      <c r="F1697" s="193">
        <v>317.33</v>
      </c>
      <c r="G1697" s="193">
        <v>43.1</v>
      </c>
      <c r="H1697" s="193">
        <v>48.88</v>
      </c>
      <c r="I1697" s="224">
        <v>482.88</v>
      </c>
      <c r="J1697" s="193"/>
      <c r="K1697" s="196">
        <f t="shared" si="216"/>
        <v>2.496854096297756E-2</v>
      </c>
      <c r="L1697" s="196">
        <f t="shared" si="217"/>
        <v>2.2772428549594981E-2</v>
      </c>
      <c r="M1697" s="196">
        <f t="shared" si="218"/>
        <v>1.1650758001122941E-2</v>
      </c>
      <c r="N1697" s="196">
        <f t="shared" si="219"/>
        <v>1.54445727482678E-2</v>
      </c>
      <c r="O1697" s="196">
        <f t="shared" si="220"/>
        <v>-1.2724783772011796E-2</v>
      </c>
      <c r="P1697" s="196">
        <f t="shared" si="221"/>
        <v>4.1938490214352211E-3</v>
      </c>
      <c r="Q1697" s="196">
        <f t="shared" si="222"/>
        <v>1.3477088948787181E-2</v>
      </c>
      <c r="R1697" s="196">
        <f t="shared" si="223"/>
        <v>2.0715312420732247E-2</v>
      </c>
    </row>
    <row r="1698" spans="1:18" ht="13.8">
      <c r="A1698" s="209">
        <v>44102</v>
      </c>
      <c r="B1698" s="193">
        <v>158.69999999999999</v>
      </c>
      <c r="C1698" s="193">
        <v>202.32</v>
      </c>
      <c r="D1698" s="193">
        <v>73.05</v>
      </c>
      <c r="E1698" s="193">
        <v>142.63</v>
      </c>
      <c r="F1698" s="193">
        <v>323.85000000000002</v>
      </c>
      <c r="G1698" s="193">
        <v>43.09</v>
      </c>
      <c r="H1698" s="193">
        <v>50.33</v>
      </c>
      <c r="I1698" s="224">
        <v>490.65</v>
      </c>
      <c r="J1698" s="193"/>
      <c r="K1698" s="196">
        <f t="shared" si="216"/>
        <v>2.5458774877229244E-2</v>
      </c>
      <c r="L1698" s="196">
        <f t="shared" si="217"/>
        <v>7.7704722056186606E-3</v>
      </c>
      <c r="M1698" s="196">
        <f t="shared" si="218"/>
        <v>1.3597890939364563E-2</v>
      </c>
      <c r="N1698" s="196">
        <f t="shared" si="219"/>
        <v>1.3717128642501826E-2</v>
      </c>
      <c r="O1698" s="196">
        <f t="shared" si="220"/>
        <v>2.0546434311284906E-2</v>
      </c>
      <c r="P1698" s="196">
        <f t="shared" si="221"/>
        <v>-2.3201856148487263E-4</v>
      </c>
      <c r="Q1698" s="196">
        <f t="shared" si="222"/>
        <v>2.9664484451718407E-2</v>
      </c>
      <c r="R1698" s="196">
        <f t="shared" si="223"/>
        <v>1.6090954274353839E-2</v>
      </c>
    </row>
    <row r="1699" spans="1:18" ht="13.8">
      <c r="A1699" s="209">
        <v>44103</v>
      </c>
      <c r="B1699" s="193">
        <v>157.24</v>
      </c>
      <c r="C1699" s="193">
        <v>200.22</v>
      </c>
      <c r="D1699" s="193">
        <v>73.290000000000006</v>
      </c>
      <c r="E1699" s="193">
        <v>143.06</v>
      </c>
      <c r="F1699" s="193">
        <v>326.18</v>
      </c>
      <c r="G1699" s="193">
        <v>43.06</v>
      </c>
      <c r="H1699" s="193">
        <v>49.04</v>
      </c>
      <c r="I1699" s="224">
        <v>493.48</v>
      </c>
      <c r="J1699" s="193"/>
      <c r="K1699" s="196">
        <f t="shared" si="216"/>
        <v>-9.1997479521107733E-3</v>
      </c>
      <c r="L1699" s="196">
        <f t="shared" si="217"/>
        <v>-1.0379596678529035E-2</v>
      </c>
      <c r="M1699" s="196">
        <f t="shared" si="218"/>
        <v>3.285420944558646E-3</v>
      </c>
      <c r="N1699" s="196">
        <f t="shared" si="219"/>
        <v>3.0147935216995503E-3</v>
      </c>
      <c r="O1699" s="196">
        <f t="shared" si="220"/>
        <v>7.1946888991816704E-3</v>
      </c>
      <c r="P1699" s="196">
        <f t="shared" si="221"/>
        <v>-6.9621721977259536E-4</v>
      </c>
      <c r="Q1699" s="196">
        <f t="shared" si="222"/>
        <v>-2.5630836479237019E-2</v>
      </c>
      <c r="R1699" s="196">
        <f t="shared" si="223"/>
        <v>5.7678589626007151E-3</v>
      </c>
    </row>
    <row r="1700" spans="1:18" ht="13.8">
      <c r="A1700" s="209">
        <v>44104</v>
      </c>
      <c r="B1700" s="193">
        <v>157.44</v>
      </c>
      <c r="C1700" s="193">
        <v>203.18</v>
      </c>
      <c r="D1700" s="193">
        <v>73.3</v>
      </c>
      <c r="E1700" s="193">
        <v>143.5</v>
      </c>
      <c r="F1700" s="193">
        <v>328.83</v>
      </c>
      <c r="G1700" s="193">
        <v>43.93</v>
      </c>
      <c r="H1700" s="193">
        <v>48.53</v>
      </c>
      <c r="I1700" s="224">
        <v>500.03</v>
      </c>
      <c r="J1700" s="193"/>
      <c r="K1700" s="196">
        <f t="shared" si="216"/>
        <v>1.2719409819383657E-3</v>
      </c>
      <c r="L1700" s="196">
        <f t="shared" si="217"/>
        <v>1.4783737888322884E-2</v>
      </c>
      <c r="M1700" s="196">
        <f t="shared" si="218"/>
        <v>1.3644426251863698E-4</v>
      </c>
      <c r="N1700" s="196">
        <f t="shared" si="219"/>
        <v>3.0756326017055621E-3</v>
      </c>
      <c r="O1700" s="196">
        <f t="shared" si="220"/>
        <v>8.1243485192224445E-3</v>
      </c>
      <c r="P1700" s="196">
        <f t="shared" si="221"/>
        <v>2.0204366000928876E-2</v>
      </c>
      <c r="Q1700" s="196">
        <f t="shared" si="222"/>
        <v>-1.0399673735725897E-2</v>
      </c>
      <c r="R1700" s="196">
        <f t="shared" si="223"/>
        <v>1.3273080975925984E-2</v>
      </c>
    </row>
    <row r="1701" spans="1:18" ht="13.8">
      <c r="A1701" s="209">
        <v>44105</v>
      </c>
      <c r="B1701" s="193">
        <v>161.06</v>
      </c>
      <c r="C1701" s="193">
        <v>205.24</v>
      </c>
      <c r="D1701" s="193">
        <v>74.319999999999993</v>
      </c>
      <c r="E1701" s="193">
        <v>144.58000000000001</v>
      </c>
      <c r="F1701" s="193">
        <v>332.04</v>
      </c>
      <c r="G1701" s="193">
        <v>44.92</v>
      </c>
      <c r="H1701" s="193">
        <v>48.79</v>
      </c>
      <c r="I1701" s="224">
        <v>527.51</v>
      </c>
      <c r="J1701" s="193"/>
      <c r="K1701" s="196">
        <f t="shared" si="216"/>
        <v>2.2992886178861818E-2</v>
      </c>
      <c r="L1701" s="196">
        <f t="shared" si="217"/>
        <v>1.0138793188305947E-2</v>
      </c>
      <c r="M1701" s="196">
        <f t="shared" si="218"/>
        <v>1.3915416098226413E-2</v>
      </c>
      <c r="N1701" s="196">
        <f t="shared" si="219"/>
        <v>7.5261324041812714E-3</v>
      </c>
      <c r="O1701" s="196">
        <f t="shared" si="220"/>
        <v>9.7618830398687358E-3</v>
      </c>
      <c r="P1701" s="196">
        <f t="shared" si="221"/>
        <v>2.2535852492601913E-2</v>
      </c>
      <c r="Q1701" s="196">
        <f t="shared" si="222"/>
        <v>5.3575108180506491E-3</v>
      </c>
      <c r="R1701" s="196">
        <f t="shared" si="223"/>
        <v>5.4956702597844166E-2</v>
      </c>
    </row>
    <row r="1702" spans="1:18" ht="13.8">
      <c r="A1702" s="209">
        <v>44106</v>
      </c>
      <c r="B1702" s="193">
        <v>156.25</v>
      </c>
      <c r="C1702" s="193">
        <v>199.18</v>
      </c>
      <c r="D1702" s="193">
        <v>72.739999999999995</v>
      </c>
      <c r="E1702" s="193">
        <v>145.03</v>
      </c>
      <c r="F1702" s="193">
        <v>328.84</v>
      </c>
      <c r="G1702" s="193">
        <v>44.11</v>
      </c>
      <c r="H1702" s="193">
        <v>48.14</v>
      </c>
      <c r="I1702" s="224">
        <v>503.06</v>
      </c>
      <c r="J1702" s="193"/>
      <c r="K1702" s="196">
        <f t="shared" si="216"/>
        <v>-2.9864646715509761E-2</v>
      </c>
      <c r="L1702" s="196">
        <f t="shared" si="217"/>
        <v>-2.9526408107581378E-2</v>
      </c>
      <c r="M1702" s="196">
        <f t="shared" si="218"/>
        <v>-2.1259418729816987E-2</v>
      </c>
      <c r="N1702" s="196">
        <f t="shared" si="219"/>
        <v>3.1124636879235621E-3</v>
      </c>
      <c r="O1702" s="196">
        <f t="shared" si="220"/>
        <v>-9.6373930851705973E-3</v>
      </c>
      <c r="P1702" s="196">
        <f t="shared" si="221"/>
        <v>-1.8032056990204857E-2</v>
      </c>
      <c r="Q1702" s="196">
        <f t="shared" si="222"/>
        <v>-1.3322402131584312E-2</v>
      </c>
      <c r="R1702" s="196">
        <f t="shared" si="223"/>
        <v>-4.6349832230668589E-2</v>
      </c>
    </row>
    <row r="1703" spans="1:18" ht="13.8">
      <c r="A1703" s="209">
        <v>44109</v>
      </c>
      <c r="B1703" s="193">
        <v>159.96</v>
      </c>
      <c r="C1703" s="193">
        <v>203.23</v>
      </c>
      <c r="D1703" s="193">
        <v>74.12</v>
      </c>
      <c r="E1703" s="193">
        <v>147.21</v>
      </c>
      <c r="F1703" s="193">
        <v>332.15</v>
      </c>
      <c r="G1703" s="193">
        <v>44.52</v>
      </c>
      <c r="H1703" s="193">
        <v>48.22</v>
      </c>
      <c r="I1703" s="224">
        <v>520.65</v>
      </c>
      <c r="J1703" s="193"/>
      <c r="K1703" s="196">
        <f t="shared" si="216"/>
        <v>2.374400000000005E-2</v>
      </c>
      <c r="L1703" s="196">
        <f t="shared" si="217"/>
        <v>2.0333366803895886E-2</v>
      </c>
      <c r="M1703" s="196">
        <f t="shared" si="218"/>
        <v>1.8971679956007834E-2</v>
      </c>
      <c r="N1703" s="196">
        <f t="shared" si="219"/>
        <v>1.503137281941672E-2</v>
      </c>
      <c r="O1703" s="196">
        <f t="shared" si="220"/>
        <v>1.0065685439727535E-2</v>
      </c>
      <c r="P1703" s="196">
        <f t="shared" si="221"/>
        <v>9.2949444570393034E-3</v>
      </c>
      <c r="Q1703" s="196">
        <f t="shared" si="222"/>
        <v>1.6618196925633215E-3</v>
      </c>
      <c r="R1703" s="196">
        <f t="shared" si="223"/>
        <v>3.4966008030851141E-2</v>
      </c>
    </row>
    <row r="1704" spans="1:18" ht="13.8">
      <c r="A1704" s="209">
        <v>44110</v>
      </c>
      <c r="B1704" s="193">
        <v>155</v>
      </c>
      <c r="C1704" s="193">
        <v>198.91</v>
      </c>
      <c r="D1704" s="193">
        <v>72.489999999999995</v>
      </c>
      <c r="E1704" s="193">
        <v>144.4</v>
      </c>
      <c r="F1704" s="193">
        <v>331.93</v>
      </c>
      <c r="G1704" s="193">
        <v>44.15</v>
      </c>
      <c r="H1704" s="193">
        <v>46.25</v>
      </c>
      <c r="I1704" s="224">
        <v>505.87</v>
      </c>
      <c r="J1704" s="193"/>
      <c r="K1704" s="196">
        <f t="shared" si="216"/>
        <v>-3.1007751937984544E-2</v>
      </c>
      <c r="L1704" s="196">
        <f t="shared" si="217"/>
        <v>-2.1256704226738147E-2</v>
      </c>
      <c r="M1704" s="196">
        <f t="shared" si="218"/>
        <v>-2.1991365353480972E-2</v>
      </c>
      <c r="N1704" s="196">
        <f t="shared" si="219"/>
        <v>-1.908837714829157E-2</v>
      </c>
      <c r="O1704" s="196">
        <f t="shared" si="220"/>
        <v>-6.623513472827652E-4</v>
      </c>
      <c r="P1704" s="196">
        <f t="shared" si="221"/>
        <v>-8.3108715184187897E-3</v>
      </c>
      <c r="Q1704" s="196">
        <f t="shared" si="222"/>
        <v>-4.0854417254251325E-2</v>
      </c>
      <c r="R1704" s="196">
        <f t="shared" si="223"/>
        <v>-2.8387592432536201E-2</v>
      </c>
    </row>
    <row r="1705" spans="1:18" ht="13.8">
      <c r="A1705" s="209">
        <v>44111</v>
      </c>
      <c r="B1705" s="193">
        <v>159.78</v>
      </c>
      <c r="C1705" s="193">
        <v>202.7</v>
      </c>
      <c r="D1705" s="193">
        <v>72.84</v>
      </c>
      <c r="E1705" s="193">
        <v>146.47</v>
      </c>
      <c r="F1705" s="193">
        <v>336.26</v>
      </c>
      <c r="G1705" s="193">
        <v>44.23</v>
      </c>
      <c r="H1705" s="193">
        <v>47.45</v>
      </c>
      <c r="I1705" s="224">
        <v>534.66</v>
      </c>
      <c r="J1705" s="193"/>
      <c r="K1705" s="196">
        <f t="shared" si="216"/>
        <v>3.0838709677419363E-2</v>
      </c>
      <c r="L1705" s="196">
        <f t="shared" si="217"/>
        <v>1.905384344678494E-2</v>
      </c>
      <c r="M1705" s="196">
        <f t="shared" si="218"/>
        <v>4.8282521727135959E-3</v>
      </c>
      <c r="N1705" s="196">
        <f t="shared" si="219"/>
        <v>1.4335180055401615E-2</v>
      </c>
      <c r="O1705" s="196">
        <f t="shared" si="220"/>
        <v>1.304491910945074E-2</v>
      </c>
      <c r="P1705" s="196">
        <f t="shared" si="221"/>
        <v>1.8120045300112865E-3</v>
      </c>
      <c r="Q1705" s="196">
        <f t="shared" si="222"/>
        <v>2.5945945945946007E-2</v>
      </c>
      <c r="R1705" s="196">
        <f t="shared" si="223"/>
        <v>5.6911854824361917E-2</v>
      </c>
    </row>
    <row r="1706" spans="1:18" ht="13.8">
      <c r="A1706" s="209">
        <v>44112</v>
      </c>
      <c r="B1706" s="193">
        <v>159.53</v>
      </c>
      <c r="C1706" s="193">
        <v>203.43</v>
      </c>
      <c r="D1706" s="193">
        <v>74.11</v>
      </c>
      <c r="E1706" s="193">
        <v>147.55000000000001</v>
      </c>
      <c r="F1706" s="193">
        <v>338.18</v>
      </c>
      <c r="G1706" s="193">
        <v>44.38</v>
      </c>
      <c r="H1706" s="193">
        <v>48.51</v>
      </c>
      <c r="I1706" s="224">
        <v>531.79</v>
      </c>
      <c r="J1706" s="193"/>
      <c r="K1706" s="196">
        <f t="shared" si="216"/>
        <v>-1.5646513956690449E-3</v>
      </c>
      <c r="L1706" s="196">
        <f t="shared" si="217"/>
        <v>3.6013813517514468E-3</v>
      </c>
      <c r="M1706" s="196">
        <f t="shared" si="218"/>
        <v>1.7435475013728666E-2</v>
      </c>
      <c r="N1706" s="196">
        <f t="shared" si="219"/>
        <v>7.3735235884482319E-3</v>
      </c>
      <c r="O1706" s="196">
        <f t="shared" si="220"/>
        <v>5.7098673645393921E-3</v>
      </c>
      <c r="P1706" s="196">
        <f t="shared" si="221"/>
        <v>3.3913633280580079E-3</v>
      </c>
      <c r="Q1706" s="196">
        <f t="shared" si="222"/>
        <v>2.2339304531085249E-2</v>
      </c>
      <c r="R1706" s="196">
        <f t="shared" si="223"/>
        <v>-5.3678973553286293E-3</v>
      </c>
    </row>
    <row r="1707" spans="1:18" ht="13.8">
      <c r="A1707" s="209">
        <v>44113</v>
      </c>
      <c r="B1707" s="193">
        <v>164.33</v>
      </c>
      <c r="C1707" s="193">
        <v>208.48</v>
      </c>
      <c r="D1707" s="193">
        <v>75.58</v>
      </c>
      <c r="E1707" s="193">
        <v>149.24</v>
      </c>
      <c r="F1707" s="193">
        <v>342.23</v>
      </c>
      <c r="G1707" s="193">
        <v>44.83</v>
      </c>
      <c r="H1707" s="193">
        <v>51.65</v>
      </c>
      <c r="I1707" s="224">
        <v>539.44000000000005</v>
      </c>
      <c r="J1707" s="193"/>
      <c r="K1707" s="196">
        <f t="shared" si="216"/>
        <v>3.0088384629850255E-2</v>
      </c>
      <c r="L1707" s="196">
        <f t="shared" si="217"/>
        <v>2.4824263874551358E-2</v>
      </c>
      <c r="M1707" s="196">
        <f t="shared" si="218"/>
        <v>1.9835379840777208E-2</v>
      </c>
      <c r="N1707" s="196">
        <f t="shared" si="219"/>
        <v>1.1453744493392055E-2</v>
      </c>
      <c r="O1707" s="196">
        <f t="shared" si="220"/>
        <v>1.1975870838015292E-2</v>
      </c>
      <c r="P1707" s="196">
        <f t="shared" si="221"/>
        <v>1.0139702568724554E-2</v>
      </c>
      <c r="Q1707" s="196">
        <f t="shared" si="222"/>
        <v>6.4728921871779033E-2</v>
      </c>
      <c r="R1707" s="196">
        <f t="shared" si="223"/>
        <v>1.4385377686681005E-2</v>
      </c>
    </row>
    <row r="1708" spans="1:18" ht="13.8">
      <c r="A1708" s="209">
        <v>44116</v>
      </c>
      <c r="B1708" s="193">
        <v>172.15</v>
      </c>
      <c r="C1708" s="193">
        <v>213.88</v>
      </c>
      <c r="D1708" s="193">
        <v>78.27</v>
      </c>
      <c r="E1708" s="193">
        <v>150.02000000000001</v>
      </c>
      <c r="F1708" s="193">
        <v>348.73</v>
      </c>
      <c r="G1708" s="193">
        <v>45.29</v>
      </c>
      <c r="H1708" s="193">
        <v>51.58</v>
      </c>
      <c r="I1708" s="224">
        <v>539.80999999999995</v>
      </c>
      <c r="J1708" s="193"/>
      <c r="K1708" s="196">
        <f t="shared" si="216"/>
        <v>4.7587172153593336E-2</v>
      </c>
      <c r="L1708" s="196">
        <f t="shared" si="217"/>
        <v>2.5901765157329268E-2</v>
      </c>
      <c r="M1708" s="196">
        <f t="shared" si="218"/>
        <v>3.5591426303254799E-2</v>
      </c>
      <c r="N1708" s="196">
        <f t="shared" si="219"/>
        <v>5.2264808362369412E-3</v>
      </c>
      <c r="O1708" s="196">
        <f t="shared" si="220"/>
        <v>1.899307483271484E-2</v>
      </c>
      <c r="P1708" s="196">
        <f t="shared" si="221"/>
        <v>1.0260985946910571E-2</v>
      </c>
      <c r="Q1708" s="196">
        <f t="shared" si="222"/>
        <v>-1.3552758954501508E-3</v>
      </c>
      <c r="R1708" s="196">
        <f t="shared" si="223"/>
        <v>6.8589648524375432E-4</v>
      </c>
    </row>
    <row r="1709" spans="1:18" ht="13.8">
      <c r="A1709" s="209">
        <v>44117</v>
      </c>
      <c r="B1709" s="193">
        <v>172.18</v>
      </c>
      <c r="C1709" s="193">
        <v>215.29</v>
      </c>
      <c r="D1709" s="193">
        <v>78.39</v>
      </c>
      <c r="E1709" s="193">
        <v>150.99</v>
      </c>
      <c r="F1709" s="193">
        <v>352.62</v>
      </c>
      <c r="G1709" s="193">
        <v>45.91</v>
      </c>
      <c r="H1709" s="193">
        <v>53.64</v>
      </c>
      <c r="I1709" s="224">
        <v>554.09</v>
      </c>
      <c r="J1709" s="193"/>
      <c r="K1709" s="196">
        <f t="shared" si="216"/>
        <v>1.7426662794075594E-4</v>
      </c>
      <c r="L1709" s="196">
        <f t="shared" si="217"/>
        <v>6.5924817654759525E-3</v>
      </c>
      <c r="M1709" s="196">
        <f t="shared" si="218"/>
        <v>1.5331544653124384E-3</v>
      </c>
      <c r="N1709" s="196">
        <f t="shared" si="219"/>
        <v>6.4658045593920729E-3</v>
      </c>
      <c r="O1709" s="196">
        <f t="shared" si="220"/>
        <v>1.1154761563387109E-2</v>
      </c>
      <c r="P1709" s="196">
        <f t="shared" si="221"/>
        <v>1.3689556193420126E-2</v>
      </c>
      <c r="Q1709" s="196">
        <f t="shared" si="222"/>
        <v>3.9937960449786786E-2</v>
      </c>
      <c r="R1709" s="196">
        <f t="shared" si="223"/>
        <v>2.6453752246160849E-2</v>
      </c>
    </row>
    <row r="1710" spans="1:18" ht="13.8">
      <c r="A1710" s="209">
        <v>44118</v>
      </c>
      <c r="B1710" s="193">
        <v>168.19</v>
      </c>
      <c r="C1710" s="193">
        <v>213.36</v>
      </c>
      <c r="D1710" s="193">
        <v>78.209999999999994</v>
      </c>
      <c r="E1710" s="193">
        <v>149.47</v>
      </c>
      <c r="F1710" s="193">
        <v>350.45</v>
      </c>
      <c r="G1710" s="193">
        <v>45.19</v>
      </c>
      <c r="H1710" s="193">
        <v>52.59</v>
      </c>
      <c r="I1710" s="224">
        <v>541.45000000000005</v>
      </c>
      <c r="J1710" s="193"/>
      <c r="K1710" s="196">
        <f t="shared" si="216"/>
        <v>-2.3173423161807462E-2</v>
      </c>
      <c r="L1710" s="196">
        <f t="shared" si="217"/>
        <v>-8.9646523294160362E-3</v>
      </c>
      <c r="M1710" s="196">
        <f t="shared" si="218"/>
        <v>-2.2962112514352188E-3</v>
      </c>
      <c r="N1710" s="196">
        <f t="shared" si="219"/>
        <v>-1.0066891847142262E-2</v>
      </c>
      <c r="O1710" s="196">
        <f t="shared" si="220"/>
        <v>-6.1539334127389709E-3</v>
      </c>
      <c r="P1710" s="196">
        <f t="shared" si="221"/>
        <v>-1.5682857765192744E-2</v>
      </c>
      <c r="Q1710" s="196">
        <f t="shared" si="222"/>
        <v>-1.9574944071588312E-2</v>
      </c>
      <c r="R1710" s="196">
        <f t="shared" si="223"/>
        <v>-2.281217852695408E-2</v>
      </c>
    </row>
    <row r="1711" spans="1:18" ht="13.8">
      <c r="A1711" s="209">
        <v>44119</v>
      </c>
      <c r="B1711" s="193">
        <v>166.93</v>
      </c>
      <c r="C1711" s="193">
        <v>212.2</v>
      </c>
      <c r="D1711" s="193">
        <v>77.77</v>
      </c>
      <c r="E1711" s="193">
        <v>150.83000000000001</v>
      </c>
      <c r="F1711" s="193">
        <v>348.82</v>
      </c>
      <c r="G1711" s="193">
        <v>45.38</v>
      </c>
      <c r="H1711" s="193">
        <v>51.6</v>
      </c>
      <c r="I1711" s="224">
        <v>541.94000000000005</v>
      </c>
      <c r="J1711" s="193"/>
      <c r="K1711" s="196">
        <f t="shared" si="216"/>
        <v>-7.4915274392056063E-3</v>
      </c>
      <c r="L1711" s="196">
        <f t="shared" si="217"/>
        <v>-5.4368203974504356E-3</v>
      </c>
      <c r="M1711" s="196">
        <f t="shared" si="218"/>
        <v>-5.6258790436005341E-3</v>
      </c>
      <c r="N1711" s="196">
        <f t="shared" si="219"/>
        <v>9.0988158158828766E-3</v>
      </c>
      <c r="O1711" s="196">
        <f t="shared" si="220"/>
        <v>-4.6511627906976613E-3</v>
      </c>
      <c r="P1711" s="196">
        <f t="shared" si="221"/>
        <v>4.2044700154902602E-3</v>
      </c>
      <c r="Q1711" s="196">
        <f t="shared" si="222"/>
        <v>-1.8824871648602432E-2</v>
      </c>
      <c r="R1711" s="196">
        <f t="shared" si="223"/>
        <v>9.0497737556562759E-4</v>
      </c>
    </row>
    <row r="1712" spans="1:18" ht="13.8">
      <c r="A1712" s="209">
        <v>44120</v>
      </c>
      <c r="B1712" s="193">
        <v>163.63999999999999</v>
      </c>
      <c r="C1712" s="193">
        <v>212.2</v>
      </c>
      <c r="D1712" s="193">
        <v>78.459999999999994</v>
      </c>
      <c r="E1712" s="193">
        <v>150.34</v>
      </c>
      <c r="F1712" s="193">
        <v>353.42</v>
      </c>
      <c r="G1712" s="193">
        <v>45.43</v>
      </c>
      <c r="H1712" s="193">
        <v>52</v>
      </c>
      <c r="I1712" s="224">
        <v>530.79</v>
      </c>
      <c r="J1712" s="193"/>
      <c r="K1712" s="196">
        <f t="shared" si="216"/>
        <v>-1.9708860001198227E-2</v>
      </c>
      <c r="L1712" s="196">
        <f t="shared" si="217"/>
        <v>0</v>
      </c>
      <c r="M1712" s="196">
        <f t="shared" si="218"/>
        <v>8.8723158030088439E-3</v>
      </c>
      <c r="N1712" s="196">
        <f t="shared" si="219"/>
        <v>-3.2486905787973814E-3</v>
      </c>
      <c r="O1712" s="196">
        <f t="shared" si="220"/>
        <v>1.3187317240983954E-2</v>
      </c>
      <c r="P1712" s="196">
        <f t="shared" si="221"/>
        <v>1.1018069634199461E-3</v>
      </c>
      <c r="Q1712" s="196">
        <f t="shared" si="222"/>
        <v>7.7519379844960962E-3</v>
      </c>
      <c r="R1712" s="196">
        <f t="shared" si="223"/>
        <v>-2.0574233309960679E-2</v>
      </c>
    </row>
    <row r="1713" spans="1:18" ht="13.8">
      <c r="A1713" s="209">
        <v>44123</v>
      </c>
      <c r="B1713" s="193">
        <v>160.36000000000001</v>
      </c>
      <c r="C1713" s="193">
        <v>206.94</v>
      </c>
      <c r="D1713" s="193">
        <v>76.540000000000006</v>
      </c>
      <c r="E1713" s="193">
        <v>149.55000000000001</v>
      </c>
      <c r="F1713" s="193">
        <v>347.88</v>
      </c>
      <c r="G1713" s="193">
        <v>44.88</v>
      </c>
      <c r="H1713" s="193">
        <v>50.59</v>
      </c>
      <c r="I1713" s="224">
        <v>530.72</v>
      </c>
      <c r="J1713" s="193"/>
      <c r="K1713" s="196">
        <f t="shared" si="216"/>
        <v>-2.0043999022243787E-2</v>
      </c>
      <c r="L1713" s="196">
        <f t="shared" si="217"/>
        <v>-2.478793590951928E-2</v>
      </c>
      <c r="M1713" s="196">
        <f t="shared" si="218"/>
        <v>-2.4471068060157884E-2</v>
      </c>
      <c r="N1713" s="196">
        <f t="shared" si="219"/>
        <v>-5.254755886656858E-3</v>
      </c>
      <c r="O1713" s="196">
        <f t="shared" si="220"/>
        <v>-1.567540037349335E-2</v>
      </c>
      <c r="P1713" s="196">
        <f t="shared" si="221"/>
        <v>-1.2106537530266281E-2</v>
      </c>
      <c r="Q1713" s="196">
        <f t="shared" si="222"/>
        <v>-2.7115384615384548E-2</v>
      </c>
      <c r="R1713" s="196">
        <f t="shared" si="223"/>
        <v>-1.3187889749229702E-4</v>
      </c>
    </row>
    <row r="1714" spans="1:18" ht="13.8">
      <c r="A1714" s="209">
        <v>44124</v>
      </c>
      <c r="B1714" s="193">
        <v>160.85</v>
      </c>
      <c r="C1714" s="193">
        <v>207.36</v>
      </c>
      <c r="D1714" s="193">
        <v>77.61</v>
      </c>
      <c r="E1714" s="193">
        <v>150.29</v>
      </c>
      <c r="F1714" s="193">
        <v>350.42</v>
      </c>
      <c r="G1714" s="193">
        <v>45.18</v>
      </c>
      <c r="H1714" s="193">
        <v>50.48</v>
      </c>
      <c r="I1714" s="224">
        <v>525.41999999999996</v>
      </c>
      <c r="J1714" s="193"/>
      <c r="K1714" s="196">
        <f t="shared" si="216"/>
        <v>3.0556248441006525E-3</v>
      </c>
      <c r="L1714" s="196">
        <f t="shared" si="217"/>
        <v>2.0295737895042812E-3</v>
      </c>
      <c r="M1714" s="196">
        <f t="shared" si="218"/>
        <v>1.3979618500130561E-2</v>
      </c>
      <c r="N1714" s="196">
        <f t="shared" si="219"/>
        <v>4.9481778669340061E-3</v>
      </c>
      <c r="O1714" s="196">
        <f t="shared" si="220"/>
        <v>7.3013682879154319E-3</v>
      </c>
      <c r="P1714" s="196">
        <f t="shared" si="221"/>
        <v>6.6844919786095622E-3</v>
      </c>
      <c r="Q1714" s="196">
        <f t="shared" si="222"/>
        <v>-2.1743427554854027E-3</v>
      </c>
      <c r="R1714" s="196">
        <f t="shared" si="223"/>
        <v>-9.986433524269046E-3</v>
      </c>
    </row>
    <row r="1715" spans="1:18" ht="13.8">
      <c r="A1715" s="209">
        <v>44125</v>
      </c>
      <c r="B1715" s="193">
        <v>159.25</v>
      </c>
      <c r="C1715" s="193">
        <v>207.5</v>
      </c>
      <c r="D1715" s="193">
        <v>79.47</v>
      </c>
      <c r="E1715" s="193">
        <v>148.85</v>
      </c>
      <c r="F1715" s="193">
        <v>349.97</v>
      </c>
      <c r="G1715" s="193">
        <v>45.34</v>
      </c>
      <c r="H1715" s="193">
        <v>49.2</v>
      </c>
      <c r="I1715" s="224">
        <v>489.05</v>
      </c>
      <c r="J1715" s="193"/>
      <c r="K1715" s="196">
        <f t="shared" si="216"/>
        <v>-9.9471557351569432E-3</v>
      </c>
      <c r="L1715" s="196">
        <f t="shared" si="217"/>
        <v>6.7515432098758847E-4</v>
      </c>
      <c r="M1715" s="196">
        <f t="shared" si="218"/>
        <v>2.3965983764978733E-2</v>
      </c>
      <c r="N1715" s="196">
        <f t="shared" si="219"/>
        <v>-9.5814758134273592E-3</v>
      </c>
      <c r="O1715" s="196">
        <f t="shared" si="220"/>
        <v>-1.2841732777809161E-3</v>
      </c>
      <c r="P1715" s="196">
        <f t="shared" si="221"/>
        <v>3.5413899955733445E-3</v>
      </c>
      <c r="Q1715" s="196">
        <f t="shared" si="222"/>
        <v>-2.5356576862123496E-2</v>
      </c>
      <c r="R1715" s="196">
        <f t="shared" si="223"/>
        <v>-6.9220813825130276E-2</v>
      </c>
    </row>
    <row r="1716" spans="1:18" ht="13.8">
      <c r="A1716" s="209">
        <v>44126</v>
      </c>
      <c r="B1716" s="193">
        <v>158.82</v>
      </c>
      <c r="C1716" s="193">
        <v>207.59</v>
      </c>
      <c r="D1716" s="193">
        <v>80.569999999999993</v>
      </c>
      <c r="E1716" s="193">
        <v>145.49</v>
      </c>
      <c r="F1716" s="193">
        <v>348.05</v>
      </c>
      <c r="G1716" s="193">
        <v>45.07</v>
      </c>
      <c r="H1716" s="193">
        <v>48.7</v>
      </c>
      <c r="I1716" s="224">
        <v>485.23</v>
      </c>
      <c r="J1716" s="193"/>
      <c r="K1716" s="196">
        <f t="shared" si="216"/>
        <v>-2.7001569858713143E-3</v>
      </c>
      <c r="L1716" s="196">
        <f t="shared" si="217"/>
        <v>4.337349397590526E-4</v>
      </c>
      <c r="M1716" s="196">
        <f t="shared" si="218"/>
        <v>1.3841701270919772E-2</v>
      </c>
      <c r="N1716" s="196">
        <f t="shared" si="219"/>
        <v>-2.2573060127645182E-2</v>
      </c>
      <c r="O1716" s="196">
        <f t="shared" si="220"/>
        <v>-5.4861845301026248E-3</v>
      </c>
      <c r="P1716" s="196">
        <f t="shared" si="221"/>
        <v>-5.9550066166740873E-3</v>
      </c>
      <c r="Q1716" s="196">
        <f t="shared" si="222"/>
        <v>-1.016260162601626E-2</v>
      </c>
      <c r="R1716" s="196">
        <f t="shared" si="223"/>
        <v>-7.8110622635722176E-3</v>
      </c>
    </row>
    <row r="1717" spans="1:18" ht="13.8">
      <c r="A1717" s="209">
        <v>44127</v>
      </c>
      <c r="B1717" s="193">
        <v>160.22</v>
      </c>
      <c r="C1717" s="193">
        <v>208.88</v>
      </c>
      <c r="D1717" s="193">
        <v>81.849999999999994</v>
      </c>
      <c r="E1717" s="193">
        <v>146.06</v>
      </c>
      <c r="F1717" s="193">
        <v>346.99</v>
      </c>
      <c r="G1717" s="193">
        <v>45.16</v>
      </c>
      <c r="H1717" s="193">
        <v>50.1</v>
      </c>
      <c r="I1717" s="224">
        <v>488.28</v>
      </c>
      <c r="J1717" s="193"/>
      <c r="K1717" s="196">
        <f t="shared" si="216"/>
        <v>8.8150107039416045E-3</v>
      </c>
      <c r="L1717" s="196">
        <f t="shared" si="217"/>
        <v>6.2141721662892823E-3</v>
      </c>
      <c r="M1717" s="196">
        <f t="shared" si="218"/>
        <v>1.5886806503661428E-2</v>
      </c>
      <c r="N1717" s="196">
        <f t="shared" si="219"/>
        <v>3.9177950374595719E-3</v>
      </c>
      <c r="O1717" s="196">
        <f t="shared" si="220"/>
        <v>-3.0455394339893756E-3</v>
      </c>
      <c r="P1717" s="196">
        <f t="shared" si="221"/>
        <v>1.9968937208785513E-3</v>
      </c>
      <c r="Q1717" s="196">
        <f t="shared" si="222"/>
        <v>2.8747433264887032E-2</v>
      </c>
      <c r="R1717" s="196">
        <f t="shared" si="223"/>
        <v>6.285678956371111E-3</v>
      </c>
    </row>
    <row r="1718" spans="1:18" ht="13.8">
      <c r="A1718" s="209">
        <v>44130</v>
      </c>
      <c r="B1718" s="193">
        <v>160.35</v>
      </c>
      <c r="C1718" s="193">
        <v>202.94</v>
      </c>
      <c r="D1718" s="193">
        <v>79.33</v>
      </c>
      <c r="E1718" s="193">
        <v>144</v>
      </c>
      <c r="F1718" s="193">
        <v>343.38</v>
      </c>
      <c r="G1718" s="193">
        <v>44.63</v>
      </c>
      <c r="H1718" s="193">
        <v>49.68</v>
      </c>
      <c r="I1718" s="224">
        <v>488.24</v>
      </c>
      <c r="J1718" s="193"/>
      <c r="K1718" s="196">
        <f t="shared" si="216"/>
        <v>8.113843465235018E-4</v>
      </c>
      <c r="L1718" s="196">
        <f t="shared" si="217"/>
        <v>-2.8437380314055908E-2</v>
      </c>
      <c r="M1718" s="196">
        <f t="shared" si="218"/>
        <v>-3.0788026878436119E-2</v>
      </c>
      <c r="N1718" s="196">
        <f t="shared" si="219"/>
        <v>-1.4103792961796537E-2</v>
      </c>
      <c r="O1718" s="196">
        <f t="shared" si="220"/>
        <v>-1.0403758033372758E-2</v>
      </c>
      <c r="P1718" s="196">
        <f t="shared" si="221"/>
        <v>-1.1736049601417052E-2</v>
      </c>
      <c r="Q1718" s="196">
        <f t="shared" si="222"/>
        <v>-8.3832335329341659E-3</v>
      </c>
      <c r="R1718" s="196">
        <f t="shared" si="223"/>
        <v>-8.1920209715662372E-5</v>
      </c>
    </row>
    <row r="1719" spans="1:18" ht="13.8">
      <c r="A1719" s="209">
        <v>44131</v>
      </c>
      <c r="B1719" s="193">
        <v>164.32</v>
      </c>
      <c r="C1719" s="193">
        <v>206</v>
      </c>
      <c r="D1719" s="193">
        <v>80.02</v>
      </c>
      <c r="E1719" s="193">
        <v>143.15</v>
      </c>
      <c r="F1719" s="193">
        <v>345.25</v>
      </c>
      <c r="G1719" s="193">
        <v>44.86</v>
      </c>
      <c r="H1719" s="193">
        <v>49.88</v>
      </c>
      <c r="I1719" s="224">
        <v>488.93</v>
      </c>
      <c r="J1719" s="193"/>
      <c r="K1719" s="196">
        <f t="shared" si="216"/>
        <v>2.4758341128780784E-2</v>
      </c>
      <c r="L1719" s="196">
        <f t="shared" si="217"/>
        <v>1.5078348280279897E-2</v>
      </c>
      <c r="M1719" s="196">
        <f t="shared" si="218"/>
        <v>8.6978444472456534E-3</v>
      </c>
      <c r="N1719" s="196">
        <f t="shared" si="219"/>
        <v>-5.9027777777777386E-3</v>
      </c>
      <c r="O1719" s="196">
        <f t="shared" si="220"/>
        <v>5.4458617275321931E-3</v>
      </c>
      <c r="P1719" s="196">
        <f t="shared" si="221"/>
        <v>5.1534842034505236E-3</v>
      </c>
      <c r="Q1719" s="196">
        <f t="shared" si="222"/>
        <v>4.0257648953301696E-3</v>
      </c>
      <c r="R1719" s="196">
        <f t="shared" si="223"/>
        <v>1.4132393904637017E-3</v>
      </c>
    </row>
    <row r="1720" spans="1:18" ht="13.8">
      <c r="A1720" s="209">
        <v>44132</v>
      </c>
      <c r="B1720" s="193">
        <v>158.13999999999999</v>
      </c>
      <c r="C1720" s="193">
        <v>195.79</v>
      </c>
      <c r="D1720" s="193">
        <v>75.650000000000006</v>
      </c>
      <c r="E1720" s="193">
        <v>141.49</v>
      </c>
      <c r="F1720" s="193">
        <v>338.06</v>
      </c>
      <c r="G1720" s="193">
        <v>43.97</v>
      </c>
      <c r="H1720" s="193">
        <v>49.6</v>
      </c>
      <c r="I1720" s="224">
        <v>486.24</v>
      </c>
      <c r="J1720" s="193"/>
      <c r="K1720" s="196">
        <f t="shared" si="216"/>
        <v>-3.760954235637784E-2</v>
      </c>
      <c r="L1720" s="196">
        <f t="shared" si="217"/>
        <v>-4.9563106796116543E-2</v>
      </c>
      <c r="M1720" s="196">
        <f t="shared" si="218"/>
        <v>-5.4611347163209083E-2</v>
      </c>
      <c r="N1720" s="196">
        <f t="shared" si="219"/>
        <v>-1.1596227733147025E-2</v>
      </c>
      <c r="O1720" s="196">
        <f t="shared" si="220"/>
        <v>-2.0825488776249089E-2</v>
      </c>
      <c r="P1720" s="196">
        <f t="shared" si="221"/>
        <v>-1.9839500668747227E-2</v>
      </c>
      <c r="Q1720" s="196">
        <f t="shared" si="222"/>
        <v>-5.613472333600664E-3</v>
      </c>
      <c r="R1720" s="196">
        <f t="shared" si="223"/>
        <v>-5.5018100750618649E-3</v>
      </c>
    </row>
    <row r="1721" spans="1:18" ht="13.8">
      <c r="A1721" s="209">
        <v>44133</v>
      </c>
      <c r="B1721" s="193">
        <v>160.55000000000001</v>
      </c>
      <c r="C1721" s="193">
        <v>197.76</v>
      </c>
      <c r="D1721" s="193">
        <v>78.17</v>
      </c>
      <c r="E1721" s="193">
        <v>140.61000000000001</v>
      </c>
      <c r="F1721" s="193">
        <v>338.61</v>
      </c>
      <c r="G1721" s="193">
        <v>43.93</v>
      </c>
      <c r="H1721" s="193">
        <v>45.9</v>
      </c>
      <c r="I1721" s="224">
        <v>504.21</v>
      </c>
      <c r="J1721" s="193"/>
      <c r="K1721" s="196">
        <f t="shared" si="216"/>
        <v>1.5239661059820572E-2</v>
      </c>
      <c r="L1721" s="196">
        <f t="shared" si="217"/>
        <v>1.0061800909137336E-2</v>
      </c>
      <c r="M1721" s="196">
        <f t="shared" si="218"/>
        <v>3.3311302048909398E-2</v>
      </c>
      <c r="N1721" s="196">
        <f t="shared" si="219"/>
        <v>-6.2195208141917835E-3</v>
      </c>
      <c r="O1721" s="196">
        <f t="shared" si="220"/>
        <v>1.626930130746055E-3</v>
      </c>
      <c r="P1721" s="196">
        <f t="shared" si="221"/>
        <v>-9.0971116670455197E-4</v>
      </c>
      <c r="Q1721" s="196">
        <f t="shared" si="222"/>
        <v>-7.4596774193548446E-2</v>
      </c>
      <c r="R1721" s="196">
        <f t="shared" si="223"/>
        <v>3.6957058242842976E-2</v>
      </c>
    </row>
    <row r="1722" spans="1:18" ht="13.8">
      <c r="A1722" s="209">
        <v>44134</v>
      </c>
      <c r="B1722" s="193">
        <v>151.81</v>
      </c>
      <c r="C1722" s="193">
        <v>195.59</v>
      </c>
      <c r="D1722" s="193">
        <v>80.849999999999994</v>
      </c>
      <c r="E1722" s="193">
        <v>138.76</v>
      </c>
      <c r="F1722" s="193">
        <v>331.9</v>
      </c>
      <c r="G1722" s="193">
        <v>43.56</v>
      </c>
      <c r="H1722" s="193">
        <v>44.36</v>
      </c>
      <c r="I1722" s="224">
        <v>475.74</v>
      </c>
      <c r="J1722" s="193"/>
      <c r="K1722" s="196">
        <f t="shared" si="216"/>
        <v>-5.443786982248526E-2</v>
      </c>
      <c r="L1722" s="196">
        <f t="shared" si="217"/>
        <v>-1.0972896440129387E-2</v>
      </c>
      <c r="M1722" s="196">
        <f t="shared" si="218"/>
        <v>3.4284252270691984E-2</v>
      </c>
      <c r="N1722" s="196">
        <f t="shared" si="219"/>
        <v>-1.315695896451193E-2</v>
      </c>
      <c r="O1722" s="196">
        <f t="shared" si="220"/>
        <v>-1.9816307846785494E-2</v>
      </c>
      <c r="P1722" s="196">
        <f t="shared" si="221"/>
        <v>-8.4224903255178118E-3</v>
      </c>
      <c r="Q1722" s="196">
        <f t="shared" si="222"/>
        <v>-3.355119825708059E-2</v>
      </c>
      <c r="R1722" s="196">
        <f t="shared" si="223"/>
        <v>-5.646456833462242E-2</v>
      </c>
    </row>
    <row r="1723" spans="1:18" ht="13.8">
      <c r="A1723" s="209">
        <v>44137</v>
      </c>
      <c r="B1723" s="193">
        <v>150.22</v>
      </c>
      <c r="C1723" s="193">
        <v>195.46</v>
      </c>
      <c r="D1723" s="193">
        <v>81.099999999999994</v>
      </c>
      <c r="E1723" s="193">
        <v>140.74</v>
      </c>
      <c r="F1723" s="193">
        <v>338.18</v>
      </c>
      <c r="G1723" s="193">
        <v>44.08</v>
      </c>
      <c r="H1723" s="193">
        <v>44.59</v>
      </c>
      <c r="I1723" s="224">
        <v>484.12</v>
      </c>
      <c r="J1723" s="193"/>
      <c r="K1723" s="196">
        <f t="shared" si="216"/>
        <v>-1.0473618338712886E-2</v>
      </c>
      <c r="L1723" s="196">
        <f t="shared" si="217"/>
        <v>-6.6465565724216705E-4</v>
      </c>
      <c r="M1723" s="196">
        <f t="shared" si="218"/>
        <v>3.0921459492888066E-3</v>
      </c>
      <c r="N1723" s="196">
        <f t="shared" si="219"/>
        <v>1.4269241856442912E-2</v>
      </c>
      <c r="O1723" s="196">
        <f t="shared" si="220"/>
        <v>1.8921361855980808E-2</v>
      </c>
      <c r="P1723" s="196">
        <f t="shared" si="221"/>
        <v>1.1937557392102754E-2</v>
      </c>
      <c r="Q1723" s="196">
        <f t="shared" si="222"/>
        <v>5.1848512173129843E-3</v>
      </c>
      <c r="R1723" s="196">
        <f t="shared" si="223"/>
        <v>1.7614663471644164E-2</v>
      </c>
    </row>
    <row r="1724" spans="1:18" ht="13.8">
      <c r="A1724" s="209">
        <v>44138</v>
      </c>
      <c r="B1724" s="193">
        <v>152.41999999999999</v>
      </c>
      <c r="C1724" s="193">
        <v>199.42</v>
      </c>
      <c r="D1724" s="193">
        <v>82.31</v>
      </c>
      <c r="E1724" s="193">
        <v>142.87</v>
      </c>
      <c r="F1724" s="193">
        <v>345.2</v>
      </c>
      <c r="G1724" s="193">
        <v>44.83</v>
      </c>
      <c r="H1724" s="193">
        <v>45.56</v>
      </c>
      <c r="I1724" s="224">
        <v>487.22</v>
      </c>
      <c r="J1724" s="195"/>
      <c r="K1724" s="196">
        <f t="shared" si="216"/>
        <v>1.4645187058980087E-2</v>
      </c>
      <c r="L1724" s="196">
        <f t="shared" si="217"/>
        <v>2.0259899723728533E-2</v>
      </c>
      <c r="M1724" s="196">
        <f t="shared" si="218"/>
        <v>1.4919852034525376E-2</v>
      </c>
      <c r="N1724" s="196">
        <f t="shared" si="219"/>
        <v>1.51342901804746E-2</v>
      </c>
      <c r="O1724" s="196">
        <f t="shared" si="220"/>
        <v>2.0758176119226392E-2</v>
      </c>
      <c r="P1724" s="196">
        <f t="shared" si="221"/>
        <v>1.7014519056261345E-2</v>
      </c>
      <c r="Q1724" s="196">
        <f t="shared" si="222"/>
        <v>2.1753756447633971E-2</v>
      </c>
      <c r="R1724" s="196">
        <f t="shared" si="223"/>
        <v>6.4033710650252471E-3</v>
      </c>
    </row>
    <row r="1725" spans="1:18" ht="13.8">
      <c r="A1725" s="209">
        <v>44139</v>
      </c>
      <c r="B1725" s="193">
        <v>162.06</v>
      </c>
      <c r="C1725" s="193">
        <v>209.04</v>
      </c>
      <c r="D1725" s="193">
        <v>87.24</v>
      </c>
      <c r="E1725" s="193">
        <v>142.77000000000001</v>
      </c>
      <c r="F1725" s="193">
        <v>349.11</v>
      </c>
      <c r="G1725" s="193">
        <v>44.57</v>
      </c>
      <c r="H1725" s="193">
        <v>44.54</v>
      </c>
      <c r="I1725" s="224">
        <v>496.95</v>
      </c>
      <c r="J1725" s="193"/>
      <c r="K1725" s="196">
        <f t="shared" si="216"/>
        <v>6.3246293137383641E-2</v>
      </c>
      <c r="L1725" s="196">
        <f t="shared" si="217"/>
        <v>4.8239895697522843E-2</v>
      </c>
      <c r="M1725" s="196">
        <f t="shared" si="218"/>
        <v>5.9895516948122861E-2</v>
      </c>
      <c r="N1725" s="196">
        <f t="shared" si="219"/>
        <v>-6.9993700566944991E-4</v>
      </c>
      <c r="O1725" s="196">
        <f t="shared" si="220"/>
        <v>1.1326767091541208E-2</v>
      </c>
      <c r="P1725" s="196">
        <f t="shared" si="221"/>
        <v>-5.7996877091233108E-3</v>
      </c>
      <c r="Q1725" s="196">
        <f t="shared" si="222"/>
        <v>-2.2388059701492605E-2</v>
      </c>
      <c r="R1725" s="196">
        <f t="shared" si="223"/>
        <v>1.9970444563030994E-2</v>
      </c>
    </row>
    <row r="1726" spans="1:18" ht="13.8">
      <c r="A1726" s="209">
        <v>44140</v>
      </c>
      <c r="B1726" s="193">
        <v>166.1</v>
      </c>
      <c r="C1726" s="193">
        <v>215.7</v>
      </c>
      <c r="D1726" s="193">
        <v>87.95</v>
      </c>
      <c r="E1726" s="193">
        <v>144.6</v>
      </c>
      <c r="F1726" s="193">
        <v>357.52</v>
      </c>
      <c r="G1726" s="193">
        <v>45.04</v>
      </c>
      <c r="H1726" s="193">
        <v>46.02</v>
      </c>
      <c r="I1726" s="224">
        <v>513.76</v>
      </c>
      <c r="J1726" s="193"/>
      <c r="K1726" s="196">
        <f t="shared" si="216"/>
        <v>2.4929038627668716E-2</v>
      </c>
      <c r="L1726" s="196">
        <f t="shared" si="217"/>
        <v>3.1859931113662442E-2</v>
      </c>
      <c r="M1726" s="196">
        <f t="shared" si="218"/>
        <v>8.1384685923889047E-3</v>
      </c>
      <c r="N1726" s="196">
        <f t="shared" si="219"/>
        <v>1.2817818869510288E-2</v>
      </c>
      <c r="O1726" s="196">
        <f t="shared" si="220"/>
        <v>2.4089828420841477E-2</v>
      </c>
      <c r="P1726" s="196">
        <f t="shared" si="221"/>
        <v>1.0545209782364794E-2</v>
      </c>
      <c r="Q1726" s="196">
        <f t="shared" si="222"/>
        <v>3.3228558599012213E-2</v>
      </c>
      <c r="R1726" s="196">
        <f t="shared" si="223"/>
        <v>3.382634067813664E-2</v>
      </c>
    </row>
    <row r="1727" spans="1:18" ht="13.8">
      <c r="A1727" s="209">
        <v>44141</v>
      </c>
      <c r="B1727" s="193">
        <v>165.57</v>
      </c>
      <c r="C1727" s="193">
        <v>216.12</v>
      </c>
      <c r="D1727" s="193">
        <v>87.87</v>
      </c>
      <c r="E1727" s="193">
        <v>147.22</v>
      </c>
      <c r="F1727" s="193">
        <v>357.92</v>
      </c>
      <c r="G1727" s="193">
        <v>45.77</v>
      </c>
      <c r="H1727" s="193">
        <v>47.21</v>
      </c>
      <c r="I1727" s="224">
        <v>514.73</v>
      </c>
      <c r="J1727" s="193"/>
      <c r="K1727" s="196">
        <f t="shared" si="216"/>
        <v>-3.1908488862131316E-3</v>
      </c>
      <c r="L1727" s="196">
        <f t="shared" si="217"/>
        <v>1.9471488178025773E-3</v>
      </c>
      <c r="M1727" s="196">
        <f t="shared" si="218"/>
        <v>-9.096077316656997E-4</v>
      </c>
      <c r="N1727" s="196">
        <f t="shared" si="219"/>
        <v>1.8118948824343048E-2</v>
      </c>
      <c r="O1727" s="196">
        <f t="shared" si="220"/>
        <v>1.1188185276349131E-3</v>
      </c>
      <c r="P1727" s="196">
        <f t="shared" si="221"/>
        <v>1.6207815275310924E-2</v>
      </c>
      <c r="Q1727" s="196">
        <f t="shared" si="222"/>
        <v>2.5858322468491908E-2</v>
      </c>
      <c r="R1727" s="196">
        <f t="shared" si="223"/>
        <v>1.888041108688935E-3</v>
      </c>
    </row>
    <row r="1728" spans="1:18" ht="13.8">
      <c r="A1728" s="209">
        <v>44144</v>
      </c>
      <c r="B1728" s="193">
        <v>157.19</v>
      </c>
      <c r="C1728" s="193">
        <v>210.97</v>
      </c>
      <c r="D1728" s="193">
        <v>87.93</v>
      </c>
      <c r="E1728" s="193">
        <v>141.21</v>
      </c>
      <c r="F1728" s="193">
        <v>338.74</v>
      </c>
      <c r="G1728" s="193">
        <v>45.07</v>
      </c>
      <c r="H1728" s="193">
        <v>45.01</v>
      </c>
      <c r="I1728" s="224">
        <v>470.5</v>
      </c>
      <c r="J1728" s="193"/>
      <c r="K1728" s="196">
        <f t="shared" si="216"/>
        <v>-5.0613033762154952E-2</v>
      </c>
      <c r="L1728" s="196">
        <f t="shared" si="217"/>
        <v>-2.3829354062557866E-2</v>
      </c>
      <c r="M1728" s="196">
        <f t="shared" si="218"/>
        <v>6.82826903380019E-4</v>
      </c>
      <c r="N1728" s="196">
        <f t="shared" si="219"/>
        <v>-4.0823257709550274E-2</v>
      </c>
      <c r="O1728" s="196">
        <f t="shared" si="220"/>
        <v>-5.3587393831023712E-2</v>
      </c>
      <c r="P1728" s="196">
        <f t="shared" si="221"/>
        <v>-1.529386060738481E-2</v>
      </c>
      <c r="Q1728" s="196">
        <f t="shared" si="222"/>
        <v>-4.6600296547341727E-2</v>
      </c>
      <c r="R1728" s="196">
        <f t="shared" si="223"/>
        <v>-8.5928545062459963E-2</v>
      </c>
    </row>
    <row r="1729" spans="1:18" ht="13.8">
      <c r="A1729" s="209">
        <v>44145</v>
      </c>
      <c r="B1729" s="193">
        <v>151.75</v>
      </c>
      <c r="C1729" s="193">
        <v>203.84</v>
      </c>
      <c r="D1729" s="193">
        <v>86.81</v>
      </c>
      <c r="E1729" s="193">
        <v>144.09</v>
      </c>
      <c r="F1729" s="193">
        <v>340.25</v>
      </c>
      <c r="G1729" s="193">
        <v>45.7</v>
      </c>
      <c r="H1729" s="193">
        <v>43.35</v>
      </c>
      <c r="I1729" s="224">
        <v>480.24</v>
      </c>
      <c r="J1729" s="193"/>
      <c r="K1729" s="196">
        <f t="shared" si="216"/>
        <v>-3.4607799478338301E-2</v>
      </c>
      <c r="L1729" s="196">
        <f t="shared" si="217"/>
        <v>-3.3796274351803553E-2</v>
      </c>
      <c r="M1729" s="196">
        <f t="shared" si="218"/>
        <v>-1.2737404753781469E-2</v>
      </c>
      <c r="N1729" s="196">
        <f t="shared" si="219"/>
        <v>2.0395156150414245E-2</v>
      </c>
      <c r="O1729" s="196">
        <f t="shared" si="220"/>
        <v>4.4576961681525385E-3</v>
      </c>
      <c r="P1729" s="196">
        <f t="shared" si="221"/>
        <v>1.3978256046150489E-2</v>
      </c>
      <c r="Q1729" s="196">
        <f t="shared" si="222"/>
        <v>-3.688069317929342E-2</v>
      </c>
      <c r="R1729" s="196">
        <f t="shared" si="223"/>
        <v>2.0701381509032963E-2</v>
      </c>
    </row>
    <row r="1730" spans="1:18" ht="13.8">
      <c r="A1730" s="209">
        <v>44146</v>
      </c>
      <c r="B1730" s="193">
        <v>156.87</v>
      </c>
      <c r="C1730" s="193">
        <v>209.19</v>
      </c>
      <c r="D1730" s="193">
        <v>87.42</v>
      </c>
      <c r="E1730" s="193">
        <v>145.57</v>
      </c>
      <c r="F1730" s="193">
        <v>346.09</v>
      </c>
      <c r="G1730" s="193">
        <v>46.46</v>
      </c>
      <c r="H1730" s="193">
        <v>44.44</v>
      </c>
      <c r="I1730" s="224">
        <v>490.76</v>
      </c>
      <c r="J1730" s="193"/>
      <c r="K1730" s="196">
        <f t="shared" si="216"/>
        <v>3.3739703459637595E-2</v>
      </c>
      <c r="L1730" s="196">
        <f t="shared" si="217"/>
        <v>2.6246075353218181E-2</v>
      </c>
      <c r="M1730" s="196">
        <f t="shared" si="218"/>
        <v>7.0268402257804329E-3</v>
      </c>
      <c r="N1730" s="196">
        <f t="shared" si="219"/>
        <v>1.0271358178915883E-2</v>
      </c>
      <c r="O1730" s="196">
        <f t="shared" si="220"/>
        <v>1.7163850110213007E-2</v>
      </c>
      <c r="P1730" s="196">
        <f t="shared" si="221"/>
        <v>1.6630196936542625E-2</v>
      </c>
      <c r="Q1730" s="196">
        <f t="shared" si="222"/>
        <v>2.5144175317185612E-2</v>
      </c>
      <c r="R1730" s="196">
        <f t="shared" si="223"/>
        <v>2.1905713809761748E-2</v>
      </c>
    </row>
    <row r="1731" spans="1:18" ht="13.8">
      <c r="A1731" s="209">
        <v>44147</v>
      </c>
      <c r="B1731" s="193">
        <v>155.51</v>
      </c>
      <c r="C1731" s="193">
        <v>208.12</v>
      </c>
      <c r="D1731" s="193">
        <v>87.28</v>
      </c>
      <c r="E1731" s="193">
        <v>145.41999999999999</v>
      </c>
      <c r="F1731" s="193">
        <v>348.68</v>
      </c>
      <c r="G1731" s="193">
        <v>46.54</v>
      </c>
      <c r="H1731" s="193">
        <v>43.39</v>
      </c>
      <c r="I1731" s="224">
        <v>486.77</v>
      </c>
      <c r="J1731" s="193"/>
      <c r="K1731" s="196">
        <f t="shared" ref="K1731:K1794" si="224">(B1731-B1730)/B1730</f>
        <v>-8.6695990310449011E-3</v>
      </c>
      <c r="L1731" s="196">
        <f t="shared" ref="L1731:L1794" si="225">(C1731-C1730)/C1730</f>
        <v>-5.1149672546488513E-3</v>
      </c>
      <c r="M1731" s="196">
        <f t="shared" ref="M1731:M1794" si="226">(D1731-D1730)/D1730</f>
        <v>-1.6014641958361996E-3</v>
      </c>
      <c r="N1731" s="196">
        <f t="shared" ref="N1731:N1794" si="227">(E1731-E1730)/E1730</f>
        <v>-1.03043209452501E-3</v>
      </c>
      <c r="O1731" s="196">
        <f t="shared" ref="O1731:O1794" si="228">(F1731-F1730)/F1730</f>
        <v>7.4836025311336126E-3</v>
      </c>
      <c r="P1731" s="196">
        <f t="shared" ref="P1731:P1794" si="229">(G1731-G1730)/G1730</f>
        <v>1.7219113215669025E-3</v>
      </c>
      <c r="Q1731" s="196">
        <f t="shared" ref="Q1731:Q1794" si="230">(H1731-H1730)/H1730</f>
        <v>-2.3627362736273565E-2</v>
      </c>
      <c r="R1731" s="196">
        <f t="shared" ref="R1731:R1794" si="231">(I1731-I1730)/I1730</f>
        <v>-8.1302469638927562E-3</v>
      </c>
    </row>
    <row r="1732" spans="1:18" ht="13.8">
      <c r="A1732" s="209">
        <v>44148</v>
      </c>
      <c r="B1732" s="193">
        <v>156.44</v>
      </c>
      <c r="C1732" s="193">
        <v>209.15</v>
      </c>
      <c r="D1732" s="193">
        <v>88.63</v>
      </c>
      <c r="E1732" s="193">
        <v>148.47999999999999</v>
      </c>
      <c r="F1732" s="193">
        <v>351.59</v>
      </c>
      <c r="G1732" s="193">
        <v>47.26</v>
      </c>
      <c r="H1732" s="193">
        <v>45.33</v>
      </c>
      <c r="I1732" s="224">
        <v>482.84</v>
      </c>
      <c r="J1732" s="193"/>
      <c r="K1732" s="196">
        <f t="shared" si="224"/>
        <v>5.9803228088226284E-3</v>
      </c>
      <c r="L1732" s="196">
        <f t="shared" si="225"/>
        <v>4.9490678454737706E-3</v>
      </c>
      <c r="M1732" s="196">
        <f t="shared" si="226"/>
        <v>1.5467461044912858E-2</v>
      </c>
      <c r="N1732" s="196">
        <f t="shared" si="227"/>
        <v>2.1042497593178396E-2</v>
      </c>
      <c r="O1732" s="196">
        <f t="shared" si="228"/>
        <v>8.3457611563610423E-3</v>
      </c>
      <c r="P1732" s="196">
        <f t="shared" si="229"/>
        <v>1.5470562956596452E-2</v>
      </c>
      <c r="Q1732" s="196">
        <f t="shared" si="230"/>
        <v>4.4710762848582566E-2</v>
      </c>
      <c r="R1732" s="196">
        <f t="shared" si="231"/>
        <v>-8.0736282022310472E-3</v>
      </c>
    </row>
    <row r="1733" spans="1:18" ht="13.8">
      <c r="A1733" s="209">
        <v>44151</v>
      </c>
      <c r="B1733" s="193">
        <v>156.55000000000001</v>
      </c>
      <c r="C1733" s="193">
        <v>209.85</v>
      </c>
      <c r="D1733" s="193">
        <v>88.85</v>
      </c>
      <c r="E1733" s="193">
        <v>150.58000000000001</v>
      </c>
      <c r="F1733" s="193">
        <v>352.47</v>
      </c>
      <c r="G1733" s="193">
        <v>47.86</v>
      </c>
      <c r="H1733" s="193">
        <v>45.22</v>
      </c>
      <c r="I1733" s="224">
        <v>479.1</v>
      </c>
      <c r="J1733" s="193"/>
      <c r="K1733" s="196">
        <f t="shared" si="224"/>
        <v>7.0314497570962437E-4</v>
      </c>
      <c r="L1733" s="196">
        <f t="shared" si="225"/>
        <v>3.3468802295003042E-3</v>
      </c>
      <c r="M1733" s="196">
        <f t="shared" si="226"/>
        <v>2.4822294933995134E-3</v>
      </c>
      <c r="N1733" s="196">
        <f t="shared" si="227"/>
        <v>1.4143318965517395E-2</v>
      </c>
      <c r="O1733" s="196">
        <f t="shared" si="228"/>
        <v>2.5029153275123082E-3</v>
      </c>
      <c r="P1733" s="196">
        <f t="shared" si="229"/>
        <v>1.2695725772323349E-2</v>
      </c>
      <c r="Q1733" s="196">
        <f t="shared" si="230"/>
        <v>-2.4266490183101576E-3</v>
      </c>
      <c r="R1733" s="196">
        <f t="shared" si="231"/>
        <v>-7.7458371303122204E-3</v>
      </c>
    </row>
    <row r="1734" spans="1:18" ht="13.8">
      <c r="A1734" s="209">
        <v>44152</v>
      </c>
      <c r="B1734" s="193">
        <v>156.78</v>
      </c>
      <c r="C1734" s="193">
        <v>207.17</v>
      </c>
      <c r="D1734" s="193">
        <v>88.29</v>
      </c>
      <c r="E1734" s="193">
        <v>149.24</v>
      </c>
      <c r="F1734" s="193">
        <v>354.45</v>
      </c>
      <c r="G1734" s="193">
        <v>46.9</v>
      </c>
      <c r="H1734" s="193">
        <v>45.02</v>
      </c>
      <c r="I1734" s="224">
        <v>480.63</v>
      </c>
      <c r="J1734" s="193"/>
      <c r="K1734" s="196">
        <f t="shared" si="224"/>
        <v>1.469179175982049E-3</v>
      </c>
      <c r="L1734" s="196">
        <f t="shared" si="225"/>
        <v>-1.2771026923993362E-2</v>
      </c>
      <c r="M1734" s="196">
        <f t="shared" si="226"/>
        <v>-6.3027574563870358E-3</v>
      </c>
      <c r="N1734" s="196">
        <f t="shared" si="227"/>
        <v>-8.8989241599150178E-3</v>
      </c>
      <c r="O1734" s="196">
        <f t="shared" si="228"/>
        <v>5.6174993616476898E-3</v>
      </c>
      <c r="P1734" s="196">
        <f t="shared" si="229"/>
        <v>-2.0058503969912263E-2</v>
      </c>
      <c r="Q1734" s="196">
        <f t="shared" si="230"/>
        <v>-4.4228217602829663E-3</v>
      </c>
      <c r="R1734" s="196">
        <f t="shared" si="231"/>
        <v>3.1934877896054531E-3</v>
      </c>
    </row>
    <row r="1735" spans="1:18" ht="13.8">
      <c r="A1735" s="209">
        <v>44153</v>
      </c>
      <c r="B1735" s="193">
        <v>155.27000000000001</v>
      </c>
      <c r="C1735" s="193">
        <v>204.44</v>
      </c>
      <c r="D1735" s="193">
        <v>87.13</v>
      </c>
      <c r="E1735" s="193">
        <v>152.72999999999999</v>
      </c>
      <c r="F1735" s="193">
        <v>354.73</v>
      </c>
      <c r="G1735" s="193">
        <v>46.81</v>
      </c>
      <c r="H1735" s="193">
        <v>45.2</v>
      </c>
      <c r="I1735" s="224">
        <v>481.79</v>
      </c>
      <c r="J1735" s="193"/>
      <c r="K1735" s="196">
        <f t="shared" si="224"/>
        <v>-9.6313305268528569E-3</v>
      </c>
      <c r="L1735" s="196">
        <f t="shared" si="225"/>
        <v>-1.3177583626972968E-2</v>
      </c>
      <c r="M1735" s="196">
        <f t="shared" si="226"/>
        <v>-1.3138520783780845E-2</v>
      </c>
      <c r="N1735" s="196">
        <f t="shared" si="227"/>
        <v>2.338515143393179E-2</v>
      </c>
      <c r="O1735" s="196">
        <f t="shared" si="228"/>
        <v>7.8995627027797879E-4</v>
      </c>
      <c r="P1735" s="196">
        <f t="shared" si="229"/>
        <v>-1.9189765458421388E-3</v>
      </c>
      <c r="Q1735" s="196">
        <f t="shared" si="230"/>
        <v>3.9982230119946626E-3</v>
      </c>
      <c r="R1735" s="196">
        <f t="shared" si="231"/>
        <v>2.4134989492957679E-3</v>
      </c>
    </row>
    <row r="1736" spans="1:18" ht="13.8">
      <c r="A1736" s="209">
        <v>44154</v>
      </c>
      <c r="B1736" s="193">
        <v>155.85</v>
      </c>
      <c r="C1736" s="193">
        <v>205.74</v>
      </c>
      <c r="D1736" s="193">
        <v>87.98</v>
      </c>
      <c r="E1736" s="193">
        <v>156.86000000000001</v>
      </c>
      <c r="F1736" s="193">
        <v>355.95</v>
      </c>
      <c r="G1736" s="193">
        <v>47.76</v>
      </c>
      <c r="H1736" s="193">
        <v>46.37</v>
      </c>
      <c r="I1736" s="224">
        <v>484.67</v>
      </c>
      <c r="J1736" s="193"/>
      <c r="K1736" s="196">
        <f t="shared" si="224"/>
        <v>3.7354286082307208E-3</v>
      </c>
      <c r="L1736" s="196">
        <f t="shared" si="225"/>
        <v>6.3588338876932665E-3</v>
      </c>
      <c r="M1736" s="196">
        <f t="shared" si="226"/>
        <v>9.7555377022840416E-3</v>
      </c>
      <c r="N1736" s="196">
        <f t="shared" si="227"/>
        <v>2.7041183788384889E-2</v>
      </c>
      <c r="O1736" s="196">
        <f t="shared" si="228"/>
        <v>3.4392354748681263E-3</v>
      </c>
      <c r="P1736" s="196">
        <f t="shared" si="229"/>
        <v>2.0294808801538042E-2</v>
      </c>
      <c r="Q1736" s="196">
        <f t="shared" si="230"/>
        <v>2.5884955752212269E-2</v>
      </c>
      <c r="R1736" s="196">
        <f t="shared" si="231"/>
        <v>5.9777081300981657E-3</v>
      </c>
    </row>
    <row r="1737" spans="1:18" ht="13.8">
      <c r="A1737" s="209">
        <v>44155</v>
      </c>
      <c r="B1737" s="193">
        <v>154.97</v>
      </c>
      <c r="C1737" s="193">
        <v>203.77</v>
      </c>
      <c r="D1737" s="193">
        <v>86.9</v>
      </c>
      <c r="E1737" s="193">
        <v>157.72</v>
      </c>
      <c r="F1737" s="193">
        <v>353.7</v>
      </c>
      <c r="G1737" s="193">
        <v>47.17</v>
      </c>
      <c r="H1737" s="193">
        <v>45.63</v>
      </c>
      <c r="I1737" s="224">
        <v>488.24</v>
      </c>
      <c r="J1737" s="193"/>
      <c r="K1737" s="196">
        <f t="shared" si="224"/>
        <v>-5.6464549246069652E-3</v>
      </c>
      <c r="L1737" s="196">
        <f t="shared" si="225"/>
        <v>-9.5751919898901458E-3</v>
      </c>
      <c r="M1737" s="196">
        <f t="shared" si="226"/>
        <v>-1.227551716299157E-2</v>
      </c>
      <c r="N1737" s="196">
        <f t="shared" si="227"/>
        <v>5.4825959454289502E-3</v>
      </c>
      <c r="O1737" s="196">
        <f t="shared" si="228"/>
        <v>-6.3211125158027818E-3</v>
      </c>
      <c r="P1737" s="196">
        <f t="shared" si="229"/>
        <v>-1.235343383584582E-2</v>
      </c>
      <c r="Q1737" s="196">
        <f t="shared" si="230"/>
        <v>-1.5958593918481669E-2</v>
      </c>
      <c r="R1737" s="196">
        <f t="shared" si="231"/>
        <v>7.3658365485794316E-3</v>
      </c>
    </row>
    <row r="1738" spans="1:18" ht="13.8">
      <c r="A1738" s="209">
        <v>44158</v>
      </c>
      <c r="B1738" s="193">
        <v>154.91999999999999</v>
      </c>
      <c r="C1738" s="193">
        <v>203.5</v>
      </c>
      <c r="D1738" s="193">
        <v>86.53</v>
      </c>
      <c r="E1738" s="193">
        <v>162.53</v>
      </c>
      <c r="F1738" s="193">
        <v>354.25</v>
      </c>
      <c r="G1738" s="193">
        <v>47.39</v>
      </c>
      <c r="H1738" s="193">
        <v>46.48</v>
      </c>
      <c r="I1738" s="224">
        <v>476.62</v>
      </c>
      <c r="J1738" s="193"/>
      <c r="K1738" s="196">
        <f t="shared" si="224"/>
        <v>-3.226430922114691E-4</v>
      </c>
      <c r="L1738" s="196">
        <f t="shared" si="225"/>
        <v>-1.3250233105953292E-3</v>
      </c>
      <c r="M1738" s="196">
        <f t="shared" si="226"/>
        <v>-4.2577675489068418E-3</v>
      </c>
      <c r="N1738" s="196">
        <f t="shared" si="227"/>
        <v>3.0497083439005847E-2</v>
      </c>
      <c r="O1738" s="196">
        <f t="shared" si="228"/>
        <v>1.5549901046084573E-3</v>
      </c>
      <c r="P1738" s="196">
        <f t="shared" si="229"/>
        <v>4.6639813440745997E-3</v>
      </c>
      <c r="Q1738" s="196">
        <f t="shared" si="230"/>
        <v>1.8628095551172348E-2</v>
      </c>
      <c r="R1738" s="196">
        <f t="shared" si="231"/>
        <v>-2.3799770604620688E-2</v>
      </c>
    </row>
    <row r="1739" spans="1:18" ht="13.8">
      <c r="A1739" s="209">
        <v>44159</v>
      </c>
      <c r="B1739" s="193">
        <v>155.9</v>
      </c>
      <c r="C1739" s="193">
        <v>207.13</v>
      </c>
      <c r="D1739" s="193">
        <v>88.23</v>
      </c>
      <c r="E1739" s="193">
        <v>162.80000000000001</v>
      </c>
      <c r="F1739" s="193">
        <v>356.58</v>
      </c>
      <c r="G1739" s="193">
        <v>47.52</v>
      </c>
      <c r="H1739" s="193">
        <v>47.06</v>
      </c>
      <c r="I1739" s="224">
        <v>482.88</v>
      </c>
      <c r="J1739" s="193"/>
      <c r="K1739" s="196">
        <f t="shared" si="224"/>
        <v>6.3258455977279774E-3</v>
      </c>
      <c r="L1739" s="196">
        <f t="shared" si="225"/>
        <v>1.7837837837837815E-2</v>
      </c>
      <c r="M1739" s="196">
        <f t="shared" si="226"/>
        <v>1.9646365422396891E-2</v>
      </c>
      <c r="N1739" s="196">
        <f t="shared" si="227"/>
        <v>1.6612317725958913E-3</v>
      </c>
      <c r="O1739" s="196">
        <f t="shared" si="228"/>
        <v>6.5772759350740551E-3</v>
      </c>
      <c r="P1739" s="196">
        <f t="shared" si="229"/>
        <v>2.7431947668284987E-3</v>
      </c>
      <c r="Q1739" s="196">
        <f t="shared" si="230"/>
        <v>1.2478485370051752E-2</v>
      </c>
      <c r="R1739" s="196">
        <f t="shared" si="231"/>
        <v>1.3134152993999393E-2</v>
      </c>
    </row>
    <row r="1740" spans="1:18" ht="13.8">
      <c r="A1740" s="209">
        <v>44160</v>
      </c>
      <c r="B1740" s="193">
        <v>159.25</v>
      </c>
      <c r="C1740" s="193">
        <v>207.14</v>
      </c>
      <c r="D1740" s="193">
        <v>88.35</v>
      </c>
      <c r="E1740" s="193">
        <v>164.6</v>
      </c>
      <c r="F1740" s="193">
        <v>359.86</v>
      </c>
      <c r="G1740" s="193">
        <v>47.67</v>
      </c>
      <c r="H1740" s="193">
        <v>46.99</v>
      </c>
      <c r="I1740" s="224">
        <v>485</v>
      </c>
      <c r="J1740" s="193"/>
      <c r="K1740" s="196">
        <f t="shared" si="224"/>
        <v>2.1488133418858205E-2</v>
      </c>
      <c r="L1740" s="196">
        <f t="shared" si="225"/>
        <v>4.8278858687736714E-5</v>
      </c>
      <c r="M1740" s="196">
        <f t="shared" si="226"/>
        <v>1.3600816048961841E-3</v>
      </c>
      <c r="N1740" s="196">
        <f t="shared" si="227"/>
        <v>1.105651105651095E-2</v>
      </c>
      <c r="O1740" s="196">
        <f t="shared" si="228"/>
        <v>9.198496831005749E-3</v>
      </c>
      <c r="P1740" s="196">
        <f t="shared" si="229"/>
        <v>3.1565656565656266E-3</v>
      </c>
      <c r="Q1740" s="196">
        <f t="shared" si="230"/>
        <v>-1.4874628134296701E-3</v>
      </c>
      <c r="R1740" s="196">
        <f t="shared" si="231"/>
        <v>4.3903247183565367E-3</v>
      </c>
    </row>
    <row r="1741" spans="1:18" ht="13.8">
      <c r="A1741" s="209">
        <v>44162</v>
      </c>
      <c r="B1741" s="193">
        <v>159.77000000000001</v>
      </c>
      <c r="C1741" s="193">
        <v>208.46</v>
      </c>
      <c r="D1741" s="193">
        <v>89.44</v>
      </c>
      <c r="E1741" s="193">
        <v>164.55</v>
      </c>
      <c r="F1741" s="193">
        <v>360.45</v>
      </c>
      <c r="G1741" s="193">
        <v>47.6</v>
      </c>
      <c r="H1741" s="193">
        <v>47.82</v>
      </c>
      <c r="I1741" s="224">
        <v>491.36</v>
      </c>
      <c r="J1741" s="193"/>
      <c r="K1741" s="196">
        <f t="shared" si="224"/>
        <v>3.2653061224490439E-3</v>
      </c>
      <c r="L1741" s="196">
        <f t="shared" si="225"/>
        <v>6.3725016896785834E-3</v>
      </c>
      <c r="M1741" s="196">
        <f t="shared" si="226"/>
        <v>1.2337294850028336E-2</v>
      </c>
      <c r="N1741" s="196">
        <f t="shared" si="227"/>
        <v>-3.0376670716879072E-4</v>
      </c>
      <c r="O1741" s="196">
        <f t="shared" si="228"/>
        <v>1.6395264825209109E-3</v>
      </c>
      <c r="P1741" s="196">
        <f t="shared" si="229"/>
        <v>-1.4684287812041176E-3</v>
      </c>
      <c r="Q1741" s="196">
        <f t="shared" si="230"/>
        <v>1.7663332623962507E-2</v>
      </c>
      <c r="R1741" s="196">
        <f t="shared" si="231"/>
        <v>1.3113402061855699E-2</v>
      </c>
    </row>
    <row r="1742" spans="1:18" ht="13.8">
      <c r="A1742" s="209">
        <v>44165</v>
      </c>
      <c r="B1742" s="193">
        <v>158.4</v>
      </c>
      <c r="C1742" s="193">
        <v>207.34</v>
      </c>
      <c r="D1742" s="193">
        <v>87.82</v>
      </c>
      <c r="E1742" s="193">
        <v>164.33</v>
      </c>
      <c r="F1742" s="193">
        <v>363.59</v>
      </c>
      <c r="G1742" s="193">
        <v>47.97</v>
      </c>
      <c r="H1742" s="193">
        <v>47.12</v>
      </c>
      <c r="I1742" s="224">
        <v>490.7</v>
      </c>
      <c r="J1742" s="193"/>
      <c r="K1742" s="196">
        <f t="shared" si="224"/>
        <v>-8.574826312824713E-3</v>
      </c>
      <c r="L1742" s="196">
        <f t="shared" si="225"/>
        <v>-5.3727333781061334E-3</v>
      </c>
      <c r="M1742" s="196">
        <f t="shared" si="226"/>
        <v>-1.8112701252236189E-2</v>
      </c>
      <c r="N1742" s="196">
        <f t="shared" si="227"/>
        <v>-1.3369796414463618E-3</v>
      </c>
      <c r="O1742" s="196">
        <f t="shared" si="228"/>
        <v>8.711333055902307E-3</v>
      </c>
      <c r="P1742" s="196">
        <f t="shared" si="229"/>
        <v>7.7731092436974254E-3</v>
      </c>
      <c r="Q1742" s="196">
        <f t="shared" si="230"/>
        <v>-1.4638226683396129E-2</v>
      </c>
      <c r="R1742" s="196">
        <f t="shared" si="231"/>
        <v>-1.3432106805601289E-3</v>
      </c>
    </row>
    <row r="1743" spans="1:18" ht="13.8">
      <c r="A1743" s="209">
        <v>44166</v>
      </c>
      <c r="B1743" s="193">
        <v>161</v>
      </c>
      <c r="C1743" s="193">
        <v>209.41</v>
      </c>
      <c r="D1743" s="193">
        <v>89.68</v>
      </c>
      <c r="E1743" s="193">
        <v>163.89</v>
      </c>
      <c r="F1743" s="193">
        <v>369.1</v>
      </c>
      <c r="G1743" s="193">
        <v>47.92</v>
      </c>
      <c r="H1743" s="193">
        <v>47.2</v>
      </c>
      <c r="I1743" s="224">
        <v>504.58</v>
      </c>
      <c r="J1743" s="193"/>
      <c r="K1743" s="196">
        <f t="shared" si="224"/>
        <v>1.6414141414141378E-2</v>
      </c>
      <c r="L1743" s="196">
        <f t="shared" si="225"/>
        <v>9.9836018134464802E-3</v>
      </c>
      <c r="M1743" s="196">
        <f t="shared" si="226"/>
        <v>2.1179685720792686E-2</v>
      </c>
      <c r="N1743" s="196">
        <f t="shared" si="227"/>
        <v>-2.6775390981563082E-3</v>
      </c>
      <c r="O1743" s="196">
        <f t="shared" si="228"/>
        <v>1.515443219010437E-2</v>
      </c>
      <c r="P1743" s="196">
        <f t="shared" si="229"/>
        <v>-1.042318115488788E-3</v>
      </c>
      <c r="Q1743" s="196">
        <f t="shared" si="230"/>
        <v>1.6977928692700638E-3</v>
      </c>
      <c r="R1743" s="196">
        <f t="shared" si="231"/>
        <v>2.8286121866721001E-2</v>
      </c>
    </row>
    <row r="1744" spans="1:18" ht="13.8">
      <c r="A1744" s="209">
        <v>44167</v>
      </c>
      <c r="B1744" s="193">
        <v>160.18</v>
      </c>
      <c r="C1744" s="193">
        <v>208.6</v>
      </c>
      <c r="D1744" s="193">
        <v>91.17</v>
      </c>
      <c r="E1744" s="193">
        <v>161.47999999999999</v>
      </c>
      <c r="F1744" s="193">
        <v>365.24</v>
      </c>
      <c r="G1744" s="193">
        <v>47.26</v>
      </c>
      <c r="H1744" s="193">
        <v>47.98</v>
      </c>
      <c r="I1744" s="224">
        <v>503.38</v>
      </c>
      <c r="J1744" s="193"/>
      <c r="K1744" s="196">
        <f t="shared" si="224"/>
        <v>-5.0931677018633114E-3</v>
      </c>
      <c r="L1744" s="196">
        <f t="shared" si="225"/>
        <v>-3.8680101236808285E-3</v>
      </c>
      <c r="M1744" s="196">
        <f t="shared" si="226"/>
        <v>1.6614629794825989E-2</v>
      </c>
      <c r="N1744" s="196">
        <f t="shared" si="227"/>
        <v>-1.4704985050948787E-2</v>
      </c>
      <c r="O1744" s="196">
        <f t="shared" si="228"/>
        <v>-1.0457870495800633E-2</v>
      </c>
      <c r="P1744" s="196">
        <f t="shared" si="229"/>
        <v>-1.3772954924874868E-2</v>
      </c>
      <c r="Q1744" s="196">
        <f t="shared" si="230"/>
        <v>1.6525423728813431E-2</v>
      </c>
      <c r="R1744" s="196">
        <f t="shared" si="231"/>
        <v>-2.3782155456022608E-3</v>
      </c>
    </row>
    <row r="1745" spans="1:18" ht="13.8">
      <c r="A1745" s="209">
        <v>44168</v>
      </c>
      <c r="B1745" s="193">
        <v>159.34</v>
      </c>
      <c r="C1745" s="193">
        <v>207.5</v>
      </c>
      <c r="D1745" s="193">
        <v>91.11</v>
      </c>
      <c r="E1745" s="193">
        <v>160.11000000000001</v>
      </c>
      <c r="F1745" s="193">
        <v>356.24</v>
      </c>
      <c r="G1745" s="193">
        <v>46.87</v>
      </c>
      <c r="H1745" s="193">
        <v>46.99</v>
      </c>
      <c r="I1745" s="224">
        <v>497.52</v>
      </c>
      <c r="J1745" s="193"/>
      <c r="K1745" s="196">
        <f t="shared" si="224"/>
        <v>-5.2441003870645738E-3</v>
      </c>
      <c r="L1745" s="196">
        <f t="shared" si="225"/>
        <v>-5.2732502396931656E-3</v>
      </c>
      <c r="M1745" s="196">
        <f t="shared" si="226"/>
        <v>-6.5811122079633951E-4</v>
      </c>
      <c r="N1745" s="196">
        <f t="shared" si="227"/>
        <v>-8.4840227891997532E-3</v>
      </c>
      <c r="O1745" s="196">
        <f t="shared" si="228"/>
        <v>-2.4641331727083562E-2</v>
      </c>
      <c r="P1745" s="196">
        <f t="shared" si="229"/>
        <v>-8.2522217520101682E-3</v>
      </c>
      <c r="Q1745" s="196">
        <f t="shared" si="230"/>
        <v>-2.0633597332221653E-2</v>
      </c>
      <c r="R1745" s="196">
        <f t="shared" si="231"/>
        <v>-1.1641304779689327E-2</v>
      </c>
    </row>
    <row r="1746" spans="1:18" ht="13.8">
      <c r="A1746" s="209">
        <v>44169</v>
      </c>
      <c r="B1746" s="193">
        <v>158.13</v>
      </c>
      <c r="C1746" s="193">
        <v>207.62</v>
      </c>
      <c r="D1746" s="193">
        <v>91.18</v>
      </c>
      <c r="E1746" s="193">
        <v>160.21</v>
      </c>
      <c r="F1746" s="193">
        <v>355.65</v>
      </c>
      <c r="G1746" s="193">
        <v>46.75</v>
      </c>
      <c r="H1746" s="193">
        <v>47.62</v>
      </c>
      <c r="I1746" s="224">
        <v>498.31</v>
      </c>
      <c r="J1746" s="193"/>
      <c r="K1746" s="196">
        <f t="shared" si="224"/>
        <v>-7.5938245261705029E-3</v>
      </c>
      <c r="L1746" s="196">
        <f t="shared" si="225"/>
        <v>5.7831325301207007E-4</v>
      </c>
      <c r="M1746" s="196">
        <f t="shared" si="226"/>
        <v>7.6830205246413558E-4</v>
      </c>
      <c r="N1746" s="196">
        <f t="shared" si="227"/>
        <v>6.245706077071657E-4</v>
      </c>
      <c r="O1746" s="196">
        <f t="shared" si="228"/>
        <v>-1.6561868403324495E-3</v>
      </c>
      <c r="P1746" s="196">
        <f t="shared" si="229"/>
        <v>-2.5602730957968306E-3</v>
      </c>
      <c r="Q1746" s="196">
        <f t="shared" si="230"/>
        <v>1.3407107895296774E-2</v>
      </c>
      <c r="R1746" s="196">
        <f t="shared" si="231"/>
        <v>1.5878758642869041E-3</v>
      </c>
    </row>
    <row r="1747" spans="1:18" ht="13.8">
      <c r="A1747" s="209">
        <v>44172</v>
      </c>
      <c r="B1747" s="193">
        <v>157.9</v>
      </c>
      <c r="C1747" s="193">
        <v>207.55</v>
      </c>
      <c r="D1747" s="193">
        <v>90.75</v>
      </c>
      <c r="E1747" s="193">
        <v>158.27000000000001</v>
      </c>
      <c r="F1747" s="193">
        <v>355.55</v>
      </c>
      <c r="G1747" s="193">
        <v>46.5</v>
      </c>
      <c r="H1747" s="193">
        <v>46.74</v>
      </c>
      <c r="I1747" s="224">
        <v>515.78</v>
      </c>
      <c r="J1747" s="193"/>
      <c r="K1747" s="196">
        <f t="shared" si="224"/>
        <v>-1.4544994624675254E-3</v>
      </c>
      <c r="L1747" s="196">
        <f t="shared" si="225"/>
        <v>-3.3715441672282621E-4</v>
      </c>
      <c r="M1747" s="196">
        <f t="shared" si="226"/>
        <v>-4.715946479491191E-3</v>
      </c>
      <c r="N1747" s="196">
        <f t="shared" si="227"/>
        <v>-1.2109106797328491E-2</v>
      </c>
      <c r="O1747" s="196">
        <f t="shared" si="228"/>
        <v>-2.8117531280743961E-4</v>
      </c>
      <c r="P1747" s="196">
        <f t="shared" si="229"/>
        <v>-5.3475935828877002E-3</v>
      </c>
      <c r="Q1747" s="196">
        <f t="shared" si="230"/>
        <v>-1.8479630407391756E-2</v>
      </c>
      <c r="R1747" s="196">
        <f t="shared" si="231"/>
        <v>3.5058497722301317E-2</v>
      </c>
    </row>
    <row r="1748" spans="1:18" ht="13.8">
      <c r="A1748" s="209">
        <v>44173</v>
      </c>
      <c r="B1748" s="193">
        <v>158.86000000000001</v>
      </c>
      <c r="C1748" s="193">
        <v>209.22</v>
      </c>
      <c r="D1748" s="193">
        <v>90.7</v>
      </c>
      <c r="E1748" s="193">
        <v>158.1</v>
      </c>
      <c r="F1748" s="193">
        <v>359.62</v>
      </c>
      <c r="G1748" s="193">
        <v>46.92</v>
      </c>
      <c r="H1748" s="193">
        <v>46.61</v>
      </c>
      <c r="I1748" s="224">
        <v>512.66</v>
      </c>
      <c r="J1748" s="193"/>
      <c r="K1748" s="196">
        <f t="shared" si="224"/>
        <v>6.0797973400887138E-3</v>
      </c>
      <c r="L1748" s="196">
        <f t="shared" si="225"/>
        <v>8.0462539147192844E-3</v>
      </c>
      <c r="M1748" s="196">
        <f t="shared" si="226"/>
        <v>-5.5096418732779242E-4</v>
      </c>
      <c r="N1748" s="196">
        <f t="shared" si="227"/>
        <v>-1.0741138560688439E-3</v>
      </c>
      <c r="O1748" s="196">
        <f t="shared" si="228"/>
        <v>1.1447053860216546E-2</v>
      </c>
      <c r="P1748" s="196">
        <f t="shared" si="229"/>
        <v>9.0322580645161663E-3</v>
      </c>
      <c r="Q1748" s="196">
        <f t="shared" si="230"/>
        <v>-2.781343602909768E-3</v>
      </c>
      <c r="R1748" s="196">
        <f t="shared" si="231"/>
        <v>-6.0490906975842508E-3</v>
      </c>
    </row>
    <row r="1749" spans="1:18" ht="13.8">
      <c r="A1749" s="209">
        <v>44174</v>
      </c>
      <c r="B1749" s="193">
        <v>155.21</v>
      </c>
      <c r="C1749" s="193">
        <v>205.14</v>
      </c>
      <c r="D1749" s="193">
        <v>88.99</v>
      </c>
      <c r="E1749" s="193">
        <v>159.34</v>
      </c>
      <c r="F1749" s="193">
        <v>356.46</v>
      </c>
      <c r="G1749" s="193">
        <v>46.55</v>
      </c>
      <c r="H1749" s="193">
        <v>46.25</v>
      </c>
      <c r="I1749" s="224">
        <v>493.6</v>
      </c>
      <c r="J1749" s="193"/>
      <c r="K1749" s="196">
        <f t="shared" si="224"/>
        <v>-2.2976205463930539E-2</v>
      </c>
      <c r="L1749" s="196">
        <f t="shared" si="225"/>
        <v>-1.9501003728133126E-2</v>
      </c>
      <c r="M1749" s="196">
        <f t="shared" si="226"/>
        <v>-1.8853362734288951E-2</v>
      </c>
      <c r="N1749" s="196">
        <f t="shared" si="227"/>
        <v>7.8431372549020179E-3</v>
      </c>
      <c r="O1749" s="196">
        <f t="shared" si="228"/>
        <v>-8.7870530003893686E-3</v>
      </c>
      <c r="P1749" s="196">
        <f t="shared" si="229"/>
        <v>-7.8857630008526119E-3</v>
      </c>
      <c r="Q1749" s="196">
        <f t="shared" si="230"/>
        <v>-7.7236644496888962E-3</v>
      </c>
      <c r="R1749" s="196">
        <f t="shared" si="231"/>
        <v>-3.7178636913353776E-2</v>
      </c>
    </row>
    <row r="1750" spans="1:18" ht="13.8">
      <c r="A1750" s="209">
        <v>44175</v>
      </c>
      <c r="B1750" s="193">
        <v>155.07</v>
      </c>
      <c r="C1750" s="193">
        <v>203.9</v>
      </c>
      <c r="D1750" s="193">
        <v>88.55</v>
      </c>
      <c r="E1750" s="193">
        <v>157.81</v>
      </c>
      <c r="F1750" s="193">
        <v>355.04</v>
      </c>
      <c r="G1750" s="193">
        <v>46.33</v>
      </c>
      <c r="H1750" s="193">
        <v>46.34</v>
      </c>
      <c r="I1750" s="224">
        <v>501.09</v>
      </c>
      <c r="J1750" s="193"/>
      <c r="K1750" s="196">
        <f t="shared" si="224"/>
        <v>-9.0200373687271938E-4</v>
      </c>
      <c r="L1750" s="196">
        <f t="shared" si="225"/>
        <v>-6.0446524324850384E-3</v>
      </c>
      <c r="M1750" s="196">
        <f t="shared" si="226"/>
        <v>-4.9443757725586889E-3</v>
      </c>
      <c r="N1750" s="196">
        <f t="shared" si="227"/>
        <v>-9.602108698380827E-3</v>
      </c>
      <c r="O1750" s="196">
        <f t="shared" si="228"/>
        <v>-3.983616675082644E-3</v>
      </c>
      <c r="P1750" s="196">
        <f t="shared" si="229"/>
        <v>-4.726100966702446E-3</v>
      </c>
      <c r="Q1750" s="196">
        <f t="shared" si="230"/>
        <v>1.9459459459460198E-3</v>
      </c>
      <c r="R1750" s="196">
        <f t="shared" si="231"/>
        <v>1.5174230145867001E-2</v>
      </c>
    </row>
    <row r="1751" spans="1:18" ht="13.8">
      <c r="A1751" s="209">
        <v>44176</v>
      </c>
      <c r="B1751" s="193">
        <v>155.82</v>
      </c>
      <c r="C1751" s="193">
        <v>206.55</v>
      </c>
      <c r="D1751" s="193">
        <v>88.87</v>
      </c>
      <c r="E1751" s="193">
        <v>157.18</v>
      </c>
      <c r="F1751" s="193">
        <v>357.24</v>
      </c>
      <c r="G1751" s="193">
        <v>46.32</v>
      </c>
      <c r="H1751" s="193">
        <v>45.9</v>
      </c>
      <c r="I1751" s="224">
        <v>503.22</v>
      </c>
      <c r="J1751" s="193"/>
      <c r="K1751" s="196">
        <f t="shared" si="224"/>
        <v>4.8365254401238154E-3</v>
      </c>
      <c r="L1751" s="196">
        <f t="shared" si="225"/>
        <v>1.2996566944580705E-2</v>
      </c>
      <c r="M1751" s="196">
        <f t="shared" si="226"/>
        <v>3.6137775268210888E-3</v>
      </c>
      <c r="N1751" s="196">
        <f t="shared" si="227"/>
        <v>-3.9921424497813534E-3</v>
      </c>
      <c r="O1751" s="196">
        <f t="shared" si="228"/>
        <v>6.1964849031094765E-3</v>
      </c>
      <c r="P1751" s="196">
        <f t="shared" si="229"/>
        <v>-2.1584286639322276E-4</v>
      </c>
      <c r="Q1751" s="196">
        <f t="shared" si="230"/>
        <v>-9.4950366853691157E-3</v>
      </c>
      <c r="R1751" s="196">
        <f t="shared" si="231"/>
        <v>4.2507334011855202E-3</v>
      </c>
    </row>
    <row r="1752" spans="1:18" ht="13.8">
      <c r="A1752" s="209">
        <v>44179</v>
      </c>
      <c r="B1752" s="193">
        <v>157.85</v>
      </c>
      <c r="C1752" s="193">
        <v>207.46</v>
      </c>
      <c r="D1752" s="193">
        <v>87.79</v>
      </c>
      <c r="E1752" s="193">
        <v>156.52000000000001</v>
      </c>
      <c r="F1752" s="193">
        <v>356.55</v>
      </c>
      <c r="G1752" s="193">
        <v>45.9</v>
      </c>
      <c r="H1752" s="193">
        <v>46.31</v>
      </c>
      <c r="I1752" s="224">
        <v>522.41999999999996</v>
      </c>
      <c r="J1752" s="193"/>
      <c r="K1752" s="196">
        <f t="shared" si="224"/>
        <v>1.3027852650494168E-2</v>
      </c>
      <c r="L1752" s="196">
        <f t="shared" si="225"/>
        <v>4.4057129024449122E-3</v>
      </c>
      <c r="M1752" s="196">
        <f t="shared" si="226"/>
        <v>-1.215258242376503E-2</v>
      </c>
      <c r="N1752" s="196">
        <f t="shared" si="227"/>
        <v>-4.1990075073164304E-3</v>
      </c>
      <c r="O1752" s="196">
        <f t="shared" si="228"/>
        <v>-1.9314746388982133E-3</v>
      </c>
      <c r="P1752" s="196">
        <f t="shared" si="229"/>
        <v>-9.0673575129534053E-3</v>
      </c>
      <c r="Q1752" s="196">
        <f t="shared" si="230"/>
        <v>8.9324618736384247E-3</v>
      </c>
      <c r="R1752" s="196">
        <f t="shared" si="231"/>
        <v>3.8154286395612122E-2</v>
      </c>
    </row>
    <row r="1753" spans="1:18" ht="13.8">
      <c r="A1753" s="209">
        <v>44180</v>
      </c>
      <c r="B1753" s="193">
        <v>158.26</v>
      </c>
      <c r="C1753" s="193">
        <v>207.4</v>
      </c>
      <c r="D1753" s="193">
        <v>88.17</v>
      </c>
      <c r="E1753" s="193">
        <v>156.9</v>
      </c>
      <c r="F1753" s="193">
        <v>354.17</v>
      </c>
      <c r="G1753" s="193">
        <v>45.87</v>
      </c>
      <c r="H1753" s="193">
        <v>48.66</v>
      </c>
      <c r="I1753" s="224">
        <v>519.78</v>
      </c>
      <c r="J1753" s="193"/>
      <c r="K1753" s="196">
        <f t="shared" si="224"/>
        <v>2.5974025974025757E-3</v>
      </c>
      <c r="L1753" s="196">
        <f t="shared" si="225"/>
        <v>-2.8921237828980173E-4</v>
      </c>
      <c r="M1753" s="196">
        <f t="shared" si="226"/>
        <v>4.3285112199566624E-3</v>
      </c>
      <c r="N1753" s="196">
        <f t="shared" si="227"/>
        <v>2.4278047533861195E-3</v>
      </c>
      <c r="O1753" s="196">
        <f t="shared" si="228"/>
        <v>-6.6750806338521816E-3</v>
      </c>
      <c r="P1753" s="196">
        <f t="shared" si="229"/>
        <v>-6.5359477124185485E-4</v>
      </c>
      <c r="Q1753" s="196">
        <f t="shared" si="230"/>
        <v>5.0744979486071998E-2</v>
      </c>
      <c r="R1753" s="196">
        <f t="shared" si="231"/>
        <v>-5.0534053060755455E-3</v>
      </c>
    </row>
    <row r="1754" spans="1:18" ht="13.8">
      <c r="A1754" s="209">
        <v>44181</v>
      </c>
      <c r="B1754" s="193">
        <v>162.05000000000001</v>
      </c>
      <c r="C1754" s="193">
        <v>212.38</v>
      </c>
      <c r="D1754" s="193">
        <v>87.93</v>
      </c>
      <c r="E1754" s="193">
        <v>157.16</v>
      </c>
      <c r="F1754" s="193">
        <v>351.85</v>
      </c>
      <c r="G1754" s="193">
        <v>45.83</v>
      </c>
      <c r="H1754" s="193">
        <v>50.13</v>
      </c>
      <c r="I1754" s="224">
        <v>524.83000000000004</v>
      </c>
      <c r="J1754" s="193"/>
      <c r="K1754" s="196">
        <f t="shared" si="224"/>
        <v>2.3947933779856063E-2</v>
      </c>
      <c r="L1754" s="196">
        <f t="shared" si="225"/>
        <v>2.4011571841851445E-2</v>
      </c>
      <c r="M1754" s="196">
        <f t="shared" si="226"/>
        <v>-2.7220142905749673E-3</v>
      </c>
      <c r="N1754" s="196">
        <f t="shared" si="227"/>
        <v>1.657106437221102E-3</v>
      </c>
      <c r="O1754" s="196">
        <f t="shared" si="228"/>
        <v>-6.5505265832791967E-3</v>
      </c>
      <c r="P1754" s="196">
        <f t="shared" si="229"/>
        <v>-8.7202964900804768E-4</v>
      </c>
      <c r="Q1754" s="196">
        <f t="shared" si="230"/>
        <v>3.020961775585709E-2</v>
      </c>
      <c r="R1754" s="196">
        <f t="shared" si="231"/>
        <v>9.7156489283929132E-3</v>
      </c>
    </row>
    <row r="1755" spans="1:18" ht="13.8">
      <c r="A1755" s="209">
        <v>44182</v>
      </c>
      <c r="B1755" s="193">
        <v>161.80000000000001</v>
      </c>
      <c r="C1755" s="193">
        <v>212.52</v>
      </c>
      <c r="D1755" s="193">
        <v>87.18</v>
      </c>
      <c r="E1755" s="193">
        <v>156.74</v>
      </c>
      <c r="F1755" s="193">
        <v>352.66</v>
      </c>
      <c r="G1755" s="193">
        <v>46.04</v>
      </c>
      <c r="H1755" s="193">
        <v>49.57</v>
      </c>
      <c r="I1755" s="224">
        <v>532.9</v>
      </c>
      <c r="J1755" s="193"/>
      <c r="K1755" s="196">
        <f t="shared" si="224"/>
        <v>-1.5427337241592099E-3</v>
      </c>
      <c r="L1755" s="196">
        <f t="shared" si="225"/>
        <v>6.5919578114707021E-4</v>
      </c>
      <c r="M1755" s="196">
        <f t="shared" si="226"/>
        <v>-8.5295121119071983E-3</v>
      </c>
      <c r="N1755" s="196">
        <f t="shared" si="227"/>
        <v>-2.6724357342834534E-3</v>
      </c>
      <c r="O1755" s="196">
        <f t="shared" si="228"/>
        <v>2.3021173795651621E-3</v>
      </c>
      <c r="P1755" s="196">
        <f t="shared" si="229"/>
        <v>4.5821514291948693E-3</v>
      </c>
      <c r="Q1755" s="196">
        <f t="shared" si="230"/>
        <v>-1.1170955515659331E-2</v>
      </c>
      <c r="R1755" s="196">
        <f t="shared" si="231"/>
        <v>1.5376407598650868E-2</v>
      </c>
    </row>
    <row r="1756" spans="1:18" ht="13.8">
      <c r="A1756" s="209">
        <v>44183</v>
      </c>
      <c r="B1756" s="193">
        <v>160.08000000000001</v>
      </c>
      <c r="C1756" s="193">
        <v>211.72</v>
      </c>
      <c r="D1756" s="193">
        <v>86.34</v>
      </c>
      <c r="E1756" s="193">
        <v>155.99</v>
      </c>
      <c r="F1756" s="193">
        <v>349.52</v>
      </c>
      <c r="G1756" s="193">
        <v>45.99</v>
      </c>
      <c r="H1756" s="193">
        <v>49.58</v>
      </c>
      <c r="I1756" s="224">
        <v>534.45000000000005</v>
      </c>
      <c r="J1756" s="193"/>
      <c r="K1756" s="196">
        <f t="shared" si="224"/>
        <v>-1.0630407911001229E-2</v>
      </c>
      <c r="L1756" s="196">
        <f t="shared" si="225"/>
        <v>-3.7643515904386003E-3</v>
      </c>
      <c r="M1756" s="196">
        <f t="shared" si="226"/>
        <v>-9.6352374397798042E-3</v>
      </c>
      <c r="N1756" s="196">
        <f t="shared" si="227"/>
        <v>-4.78499425800689E-3</v>
      </c>
      <c r="O1756" s="196">
        <f t="shared" si="228"/>
        <v>-8.9037599954631744E-3</v>
      </c>
      <c r="P1756" s="196">
        <f t="shared" si="229"/>
        <v>-1.0860121633361676E-3</v>
      </c>
      <c r="Q1756" s="196">
        <f t="shared" si="230"/>
        <v>2.0173492031466634E-4</v>
      </c>
      <c r="R1756" s="196">
        <f t="shared" si="231"/>
        <v>2.9086132482643427E-3</v>
      </c>
    </row>
    <row r="1757" spans="1:18" ht="13.8">
      <c r="A1757" s="209">
        <v>44186</v>
      </c>
      <c r="B1757" s="193">
        <v>160.31</v>
      </c>
      <c r="C1757" s="193">
        <v>215.59</v>
      </c>
      <c r="D1757" s="193">
        <v>86.76</v>
      </c>
      <c r="E1757" s="193">
        <v>157.22</v>
      </c>
      <c r="F1757" s="193">
        <v>347.59</v>
      </c>
      <c r="G1757" s="193">
        <v>46</v>
      </c>
      <c r="H1757" s="193">
        <v>48.18</v>
      </c>
      <c r="I1757" s="224">
        <v>528.91</v>
      </c>
      <c r="J1757" s="193"/>
      <c r="K1757" s="196">
        <f t="shared" si="224"/>
        <v>1.4367816091953383E-3</v>
      </c>
      <c r="L1757" s="196">
        <f t="shared" si="225"/>
        <v>1.8278858870205954E-2</v>
      </c>
      <c r="M1757" s="196">
        <f t="shared" si="226"/>
        <v>4.864489228631013E-3</v>
      </c>
      <c r="N1757" s="196">
        <f t="shared" si="227"/>
        <v>7.8851208410794897E-3</v>
      </c>
      <c r="O1757" s="196">
        <f t="shared" si="228"/>
        <v>-5.521858548867037E-3</v>
      </c>
      <c r="P1757" s="196">
        <f t="shared" si="229"/>
        <v>2.1743857360291389E-4</v>
      </c>
      <c r="Q1757" s="196">
        <f t="shared" si="230"/>
        <v>-2.8237192416296866E-2</v>
      </c>
      <c r="R1757" s="196">
        <f t="shared" si="231"/>
        <v>-1.0365796613340961E-2</v>
      </c>
    </row>
    <row r="1758" spans="1:18" ht="13.8">
      <c r="A1758" s="209">
        <v>44187</v>
      </c>
      <c r="B1758" s="193">
        <v>160.33000000000001</v>
      </c>
      <c r="C1758" s="193">
        <v>216.9</v>
      </c>
      <c r="D1758" s="193">
        <v>85.96</v>
      </c>
      <c r="E1758" s="193">
        <v>157.76</v>
      </c>
      <c r="F1758" s="193">
        <v>344.79</v>
      </c>
      <c r="G1758" s="193">
        <v>45.44</v>
      </c>
      <c r="H1758" s="193">
        <v>48.23</v>
      </c>
      <c r="I1758" s="224">
        <v>527.33000000000004</v>
      </c>
      <c r="J1758" s="193"/>
      <c r="K1758" s="196">
        <f t="shared" si="224"/>
        <v>1.2475828083095396E-4</v>
      </c>
      <c r="L1758" s="196">
        <f t="shared" si="225"/>
        <v>6.0763486247043105E-3</v>
      </c>
      <c r="M1758" s="196">
        <f t="shared" si="226"/>
        <v>-9.2208390963578989E-3</v>
      </c>
      <c r="N1758" s="196">
        <f t="shared" si="227"/>
        <v>3.4346775219437223E-3</v>
      </c>
      <c r="O1758" s="196">
        <f t="shared" si="228"/>
        <v>-8.055467648666402E-3</v>
      </c>
      <c r="P1758" s="196">
        <f t="shared" si="229"/>
        <v>-1.2173913043478311E-2</v>
      </c>
      <c r="Q1758" s="196">
        <f t="shared" si="230"/>
        <v>1.0377750103776912E-3</v>
      </c>
      <c r="R1758" s="196">
        <f t="shared" si="231"/>
        <v>-2.9872757179859092E-3</v>
      </c>
    </row>
    <row r="1759" spans="1:18" ht="13.8">
      <c r="A1759" s="209">
        <v>44188</v>
      </c>
      <c r="B1759" s="193">
        <v>159.26</v>
      </c>
      <c r="C1759" s="193">
        <v>214.07</v>
      </c>
      <c r="D1759" s="193">
        <v>86.41</v>
      </c>
      <c r="E1759" s="193">
        <v>160.1</v>
      </c>
      <c r="F1759" s="193">
        <v>344.66</v>
      </c>
      <c r="G1759" s="193">
        <v>45.13</v>
      </c>
      <c r="H1759" s="193">
        <v>47.77</v>
      </c>
      <c r="I1759" s="224">
        <v>514.48</v>
      </c>
      <c r="J1759" s="193"/>
      <c r="K1759" s="196">
        <f t="shared" si="224"/>
        <v>-6.6737354206949512E-3</v>
      </c>
      <c r="L1759" s="196">
        <f t="shared" si="225"/>
        <v>-1.30474873213463E-2</v>
      </c>
      <c r="M1759" s="196">
        <f t="shared" si="226"/>
        <v>5.23499302000934E-3</v>
      </c>
      <c r="N1759" s="196">
        <f t="shared" si="227"/>
        <v>1.4832657200811382E-2</v>
      </c>
      <c r="O1759" s="196">
        <f t="shared" si="228"/>
        <v>-3.7704109747961205E-4</v>
      </c>
      <c r="P1759" s="196">
        <f t="shared" si="229"/>
        <v>-6.8221830985914431E-3</v>
      </c>
      <c r="Q1759" s="196">
        <f t="shared" si="230"/>
        <v>-9.5376321791414836E-3</v>
      </c>
      <c r="R1759" s="196">
        <f t="shared" si="231"/>
        <v>-2.4368042781559976E-2</v>
      </c>
    </row>
    <row r="1760" spans="1:18" ht="13.8">
      <c r="A1760" s="209">
        <v>44189</v>
      </c>
      <c r="B1760" s="193">
        <v>158.63</v>
      </c>
      <c r="C1760" s="193">
        <v>215.75</v>
      </c>
      <c r="D1760" s="193">
        <v>86.73</v>
      </c>
      <c r="E1760" s="193">
        <v>160.36000000000001</v>
      </c>
      <c r="F1760" s="193">
        <v>347.22</v>
      </c>
      <c r="G1760" s="193">
        <v>45.22</v>
      </c>
      <c r="H1760" s="193">
        <v>46.83</v>
      </c>
      <c r="I1760" s="224">
        <v>513.97</v>
      </c>
      <c r="J1760" s="193"/>
      <c r="K1760" s="196">
        <f t="shared" si="224"/>
        <v>-3.955795554439253E-3</v>
      </c>
      <c r="L1760" s="196">
        <f t="shared" si="225"/>
        <v>7.847900219554383E-3</v>
      </c>
      <c r="M1760" s="196">
        <f t="shared" si="226"/>
        <v>3.7032750839024117E-3</v>
      </c>
      <c r="N1760" s="196">
        <f t="shared" si="227"/>
        <v>1.623985009369265E-3</v>
      </c>
      <c r="O1760" s="196">
        <f t="shared" si="228"/>
        <v>7.4276098183717349E-3</v>
      </c>
      <c r="P1760" s="196">
        <f t="shared" si="229"/>
        <v>1.9942388654995858E-3</v>
      </c>
      <c r="Q1760" s="196">
        <f t="shared" si="230"/>
        <v>-1.9677621938455198E-2</v>
      </c>
      <c r="R1760" s="196">
        <f t="shared" si="231"/>
        <v>-9.912921785103228E-4</v>
      </c>
    </row>
    <row r="1761" spans="1:18" ht="13.8">
      <c r="A1761" s="209">
        <v>44193</v>
      </c>
      <c r="B1761" s="193">
        <v>164.2</v>
      </c>
      <c r="C1761" s="193">
        <v>217.89</v>
      </c>
      <c r="D1761" s="193">
        <v>88.59</v>
      </c>
      <c r="E1761" s="193">
        <v>161.46</v>
      </c>
      <c r="F1761" s="193">
        <v>353.39</v>
      </c>
      <c r="G1761" s="193">
        <v>45.76</v>
      </c>
      <c r="H1761" s="193">
        <v>46.94</v>
      </c>
      <c r="I1761" s="224">
        <v>519.12</v>
      </c>
      <c r="J1761" s="193"/>
      <c r="K1761" s="196">
        <f t="shared" si="224"/>
        <v>3.5113156401689424E-2</v>
      </c>
      <c r="L1761" s="196">
        <f t="shared" si="225"/>
        <v>9.9188876013904352E-3</v>
      </c>
      <c r="M1761" s="196">
        <f t="shared" si="226"/>
        <v>2.1445866482186087E-2</v>
      </c>
      <c r="N1761" s="196">
        <f t="shared" si="227"/>
        <v>6.8595659765527204E-3</v>
      </c>
      <c r="O1761" s="196">
        <f t="shared" si="228"/>
        <v>1.776971372616773E-2</v>
      </c>
      <c r="P1761" s="196">
        <f t="shared" si="229"/>
        <v>1.1941618752764244E-2</v>
      </c>
      <c r="Q1761" s="196">
        <f t="shared" si="230"/>
        <v>2.34892163143283E-3</v>
      </c>
      <c r="R1761" s="196">
        <f t="shared" si="231"/>
        <v>1.0020040080160275E-2</v>
      </c>
    </row>
    <row r="1762" spans="1:18" ht="13.8">
      <c r="A1762" s="209">
        <v>44194</v>
      </c>
      <c r="B1762" s="193">
        <v>166.1</v>
      </c>
      <c r="C1762" s="193">
        <v>217.1</v>
      </c>
      <c r="D1762" s="193">
        <v>87.72</v>
      </c>
      <c r="E1762" s="193">
        <v>160.22</v>
      </c>
      <c r="F1762" s="193">
        <v>354.97</v>
      </c>
      <c r="G1762" s="193">
        <v>45.47</v>
      </c>
      <c r="H1762" s="193">
        <v>47.52</v>
      </c>
      <c r="I1762" s="224">
        <v>530.87</v>
      </c>
      <c r="J1762" s="193"/>
      <c r="K1762" s="196">
        <f t="shared" si="224"/>
        <v>1.1571254567600523E-2</v>
      </c>
      <c r="L1762" s="196">
        <f t="shared" si="225"/>
        <v>-3.6256826839230444E-3</v>
      </c>
      <c r="M1762" s="196">
        <f t="shared" si="226"/>
        <v>-9.8205215035557566E-3</v>
      </c>
      <c r="N1762" s="196">
        <f t="shared" si="227"/>
        <v>-7.6799207233990401E-3</v>
      </c>
      <c r="O1762" s="196">
        <f t="shared" si="228"/>
        <v>4.4709810690739434E-3</v>
      </c>
      <c r="P1762" s="196">
        <f t="shared" si="229"/>
        <v>-6.3374125874125688E-3</v>
      </c>
      <c r="Q1762" s="196">
        <f t="shared" si="230"/>
        <v>1.2356199403493938E-2</v>
      </c>
      <c r="R1762" s="196">
        <f t="shared" si="231"/>
        <v>2.2634458314069964E-2</v>
      </c>
    </row>
    <row r="1763" spans="1:18" ht="13.8">
      <c r="A1763" s="209">
        <v>44195</v>
      </c>
      <c r="B1763" s="193">
        <v>164.29</v>
      </c>
      <c r="C1763" s="193">
        <v>214.71</v>
      </c>
      <c r="D1763" s="193">
        <v>86.76</v>
      </c>
      <c r="E1763" s="193">
        <v>159.16</v>
      </c>
      <c r="F1763" s="193">
        <v>356.62</v>
      </c>
      <c r="G1763" s="193">
        <v>45.43</v>
      </c>
      <c r="H1763" s="193">
        <v>47.23</v>
      </c>
      <c r="I1763" s="224">
        <v>524.59</v>
      </c>
      <c r="J1763" s="193"/>
      <c r="K1763" s="196">
        <f t="shared" si="224"/>
        <v>-1.0897049969897666E-2</v>
      </c>
      <c r="L1763" s="196">
        <f t="shared" si="225"/>
        <v>-1.1008751727314539E-2</v>
      </c>
      <c r="M1763" s="196">
        <f t="shared" si="226"/>
        <v>-1.0943912448700339E-2</v>
      </c>
      <c r="N1763" s="196">
        <f t="shared" si="227"/>
        <v>-6.6159031331918753E-3</v>
      </c>
      <c r="O1763" s="196">
        <f t="shared" si="228"/>
        <v>4.6482801363494867E-3</v>
      </c>
      <c r="P1763" s="196">
        <f t="shared" si="229"/>
        <v>-8.7970090169340546E-4</v>
      </c>
      <c r="Q1763" s="196">
        <f t="shared" si="230"/>
        <v>-6.1026936026937336E-3</v>
      </c>
      <c r="R1763" s="196">
        <f t="shared" si="231"/>
        <v>-1.1829638141164452E-2</v>
      </c>
    </row>
    <row r="1764" spans="1:18" ht="13.8">
      <c r="A1764" s="209">
        <v>44196</v>
      </c>
      <c r="B1764" s="193">
        <v>162.85</v>
      </c>
      <c r="C1764" s="193">
        <v>215.43</v>
      </c>
      <c r="D1764" s="193">
        <v>87.38</v>
      </c>
      <c r="E1764" s="193">
        <v>161.59</v>
      </c>
      <c r="F1764" s="193">
        <v>358.84</v>
      </c>
      <c r="G1764" s="193">
        <v>45.42</v>
      </c>
      <c r="H1764" s="193">
        <v>46.95</v>
      </c>
      <c r="I1764" s="224">
        <v>540.73</v>
      </c>
      <c r="J1764" s="193"/>
      <c r="K1764" s="196">
        <f t="shared" si="224"/>
        <v>-8.764988739424176E-3</v>
      </c>
      <c r="L1764" s="196">
        <f t="shared" si="225"/>
        <v>3.3533603465138971E-3</v>
      </c>
      <c r="M1764" s="196">
        <f t="shared" si="226"/>
        <v>7.1461502996771585E-3</v>
      </c>
      <c r="N1764" s="196">
        <f t="shared" si="227"/>
        <v>1.526765518974621E-2</v>
      </c>
      <c r="O1764" s="196">
        <f t="shared" si="228"/>
        <v>6.2251135662609236E-3</v>
      </c>
      <c r="P1764" s="196">
        <f t="shared" si="229"/>
        <v>-2.2011886418661701E-4</v>
      </c>
      <c r="Q1764" s="196">
        <f t="shared" si="230"/>
        <v>-5.9284353165359738E-3</v>
      </c>
      <c r="R1764" s="196">
        <f t="shared" si="231"/>
        <v>3.0766884614651414E-2</v>
      </c>
    </row>
    <row r="1765" spans="1:18" ht="13.8">
      <c r="A1765" s="209">
        <v>44200</v>
      </c>
      <c r="B1765" s="193">
        <v>159.33000000000001</v>
      </c>
      <c r="C1765" s="193">
        <v>210.84</v>
      </c>
      <c r="D1765" s="193">
        <v>86.2</v>
      </c>
      <c r="E1765" s="193">
        <v>162.59</v>
      </c>
      <c r="F1765" s="193">
        <v>362.05</v>
      </c>
      <c r="G1765" s="193">
        <v>46.17</v>
      </c>
      <c r="H1765" s="193">
        <v>48.12</v>
      </c>
      <c r="I1765" s="224">
        <v>522.86</v>
      </c>
      <c r="J1765" s="193"/>
      <c r="K1765" s="196">
        <f t="shared" si="224"/>
        <v>-2.1614983113294333E-2</v>
      </c>
      <c r="L1765" s="196">
        <f t="shared" si="225"/>
        <v>-2.1306224759782773E-2</v>
      </c>
      <c r="M1765" s="196">
        <f t="shared" si="226"/>
        <v>-1.3504234378576249E-2</v>
      </c>
      <c r="N1765" s="196">
        <f t="shared" si="227"/>
        <v>6.1885017637230023E-3</v>
      </c>
      <c r="O1765" s="196">
        <f t="shared" si="228"/>
        <v>8.9454910266415014E-3</v>
      </c>
      <c r="P1765" s="196">
        <f t="shared" si="229"/>
        <v>1.6512549537648611E-2</v>
      </c>
      <c r="Q1765" s="196">
        <f t="shared" si="230"/>
        <v>2.492012779552704E-2</v>
      </c>
      <c r="R1765" s="196">
        <f t="shared" si="231"/>
        <v>-3.3047916705194837E-2</v>
      </c>
    </row>
    <row r="1766" spans="1:18" ht="13.8">
      <c r="A1766" s="209">
        <v>44201</v>
      </c>
      <c r="B1766" s="193">
        <v>160.93</v>
      </c>
      <c r="C1766" s="193">
        <v>211.05</v>
      </c>
      <c r="D1766" s="193">
        <v>86.83</v>
      </c>
      <c r="E1766" s="193">
        <v>165.1</v>
      </c>
      <c r="F1766" s="193">
        <v>357.85</v>
      </c>
      <c r="G1766" s="193">
        <v>45.93</v>
      </c>
      <c r="H1766" s="193">
        <v>48.61</v>
      </c>
      <c r="I1766" s="224">
        <v>520.79999999999995</v>
      </c>
      <c r="J1766" s="193"/>
      <c r="K1766" s="196">
        <f t="shared" si="224"/>
        <v>1.0042051088934878E-2</v>
      </c>
      <c r="L1766" s="196">
        <f t="shared" si="225"/>
        <v>9.9601593625501779E-4</v>
      </c>
      <c r="M1766" s="196">
        <f t="shared" si="226"/>
        <v>7.3085846867748886E-3</v>
      </c>
      <c r="N1766" s="196">
        <f t="shared" si="227"/>
        <v>1.5437603788670833E-2</v>
      </c>
      <c r="O1766" s="196">
        <f t="shared" si="228"/>
        <v>-1.1600607650876919E-2</v>
      </c>
      <c r="P1766" s="196">
        <f t="shared" si="229"/>
        <v>-5.1981806367771711E-3</v>
      </c>
      <c r="Q1766" s="196">
        <f t="shared" si="230"/>
        <v>1.0182876142975935E-2</v>
      </c>
      <c r="R1766" s="196">
        <f t="shared" si="231"/>
        <v>-3.9398691810428399E-3</v>
      </c>
    </row>
    <row r="1767" spans="1:18" ht="13.8">
      <c r="A1767" s="209">
        <v>44202</v>
      </c>
      <c r="B1767" s="193">
        <v>156.91999999999999</v>
      </c>
      <c r="C1767" s="193">
        <v>205.58</v>
      </c>
      <c r="D1767" s="193">
        <v>86.55</v>
      </c>
      <c r="E1767" s="193">
        <v>172.93</v>
      </c>
      <c r="F1767" s="193">
        <v>352.4</v>
      </c>
      <c r="G1767" s="193">
        <v>46.21</v>
      </c>
      <c r="H1767" s="193">
        <v>49.72</v>
      </c>
      <c r="I1767" s="224">
        <v>500.49</v>
      </c>
      <c r="J1767" s="193"/>
      <c r="K1767" s="196">
        <f t="shared" si="224"/>
        <v>-2.4917666065991544E-2</v>
      </c>
      <c r="L1767" s="196">
        <f t="shared" si="225"/>
        <v>-2.5918028903103522E-2</v>
      </c>
      <c r="M1767" s="196">
        <f t="shared" si="226"/>
        <v>-3.2246919267534392E-3</v>
      </c>
      <c r="N1767" s="196">
        <f t="shared" si="227"/>
        <v>4.7425802543912855E-2</v>
      </c>
      <c r="O1767" s="196">
        <f t="shared" si="228"/>
        <v>-1.52298449070841E-2</v>
      </c>
      <c r="P1767" s="196">
        <f t="shared" si="229"/>
        <v>6.0962333986501445E-3</v>
      </c>
      <c r="Q1767" s="196">
        <f t="shared" si="230"/>
        <v>2.2834807652746338E-2</v>
      </c>
      <c r="R1767" s="196">
        <f t="shared" si="231"/>
        <v>-3.8997695852534459E-2</v>
      </c>
    </row>
    <row r="1768" spans="1:18" ht="13.8">
      <c r="A1768" s="209">
        <v>44203</v>
      </c>
      <c r="B1768" s="193">
        <v>158.11000000000001</v>
      </c>
      <c r="C1768" s="193">
        <v>211.43</v>
      </c>
      <c r="D1768" s="193">
        <v>89.14</v>
      </c>
      <c r="E1768" s="193">
        <v>174.92</v>
      </c>
      <c r="F1768" s="193">
        <v>350.4</v>
      </c>
      <c r="G1768" s="193">
        <v>46.21</v>
      </c>
      <c r="H1768" s="193">
        <v>49.58</v>
      </c>
      <c r="I1768" s="224">
        <v>508.89</v>
      </c>
      <c r="J1768" s="193"/>
      <c r="K1768" s="196">
        <f t="shared" si="224"/>
        <v>7.5834820290595602E-3</v>
      </c>
      <c r="L1768" s="196">
        <f t="shared" si="225"/>
        <v>2.8456075493725041E-2</v>
      </c>
      <c r="M1768" s="196">
        <f t="shared" si="226"/>
        <v>2.9924898902368612E-2</v>
      </c>
      <c r="N1768" s="196">
        <f t="shared" si="227"/>
        <v>1.1507546406060143E-2</v>
      </c>
      <c r="O1768" s="196">
        <f t="shared" si="228"/>
        <v>-5.6753688989784343E-3</v>
      </c>
      <c r="P1768" s="196">
        <f t="shared" si="229"/>
        <v>0</v>
      </c>
      <c r="Q1768" s="196">
        <f t="shared" si="230"/>
        <v>-2.8157683024939775E-3</v>
      </c>
      <c r="R1768" s="196">
        <f t="shared" si="231"/>
        <v>1.678355211892341E-2</v>
      </c>
    </row>
    <row r="1769" spans="1:18" ht="13.8">
      <c r="A1769" s="209">
        <v>44204</v>
      </c>
      <c r="B1769" s="193">
        <v>159.13</v>
      </c>
      <c r="C1769" s="193">
        <v>212.71</v>
      </c>
      <c r="D1769" s="193">
        <v>90.14</v>
      </c>
      <c r="E1769" s="193">
        <v>177.21</v>
      </c>
      <c r="F1769" s="193">
        <v>352.32</v>
      </c>
      <c r="G1769" s="193">
        <v>46.2</v>
      </c>
      <c r="H1769" s="193">
        <v>50.9</v>
      </c>
      <c r="I1769" s="224">
        <v>510.4</v>
      </c>
      <c r="J1769" s="193"/>
      <c r="K1769" s="196">
        <f t="shared" si="224"/>
        <v>6.4512048573776596E-3</v>
      </c>
      <c r="L1769" s="196">
        <f t="shared" si="225"/>
        <v>6.0540131485598125E-3</v>
      </c>
      <c r="M1769" s="196">
        <f t="shared" si="226"/>
        <v>1.121830827911151E-2</v>
      </c>
      <c r="N1769" s="196">
        <f t="shared" si="227"/>
        <v>1.3091699062428656E-2</v>
      </c>
      <c r="O1769" s="196">
        <f t="shared" si="228"/>
        <v>5.4794520547945666E-3</v>
      </c>
      <c r="P1769" s="196">
        <f t="shared" si="229"/>
        <v>-2.1640337589262087E-4</v>
      </c>
      <c r="Q1769" s="196">
        <f t="shared" si="230"/>
        <v>2.6623638563937079E-2</v>
      </c>
      <c r="R1769" s="196">
        <f t="shared" si="231"/>
        <v>2.9672424296016643E-3</v>
      </c>
    </row>
    <row r="1770" spans="1:18" ht="13.8">
      <c r="A1770" s="209">
        <v>44207</v>
      </c>
      <c r="B1770" s="193">
        <v>155.71</v>
      </c>
      <c r="C1770" s="193">
        <v>210.65</v>
      </c>
      <c r="D1770" s="193">
        <v>88.12</v>
      </c>
      <c r="E1770" s="193">
        <v>178.75</v>
      </c>
      <c r="F1770" s="193">
        <v>346.67</v>
      </c>
      <c r="G1770" s="193">
        <v>46.41</v>
      </c>
      <c r="H1770" s="193">
        <v>50.39</v>
      </c>
      <c r="I1770" s="224">
        <v>499.1</v>
      </c>
      <c r="J1770" s="193"/>
      <c r="K1770" s="196">
        <f t="shared" si="224"/>
        <v>-2.1491861999622872E-2</v>
      </c>
      <c r="L1770" s="196">
        <f t="shared" si="225"/>
        <v>-9.6845470358704437E-3</v>
      </c>
      <c r="M1770" s="196">
        <f t="shared" si="226"/>
        <v>-2.2409585089860174E-2</v>
      </c>
      <c r="N1770" s="196">
        <f t="shared" si="227"/>
        <v>8.6902545003103206E-3</v>
      </c>
      <c r="O1770" s="196">
        <f t="shared" si="228"/>
        <v>-1.6036557674840989E-2</v>
      </c>
      <c r="P1770" s="196">
        <f t="shared" si="229"/>
        <v>4.5454545454544099E-3</v>
      </c>
      <c r="Q1770" s="196">
        <f t="shared" si="230"/>
        <v>-1.0019646365422357E-2</v>
      </c>
      <c r="R1770" s="196">
        <f t="shared" si="231"/>
        <v>-2.2139498432601792E-2</v>
      </c>
    </row>
    <row r="1771" spans="1:18" ht="13.8">
      <c r="A1771" s="209">
        <v>44208</v>
      </c>
      <c r="B1771" s="193">
        <v>156.04</v>
      </c>
      <c r="C1771" s="193">
        <v>208.17</v>
      </c>
      <c r="D1771" s="193">
        <v>87.11</v>
      </c>
      <c r="E1771" s="193">
        <v>182.25</v>
      </c>
      <c r="F1771" s="193">
        <v>346.86</v>
      </c>
      <c r="G1771" s="193">
        <v>46.94</v>
      </c>
      <c r="H1771" s="193">
        <v>52.36</v>
      </c>
      <c r="I1771" s="224">
        <v>494.25</v>
      </c>
      <c r="J1771" s="193"/>
      <c r="K1771" s="196">
        <f t="shared" si="224"/>
        <v>2.1193243850747162E-3</v>
      </c>
      <c r="L1771" s="196">
        <f t="shared" si="225"/>
        <v>-1.1773083313553373E-2</v>
      </c>
      <c r="M1771" s="196">
        <f t="shared" si="226"/>
        <v>-1.1461643213799421E-2</v>
      </c>
      <c r="N1771" s="196">
        <f t="shared" si="227"/>
        <v>1.9580419580419582E-2</v>
      </c>
      <c r="O1771" s="196">
        <f t="shared" si="228"/>
        <v>5.4807165315717463E-4</v>
      </c>
      <c r="P1771" s="196">
        <f t="shared" si="229"/>
        <v>1.141995259642321E-2</v>
      </c>
      <c r="Q1771" s="196">
        <f t="shared" si="230"/>
        <v>3.9095058543361753E-2</v>
      </c>
      <c r="R1771" s="196">
        <f t="shared" si="231"/>
        <v>-9.7174914846724549E-3</v>
      </c>
    </row>
    <row r="1772" spans="1:18" ht="13.8">
      <c r="A1772" s="209">
        <v>44209</v>
      </c>
      <c r="B1772" s="193">
        <v>158.29</v>
      </c>
      <c r="C1772" s="193">
        <v>209.54</v>
      </c>
      <c r="D1772" s="193">
        <v>87.51</v>
      </c>
      <c r="E1772" s="193">
        <v>180.16</v>
      </c>
      <c r="F1772" s="193">
        <v>349.47</v>
      </c>
      <c r="G1772" s="193">
        <v>46.46</v>
      </c>
      <c r="H1772" s="193">
        <v>52.05</v>
      </c>
      <c r="I1772" s="224">
        <v>507.79</v>
      </c>
      <c r="J1772" s="193"/>
      <c r="K1772" s="196">
        <f t="shared" si="224"/>
        <v>1.4419379646244554E-2</v>
      </c>
      <c r="L1772" s="196">
        <f t="shared" si="225"/>
        <v>6.5811596291492748E-3</v>
      </c>
      <c r="M1772" s="196">
        <f t="shared" si="226"/>
        <v>4.591895304787116E-3</v>
      </c>
      <c r="N1772" s="196">
        <f t="shared" si="227"/>
        <v>-1.1467764060356671E-2</v>
      </c>
      <c r="O1772" s="196">
        <f t="shared" si="228"/>
        <v>7.5246497145822914E-3</v>
      </c>
      <c r="P1772" s="196">
        <f t="shared" si="229"/>
        <v>-1.0225820195994821E-2</v>
      </c>
      <c r="Q1772" s="196">
        <f t="shared" si="230"/>
        <v>-5.9205500381971409E-3</v>
      </c>
      <c r="R1772" s="196">
        <f t="shared" si="231"/>
        <v>2.7395042994436056E-2</v>
      </c>
    </row>
    <row r="1773" spans="1:18" ht="13.8">
      <c r="A1773" s="209">
        <v>44210</v>
      </c>
      <c r="B1773" s="193">
        <v>156.37</v>
      </c>
      <c r="C1773" s="193">
        <v>206.32</v>
      </c>
      <c r="D1773" s="193">
        <v>86.8</v>
      </c>
      <c r="E1773" s="193">
        <v>181.25</v>
      </c>
      <c r="F1773" s="193">
        <v>345.09</v>
      </c>
      <c r="G1773" s="193">
        <v>46.31</v>
      </c>
      <c r="H1773" s="193">
        <v>51.64</v>
      </c>
      <c r="I1773" s="224">
        <v>500.86</v>
      </c>
      <c r="J1773" s="193"/>
      <c r="K1773" s="196">
        <f t="shared" si="224"/>
        <v>-1.2129635479183698E-2</v>
      </c>
      <c r="L1773" s="196">
        <f t="shared" si="225"/>
        <v>-1.5366994368616965E-2</v>
      </c>
      <c r="M1773" s="196">
        <f t="shared" si="226"/>
        <v>-8.1133584733174263E-3</v>
      </c>
      <c r="N1773" s="196">
        <f t="shared" si="227"/>
        <v>6.0501776198934468E-3</v>
      </c>
      <c r="O1773" s="196">
        <f t="shared" si="228"/>
        <v>-1.2533264657910699E-2</v>
      </c>
      <c r="P1773" s="196">
        <f t="shared" si="229"/>
        <v>-3.2285837279379804E-3</v>
      </c>
      <c r="Q1773" s="196">
        <f t="shared" si="230"/>
        <v>-7.8770413064360532E-3</v>
      </c>
      <c r="R1773" s="196">
        <f t="shared" si="231"/>
        <v>-1.3647373914413452E-2</v>
      </c>
    </row>
    <row r="1774" spans="1:18" ht="13.8">
      <c r="A1774" s="209">
        <v>44211</v>
      </c>
      <c r="B1774" s="193">
        <v>155.21</v>
      </c>
      <c r="C1774" s="193">
        <v>205.96</v>
      </c>
      <c r="D1774" s="193">
        <v>86.6</v>
      </c>
      <c r="E1774" s="193">
        <v>178.31</v>
      </c>
      <c r="F1774" s="193">
        <v>344.91</v>
      </c>
      <c r="G1774" s="193">
        <v>45.58</v>
      </c>
      <c r="H1774" s="193">
        <v>51.78</v>
      </c>
      <c r="I1774" s="224">
        <v>497.98</v>
      </c>
      <c r="J1774" s="193"/>
      <c r="K1774" s="196">
        <f t="shared" si="224"/>
        <v>-7.4183027434929754E-3</v>
      </c>
      <c r="L1774" s="196">
        <f t="shared" si="225"/>
        <v>-1.7448623497478928E-3</v>
      </c>
      <c r="M1774" s="196">
        <f t="shared" si="226"/>
        <v>-2.304147465437821E-3</v>
      </c>
      <c r="N1774" s="196">
        <f t="shared" si="227"/>
        <v>-1.6220689655172402E-2</v>
      </c>
      <c r="O1774" s="196">
        <f t="shared" si="228"/>
        <v>-5.2160306007114081E-4</v>
      </c>
      <c r="P1774" s="196">
        <f t="shared" si="229"/>
        <v>-1.5763334053120363E-2</v>
      </c>
      <c r="Q1774" s="196">
        <f t="shared" si="230"/>
        <v>2.7110766847405223E-3</v>
      </c>
      <c r="R1774" s="196">
        <f t="shared" si="231"/>
        <v>-5.7501098111248563E-3</v>
      </c>
    </row>
    <row r="1775" spans="1:18" ht="13.8">
      <c r="A1775" s="209">
        <v>44215</v>
      </c>
      <c r="B1775" s="193">
        <v>156.04</v>
      </c>
      <c r="C1775" s="193">
        <v>209.63</v>
      </c>
      <c r="D1775" s="193">
        <v>89.32</v>
      </c>
      <c r="E1775" s="193">
        <v>172.23</v>
      </c>
      <c r="F1775" s="193">
        <v>337.59</v>
      </c>
      <c r="G1775" s="193">
        <v>45.18</v>
      </c>
      <c r="H1775" s="193">
        <v>53.24</v>
      </c>
      <c r="I1775" s="224">
        <v>501.77</v>
      </c>
      <c r="J1775" s="193"/>
      <c r="K1775" s="196">
        <f t="shared" si="224"/>
        <v>5.3475935828875979E-3</v>
      </c>
      <c r="L1775" s="196">
        <f t="shared" si="225"/>
        <v>1.7818993979413417E-2</v>
      </c>
      <c r="M1775" s="196">
        <f t="shared" si="226"/>
        <v>3.1408775981524237E-2</v>
      </c>
      <c r="N1775" s="196">
        <f t="shared" si="227"/>
        <v>-3.4097919353934227E-2</v>
      </c>
      <c r="O1775" s="196">
        <f t="shared" si="228"/>
        <v>-2.1222927720274998E-2</v>
      </c>
      <c r="P1775" s="196">
        <f t="shared" si="229"/>
        <v>-8.7757788503729402E-3</v>
      </c>
      <c r="Q1775" s="196">
        <f t="shared" si="230"/>
        <v>2.8196214754731573E-2</v>
      </c>
      <c r="R1775" s="196">
        <f t="shared" si="231"/>
        <v>7.6107474195750103E-3</v>
      </c>
    </row>
    <row r="1776" spans="1:18" ht="13.8">
      <c r="A1776" s="209">
        <v>44216</v>
      </c>
      <c r="B1776" s="193">
        <v>163.16999999999999</v>
      </c>
      <c r="C1776" s="193">
        <v>217.29</v>
      </c>
      <c r="D1776" s="193">
        <v>94.11</v>
      </c>
      <c r="E1776" s="193">
        <v>172.36</v>
      </c>
      <c r="F1776" s="193">
        <v>344.09</v>
      </c>
      <c r="G1776" s="193">
        <v>45.85</v>
      </c>
      <c r="H1776" s="193">
        <v>52.48</v>
      </c>
      <c r="I1776" s="224">
        <v>586.34</v>
      </c>
      <c r="J1776" s="193"/>
      <c r="K1776" s="196">
        <f t="shared" si="224"/>
        <v>4.5693411945654933E-2</v>
      </c>
      <c r="L1776" s="196">
        <f t="shared" si="225"/>
        <v>3.6540571483089236E-2</v>
      </c>
      <c r="M1776" s="196">
        <f t="shared" si="226"/>
        <v>5.362740707568301E-2</v>
      </c>
      <c r="N1776" s="196">
        <f t="shared" si="227"/>
        <v>7.5480462172689943E-4</v>
      </c>
      <c r="O1776" s="196">
        <f t="shared" si="228"/>
        <v>1.9254124825972333E-2</v>
      </c>
      <c r="P1776" s="196">
        <f t="shared" si="229"/>
        <v>1.4829570606463074E-2</v>
      </c>
      <c r="Q1776" s="196">
        <f t="shared" si="230"/>
        <v>-1.4274981217130073E-2</v>
      </c>
      <c r="R1776" s="196">
        <f t="shared" si="231"/>
        <v>0.16854335651792665</v>
      </c>
    </row>
    <row r="1777" spans="1:18" ht="13.8">
      <c r="A1777" s="209">
        <v>44217</v>
      </c>
      <c r="B1777" s="193">
        <v>165.35</v>
      </c>
      <c r="C1777" s="193">
        <v>217.9</v>
      </c>
      <c r="D1777" s="193">
        <v>94.33</v>
      </c>
      <c r="E1777" s="193">
        <v>175.08</v>
      </c>
      <c r="F1777" s="193">
        <v>345.52</v>
      </c>
      <c r="G1777" s="193">
        <v>45.64</v>
      </c>
      <c r="H1777" s="193">
        <v>52.7</v>
      </c>
      <c r="I1777" s="224">
        <v>579.84</v>
      </c>
      <c r="J1777" s="193"/>
      <c r="K1777" s="196">
        <f t="shared" si="224"/>
        <v>1.3360299074584832E-2</v>
      </c>
      <c r="L1777" s="196">
        <f t="shared" si="225"/>
        <v>2.8073082056238835E-3</v>
      </c>
      <c r="M1777" s="196">
        <f t="shared" si="226"/>
        <v>2.337689937307394E-3</v>
      </c>
      <c r="N1777" s="196">
        <f t="shared" si="227"/>
        <v>1.5780923648178225E-2</v>
      </c>
      <c r="O1777" s="196">
        <f t="shared" si="228"/>
        <v>4.1558894475282829E-3</v>
      </c>
      <c r="P1777" s="196">
        <f t="shared" si="229"/>
        <v>-4.5801526717557436E-3</v>
      </c>
      <c r="Q1777" s="196">
        <f t="shared" si="230"/>
        <v>4.1920731707318212E-3</v>
      </c>
      <c r="R1777" s="196">
        <f t="shared" si="231"/>
        <v>-1.1085718183988812E-2</v>
      </c>
    </row>
    <row r="1778" spans="1:18" ht="13.8">
      <c r="A1778" s="209">
        <v>44218</v>
      </c>
      <c r="B1778" s="193">
        <v>164.61</v>
      </c>
      <c r="C1778" s="193">
        <v>218.84</v>
      </c>
      <c r="D1778" s="193">
        <v>94.82</v>
      </c>
      <c r="E1778" s="193">
        <v>175.67</v>
      </c>
      <c r="F1778" s="193">
        <v>345.05</v>
      </c>
      <c r="G1778" s="193">
        <v>46.11</v>
      </c>
      <c r="H1778" s="193">
        <v>52.75</v>
      </c>
      <c r="I1778" s="224">
        <v>565.16999999999996</v>
      </c>
      <c r="J1778" s="193"/>
      <c r="K1778" s="196">
        <f t="shared" si="224"/>
        <v>-4.4753553069245885E-3</v>
      </c>
      <c r="L1778" s="196">
        <f t="shared" si="225"/>
        <v>4.3139054612207333E-3</v>
      </c>
      <c r="M1778" s="196">
        <f t="shared" si="226"/>
        <v>5.1945298420438346E-3</v>
      </c>
      <c r="N1778" s="196">
        <f t="shared" si="227"/>
        <v>3.3698880511764621E-3</v>
      </c>
      <c r="O1778" s="196">
        <f t="shared" si="228"/>
        <v>-1.3602685806898889E-3</v>
      </c>
      <c r="P1778" s="196">
        <f t="shared" si="229"/>
        <v>1.0297984224364568E-2</v>
      </c>
      <c r="Q1778" s="196">
        <f t="shared" si="230"/>
        <v>9.487666034155058E-4</v>
      </c>
      <c r="R1778" s="196">
        <f t="shared" si="231"/>
        <v>-2.5300082781457078E-2</v>
      </c>
    </row>
    <row r="1779" spans="1:18" ht="13.8">
      <c r="A1779" s="209">
        <v>44221</v>
      </c>
      <c r="B1779" s="193">
        <v>164.7</v>
      </c>
      <c r="C1779" s="193">
        <v>222.31</v>
      </c>
      <c r="D1779" s="193">
        <v>94.74</v>
      </c>
      <c r="E1779" s="193">
        <v>174.05</v>
      </c>
      <c r="F1779" s="193">
        <v>344.65</v>
      </c>
      <c r="G1779" s="193">
        <v>46.07</v>
      </c>
      <c r="H1779" s="193">
        <v>53.49</v>
      </c>
      <c r="I1779" s="224">
        <v>556.78</v>
      </c>
      <c r="J1779" s="193"/>
      <c r="K1779" s="196">
        <f t="shared" si="224"/>
        <v>5.4674685620542478E-4</v>
      </c>
      <c r="L1779" s="196">
        <f t="shared" si="225"/>
        <v>1.5856333394260642E-2</v>
      </c>
      <c r="M1779" s="196">
        <f t="shared" si="226"/>
        <v>-8.4370385994514136E-4</v>
      </c>
      <c r="N1779" s="196">
        <f t="shared" si="227"/>
        <v>-9.2218363977911774E-3</v>
      </c>
      <c r="O1779" s="196">
        <f t="shared" si="228"/>
        <v>-1.1592522822780294E-3</v>
      </c>
      <c r="P1779" s="196">
        <f t="shared" si="229"/>
        <v>-8.674907829104131E-4</v>
      </c>
      <c r="Q1779" s="196">
        <f t="shared" si="230"/>
        <v>1.4028436018957384E-2</v>
      </c>
      <c r="R1779" s="196">
        <f t="shared" si="231"/>
        <v>-1.4845090857618039E-2</v>
      </c>
    </row>
    <row r="1780" spans="1:18" ht="13.8">
      <c r="A1780" s="209">
        <v>44222</v>
      </c>
      <c r="B1780" s="193">
        <v>166.31</v>
      </c>
      <c r="C1780" s="193">
        <v>225.02</v>
      </c>
      <c r="D1780" s="193">
        <v>95.63</v>
      </c>
      <c r="E1780" s="193">
        <v>171.81</v>
      </c>
      <c r="F1780" s="193">
        <v>347.6</v>
      </c>
      <c r="G1780" s="193">
        <v>46.48</v>
      </c>
      <c r="H1780" s="193">
        <v>55.28</v>
      </c>
      <c r="I1780" s="224">
        <v>561.92999999999995</v>
      </c>
      <c r="J1780" s="193"/>
      <c r="K1780" s="196">
        <f t="shared" si="224"/>
        <v>9.7753491196114987E-3</v>
      </c>
      <c r="L1780" s="196">
        <f t="shared" si="225"/>
        <v>1.2190184876973631E-2</v>
      </c>
      <c r="M1780" s="196">
        <f t="shared" si="226"/>
        <v>9.3941313067342266E-3</v>
      </c>
      <c r="N1780" s="196">
        <f t="shared" si="227"/>
        <v>-1.2869864981327256E-2</v>
      </c>
      <c r="O1780" s="196">
        <f t="shared" si="228"/>
        <v>8.5594080951691444E-3</v>
      </c>
      <c r="P1780" s="196">
        <f t="shared" si="229"/>
        <v>8.8995007597134062E-3</v>
      </c>
      <c r="Q1780" s="196">
        <f t="shared" si="230"/>
        <v>3.346419891568516E-2</v>
      </c>
      <c r="R1780" s="196">
        <f t="shared" si="231"/>
        <v>9.2496138510721956E-3</v>
      </c>
    </row>
    <row r="1781" spans="1:18" ht="13.8">
      <c r="A1781" s="209">
        <v>44223</v>
      </c>
      <c r="B1781" s="193">
        <v>161.63</v>
      </c>
      <c r="C1781" s="193">
        <v>225.58</v>
      </c>
      <c r="D1781" s="193">
        <v>91.32</v>
      </c>
      <c r="E1781" s="193">
        <v>163.19</v>
      </c>
      <c r="F1781" s="193">
        <v>339.42</v>
      </c>
      <c r="G1781" s="193">
        <v>45.33</v>
      </c>
      <c r="H1781" s="193">
        <v>54.52</v>
      </c>
      <c r="I1781" s="224">
        <v>523.28</v>
      </c>
      <c r="J1781" s="193"/>
      <c r="K1781" s="196">
        <f t="shared" si="224"/>
        <v>-2.8140220070951877E-2</v>
      </c>
      <c r="L1781" s="196">
        <f t="shared" si="225"/>
        <v>2.4886676739845448E-3</v>
      </c>
      <c r="M1781" s="196">
        <f t="shared" si="226"/>
        <v>-4.5069538847641977E-2</v>
      </c>
      <c r="N1781" s="196">
        <f t="shared" si="227"/>
        <v>-5.0171701297945431E-2</v>
      </c>
      <c r="O1781" s="196">
        <f t="shared" si="228"/>
        <v>-2.3532796317606464E-2</v>
      </c>
      <c r="P1781" s="196">
        <f t="shared" si="229"/>
        <v>-2.4741824440619592E-2</v>
      </c>
      <c r="Q1781" s="196">
        <f t="shared" si="230"/>
        <v>-1.3748191027496345E-2</v>
      </c>
      <c r="R1781" s="196">
        <f t="shared" si="231"/>
        <v>-6.8780808997561935E-2</v>
      </c>
    </row>
    <row r="1782" spans="1:18" ht="13.8">
      <c r="A1782" s="209">
        <v>44224</v>
      </c>
      <c r="B1782" s="193">
        <v>161.88</v>
      </c>
      <c r="C1782" s="193">
        <v>231.42</v>
      </c>
      <c r="D1782" s="193">
        <v>92.93</v>
      </c>
      <c r="E1782" s="193">
        <v>168.04</v>
      </c>
      <c r="F1782" s="193">
        <v>340.06</v>
      </c>
      <c r="G1782" s="193">
        <v>45.3</v>
      </c>
      <c r="H1782" s="193">
        <v>52.73</v>
      </c>
      <c r="I1782" s="224">
        <v>538.6</v>
      </c>
      <c r="J1782" s="193"/>
      <c r="K1782" s="196">
        <f t="shared" si="224"/>
        <v>1.5467425601682857E-3</v>
      </c>
      <c r="L1782" s="196">
        <f t="shared" si="225"/>
        <v>2.5888819930844822E-2</v>
      </c>
      <c r="M1782" s="196">
        <f t="shared" si="226"/>
        <v>1.7630310994305887E-2</v>
      </c>
      <c r="N1782" s="196">
        <f t="shared" si="227"/>
        <v>2.9719958330780036E-2</v>
      </c>
      <c r="O1782" s="196">
        <f t="shared" si="228"/>
        <v>1.8855695009132823E-3</v>
      </c>
      <c r="P1782" s="196">
        <f t="shared" si="229"/>
        <v>-6.6181336863007148E-4</v>
      </c>
      <c r="Q1782" s="196">
        <f t="shared" si="230"/>
        <v>-3.2831988261188667E-2</v>
      </c>
      <c r="R1782" s="196">
        <f t="shared" si="231"/>
        <v>2.9276868980278342E-2</v>
      </c>
    </row>
    <row r="1783" spans="1:18" ht="13.8">
      <c r="A1783" s="209">
        <v>44225</v>
      </c>
      <c r="B1783" s="193">
        <v>160.31</v>
      </c>
      <c r="C1783" s="193">
        <v>224.67</v>
      </c>
      <c r="D1783" s="193">
        <v>91.56</v>
      </c>
      <c r="E1783" s="193">
        <v>165.83</v>
      </c>
      <c r="F1783" s="193">
        <v>335.65</v>
      </c>
      <c r="G1783" s="193">
        <v>44.27</v>
      </c>
      <c r="H1783" s="193">
        <v>52.8</v>
      </c>
      <c r="I1783" s="224">
        <v>532.39</v>
      </c>
      <c r="J1783" s="193"/>
      <c r="K1783" s="196">
        <f t="shared" si="224"/>
        <v>-9.6985421299727783E-3</v>
      </c>
      <c r="L1783" s="196">
        <f t="shared" si="225"/>
        <v>-2.9167746953590874E-2</v>
      </c>
      <c r="M1783" s="196">
        <f t="shared" si="226"/>
        <v>-1.4742279134832718E-2</v>
      </c>
      <c r="N1783" s="196">
        <f t="shared" si="227"/>
        <v>-1.3151630564151272E-2</v>
      </c>
      <c r="O1783" s="196">
        <f t="shared" si="228"/>
        <v>-1.2968299711815635E-2</v>
      </c>
      <c r="P1783" s="196">
        <f t="shared" si="229"/>
        <v>-2.2737306843266979E-2</v>
      </c>
      <c r="Q1783" s="196">
        <f t="shared" si="230"/>
        <v>1.3275175421960988E-3</v>
      </c>
      <c r="R1783" s="196">
        <f t="shared" si="231"/>
        <v>-1.1529892313405191E-2</v>
      </c>
    </row>
    <row r="1784" spans="1:18" ht="13.8">
      <c r="A1784" s="209">
        <v>44228</v>
      </c>
      <c r="B1784" s="193">
        <v>167.14</v>
      </c>
      <c r="C1784" s="193">
        <v>232.11</v>
      </c>
      <c r="D1784" s="193">
        <v>94.83</v>
      </c>
      <c r="E1784" s="193">
        <v>168.03</v>
      </c>
      <c r="F1784" s="193">
        <v>333.83</v>
      </c>
      <c r="G1784" s="193">
        <v>43.89</v>
      </c>
      <c r="H1784" s="193">
        <v>54.63</v>
      </c>
      <c r="I1784" s="224">
        <v>539.04</v>
      </c>
      <c r="J1784" s="193"/>
      <c r="K1784" s="196">
        <f t="shared" si="224"/>
        <v>4.260495290374889E-2</v>
      </c>
      <c r="L1784" s="196">
        <f t="shared" si="225"/>
        <v>3.3115235678995977E-2</v>
      </c>
      <c r="M1784" s="196">
        <f t="shared" si="226"/>
        <v>3.5714285714285671E-2</v>
      </c>
      <c r="N1784" s="196">
        <f t="shared" si="227"/>
        <v>1.3266598323584324E-2</v>
      </c>
      <c r="O1784" s="196">
        <f t="shared" si="228"/>
        <v>-5.4223149113659863E-3</v>
      </c>
      <c r="P1784" s="196">
        <f t="shared" si="229"/>
        <v>-8.5836909871245207E-3</v>
      </c>
      <c r="Q1784" s="196">
        <f t="shared" si="230"/>
        <v>3.4659090909091014E-2</v>
      </c>
      <c r="R1784" s="196">
        <f t="shared" si="231"/>
        <v>1.2490843178872588E-2</v>
      </c>
    </row>
    <row r="1785" spans="1:18" ht="13.8">
      <c r="A1785" s="209">
        <v>44229</v>
      </c>
      <c r="B1785" s="193">
        <v>169</v>
      </c>
      <c r="C1785" s="193">
        <v>231.98</v>
      </c>
      <c r="D1785" s="193">
        <v>96.14</v>
      </c>
      <c r="E1785" s="193">
        <v>169.88</v>
      </c>
      <c r="F1785" s="193">
        <v>338.65</v>
      </c>
      <c r="G1785" s="193">
        <v>44.36</v>
      </c>
      <c r="H1785" s="193">
        <v>53.56</v>
      </c>
      <c r="I1785" s="224">
        <v>548.16</v>
      </c>
      <c r="J1785" s="195"/>
      <c r="K1785" s="196">
        <f t="shared" si="224"/>
        <v>1.1128395357185676E-2</v>
      </c>
      <c r="L1785" s="196">
        <f t="shared" si="225"/>
        <v>-5.6007927275870863E-4</v>
      </c>
      <c r="M1785" s="196">
        <f t="shared" si="226"/>
        <v>1.3814193820520956E-2</v>
      </c>
      <c r="N1785" s="196">
        <f t="shared" si="227"/>
        <v>1.100993870142233E-2</v>
      </c>
      <c r="O1785" s="196">
        <f t="shared" si="228"/>
        <v>1.4438486654884203E-2</v>
      </c>
      <c r="P1785" s="196">
        <f t="shared" si="229"/>
        <v>1.0708589655958051E-2</v>
      </c>
      <c r="Q1785" s="196">
        <f t="shared" si="230"/>
        <v>-1.9586307889438041E-2</v>
      </c>
      <c r="R1785" s="196">
        <f t="shared" si="231"/>
        <v>1.6918967052537856E-2</v>
      </c>
    </row>
    <row r="1786" spans="1:18" ht="13.8">
      <c r="A1786" s="209">
        <v>44230</v>
      </c>
      <c r="B1786" s="193">
        <v>165.63</v>
      </c>
      <c r="C1786" s="193">
        <v>235.36</v>
      </c>
      <c r="D1786" s="193">
        <v>103.25</v>
      </c>
      <c r="E1786" s="193">
        <v>169.44</v>
      </c>
      <c r="F1786" s="193">
        <v>338.29</v>
      </c>
      <c r="G1786" s="193">
        <v>44.49</v>
      </c>
      <c r="H1786" s="193">
        <v>54.23</v>
      </c>
      <c r="I1786" s="224">
        <v>539.45000000000005</v>
      </c>
      <c r="J1786" s="193"/>
      <c r="K1786" s="196">
        <f t="shared" si="224"/>
        <v>-1.9940828402366891E-2</v>
      </c>
      <c r="L1786" s="196">
        <f t="shared" si="225"/>
        <v>1.4570221570825175E-2</v>
      </c>
      <c r="M1786" s="196">
        <f t="shared" si="226"/>
        <v>7.3954649469523612E-2</v>
      </c>
      <c r="N1786" s="196">
        <f t="shared" si="227"/>
        <v>-2.590063574287719E-3</v>
      </c>
      <c r="O1786" s="196">
        <f t="shared" si="228"/>
        <v>-1.0630444411633155E-3</v>
      </c>
      <c r="P1786" s="196">
        <f t="shared" si="229"/>
        <v>2.9305680793508242E-3</v>
      </c>
      <c r="Q1786" s="196">
        <f t="shared" si="230"/>
        <v>1.2509335324869204E-2</v>
      </c>
      <c r="R1786" s="196">
        <f t="shared" si="231"/>
        <v>-1.5889521307647262E-2</v>
      </c>
    </row>
    <row r="1787" spans="1:18" ht="13.8">
      <c r="A1787" s="209">
        <v>44231</v>
      </c>
      <c r="B1787" s="193">
        <v>166.55</v>
      </c>
      <c r="C1787" s="193">
        <v>234.4</v>
      </c>
      <c r="D1787" s="193">
        <v>102.87</v>
      </c>
      <c r="E1787" s="193">
        <v>172.63</v>
      </c>
      <c r="F1787" s="193">
        <v>339.57</v>
      </c>
      <c r="G1787" s="193">
        <v>44.91</v>
      </c>
      <c r="H1787" s="193">
        <v>57.11</v>
      </c>
      <c r="I1787" s="224">
        <v>552.16</v>
      </c>
      <c r="J1787" s="193"/>
      <c r="K1787" s="196">
        <f t="shared" si="224"/>
        <v>5.5545492966251036E-3</v>
      </c>
      <c r="L1787" s="196">
        <f t="shared" si="225"/>
        <v>-4.0788579197824941E-3</v>
      </c>
      <c r="M1787" s="196">
        <f t="shared" si="226"/>
        <v>-3.6803874092009247E-3</v>
      </c>
      <c r="N1787" s="196">
        <f t="shared" si="227"/>
        <v>1.8826723323890449E-2</v>
      </c>
      <c r="O1787" s="196">
        <f t="shared" si="228"/>
        <v>3.7837358479410345E-3</v>
      </c>
      <c r="P1787" s="196">
        <f t="shared" si="229"/>
        <v>9.4403236682399326E-3</v>
      </c>
      <c r="Q1787" s="196">
        <f t="shared" si="230"/>
        <v>5.3107136271436525E-2</v>
      </c>
      <c r="R1787" s="196">
        <f t="shared" si="231"/>
        <v>2.3561034386875377E-2</v>
      </c>
    </row>
    <row r="1788" spans="1:18" ht="13.8">
      <c r="A1788" s="209">
        <v>44232</v>
      </c>
      <c r="B1788" s="193">
        <v>167.61</v>
      </c>
      <c r="C1788" s="193">
        <v>234.58</v>
      </c>
      <c r="D1788" s="193">
        <v>104.64</v>
      </c>
      <c r="E1788" s="193">
        <v>172.87</v>
      </c>
      <c r="F1788" s="193">
        <v>338.92</v>
      </c>
      <c r="G1788" s="193">
        <v>45.49</v>
      </c>
      <c r="H1788" s="193">
        <v>58.14</v>
      </c>
      <c r="I1788" s="224">
        <v>550.79</v>
      </c>
      <c r="J1788" s="193"/>
      <c r="K1788" s="196">
        <f t="shared" si="224"/>
        <v>6.3644551185830216E-3</v>
      </c>
      <c r="L1788" s="196">
        <f t="shared" si="225"/>
        <v>7.6791808873723048E-4</v>
      </c>
      <c r="M1788" s="196">
        <f t="shared" si="226"/>
        <v>1.720618256051323E-2</v>
      </c>
      <c r="N1788" s="196">
        <f t="shared" si="227"/>
        <v>1.3902566182008289E-3</v>
      </c>
      <c r="O1788" s="196">
        <f t="shared" si="228"/>
        <v>-1.9141855876549086E-3</v>
      </c>
      <c r="P1788" s="196">
        <f t="shared" si="229"/>
        <v>1.291471832554009E-2</v>
      </c>
      <c r="Q1788" s="196">
        <f t="shared" si="230"/>
        <v>1.8035370337944338E-2</v>
      </c>
      <c r="R1788" s="196">
        <f t="shared" si="231"/>
        <v>-2.48116487974501E-3</v>
      </c>
    </row>
    <row r="1789" spans="1:18" ht="13.8">
      <c r="A1789" s="209">
        <v>44235</v>
      </c>
      <c r="B1789" s="193">
        <v>166.15</v>
      </c>
      <c r="C1789" s="193">
        <v>234.85</v>
      </c>
      <c r="D1789" s="193">
        <v>104.39</v>
      </c>
      <c r="E1789" s="193">
        <v>177.53</v>
      </c>
      <c r="F1789" s="193">
        <v>343.37</v>
      </c>
      <c r="G1789" s="193">
        <v>45.7</v>
      </c>
      <c r="H1789" s="193">
        <v>59.65</v>
      </c>
      <c r="I1789" s="224">
        <v>547.91999999999996</v>
      </c>
      <c r="J1789" s="193"/>
      <c r="K1789" s="196">
        <f t="shared" si="224"/>
        <v>-8.7106974524193536E-3</v>
      </c>
      <c r="L1789" s="196">
        <f t="shared" si="225"/>
        <v>1.1509932645578558E-3</v>
      </c>
      <c r="M1789" s="196">
        <f t="shared" si="226"/>
        <v>-2.38914373088685E-3</v>
      </c>
      <c r="N1789" s="196">
        <f t="shared" si="227"/>
        <v>2.6956672644183471E-2</v>
      </c>
      <c r="O1789" s="196">
        <f t="shared" si="228"/>
        <v>1.3129942169243444E-2</v>
      </c>
      <c r="P1789" s="196">
        <f t="shared" si="229"/>
        <v>4.6163992086172972E-3</v>
      </c>
      <c r="Q1789" s="196">
        <f t="shared" si="230"/>
        <v>2.597179222566216E-2</v>
      </c>
      <c r="R1789" s="196">
        <f t="shared" si="231"/>
        <v>-5.210697361970996E-3</v>
      </c>
    </row>
    <row r="1790" spans="1:18" ht="13.8">
      <c r="A1790" s="209">
        <v>44236</v>
      </c>
      <c r="B1790" s="193">
        <v>165.25</v>
      </c>
      <c r="C1790" s="193">
        <v>236.1</v>
      </c>
      <c r="D1790" s="193">
        <v>103.92</v>
      </c>
      <c r="E1790" s="193">
        <v>177.84</v>
      </c>
      <c r="F1790" s="193">
        <v>343.11</v>
      </c>
      <c r="G1790" s="193">
        <v>45.95</v>
      </c>
      <c r="H1790" s="193">
        <v>58.14</v>
      </c>
      <c r="I1790" s="224">
        <v>559.07000000000005</v>
      </c>
      <c r="J1790" s="193"/>
      <c r="K1790" s="196">
        <f t="shared" si="224"/>
        <v>-5.4167920553716865E-3</v>
      </c>
      <c r="L1790" s="196">
        <f t="shared" si="225"/>
        <v>5.3225463061528635E-3</v>
      </c>
      <c r="M1790" s="196">
        <f t="shared" si="226"/>
        <v>-4.5023469681003819E-3</v>
      </c>
      <c r="N1790" s="196">
        <f t="shared" si="227"/>
        <v>1.746183743592645E-3</v>
      </c>
      <c r="O1790" s="196">
        <f t="shared" si="228"/>
        <v>-7.5720068730521272E-4</v>
      </c>
      <c r="P1790" s="196">
        <f t="shared" si="229"/>
        <v>5.4704595185995622E-3</v>
      </c>
      <c r="Q1790" s="196">
        <f t="shared" si="230"/>
        <v>-2.5314333612740957E-2</v>
      </c>
      <c r="R1790" s="196">
        <f t="shared" si="231"/>
        <v>2.0349686085560103E-2</v>
      </c>
    </row>
    <row r="1791" spans="1:18" ht="13.8">
      <c r="A1791" s="209">
        <v>44237</v>
      </c>
      <c r="B1791" s="193">
        <v>164.33</v>
      </c>
      <c r="C1791" s="193">
        <v>235.18</v>
      </c>
      <c r="D1791" s="193">
        <v>104.51</v>
      </c>
      <c r="E1791" s="193">
        <v>176.15</v>
      </c>
      <c r="F1791" s="193">
        <v>339.83</v>
      </c>
      <c r="G1791" s="193">
        <v>45.42</v>
      </c>
      <c r="H1791" s="193">
        <v>58.23</v>
      </c>
      <c r="I1791" s="224">
        <v>563.59</v>
      </c>
      <c r="J1791" s="193"/>
      <c r="K1791" s="196">
        <f t="shared" si="224"/>
        <v>-5.5673222390316942E-3</v>
      </c>
      <c r="L1791" s="196">
        <f t="shared" si="225"/>
        <v>-3.8966539601863089E-3</v>
      </c>
      <c r="M1791" s="196">
        <f t="shared" si="226"/>
        <v>5.6774441878368305E-3</v>
      </c>
      <c r="N1791" s="196">
        <f t="shared" si="227"/>
        <v>-9.5029239766081745E-3</v>
      </c>
      <c r="O1791" s="196">
        <f t="shared" si="228"/>
        <v>-9.5596164495352198E-3</v>
      </c>
      <c r="P1791" s="196">
        <f t="shared" si="229"/>
        <v>-1.1534276387377609E-2</v>
      </c>
      <c r="Q1791" s="196">
        <f t="shared" si="230"/>
        <v>1.5479876160990075E-3</v>
      </c>
      <c r="R1791" s="196">
        <f t="shared" si="231"/>
        <v>8.0848552059670196E-3</v>
      </c>
    </row>
    <row r="1792" spans="1:18" ht="13.8">
      <c r="A1792" s="209">
        <v>44238</v>
      </c>
      <c r="B1792" s="193">
        <v>163.11000000000001</v>
      </c>
      <c r="C1792" s="193">
        <v>236.8</v>
      </c>
      <c r="D1792" s="193">
        <v>104.54</v>
      </c>
      <c r="E1792" s="193">
        <v>174.29</v>
      </c>
      <c r="F1792" s="193">
        <v>336.09</v>
      </c>
      <c r="G1792" s="193">
        <v>45.38</v>
      </c>
      <c r="H1792" s="193">
        <v>58.22</v>
      </c>
      <c r="I1792" s="224">
        <v>557.59</v>
      </c>
      <c r="J1792" s="193"/>
      <c r="K1792" s="196">
        <f t="shared" si="224"/>
        <v>-7.4240856812511332E-3</v>
      </c>
      <c r="L1792" s="196">
        <f t="shared" si="225"/>
        <v>6.8883408453099945E-3</v>
      </c>
      <c r="M1792" s="196">
        <f t="shared" si="226"/>
        <v>2.8705387044303065E-4</v>
      </c>
      <c r="N1792" s="196">
        <f t="shared" si="227"/>
        <v>-1.0559182514902149E-2</v>
      </c>
      <c r="O1792" s="196">
        <f t="shared" si="228"/>
        <v>-1.1005502751375715E-2</v>
      </c>
      <c r="P1792" s="196">
        <f t="shared" si="229"/>
        <v>-8.8066930867457391E-4</v>
      </c>
      <c r="Q1792" s="196">
        <f t="shared" si="230"/>
        <v>-1.7173278378839106E-4</v>
      </c>
      <c r="R1792" s="196">
        <f t="shared" si="231"/>
        <v>-1.0646037012722013E-2</v>
      </c>
    </row>
    <row r="1793" spans="1:18" ht="13.8">
      <c r="A1793" s="209">
        <v>44239</v>
      </c>
      <c r="B1793" s="193">
        <v>163.89</v>
      </c>
      <c r="C1793" s="193">
        <v>237.29</v>
      </c>
      <c r="D1793" s="193">
        <v>104.95</v>
      </c>
      <c r="E1793" s="193">
        <v>175.23</v>
      </c>
      <c r="F1793" s="193">
        <v>336.61</v>
      </c>
      <c r="G1793" s="193">
        <v>45.52</v>
      </c>
      <c r="H1793" s="193">
        <v>58.87</v>
      </c>
      <c r="I1793" s="224">
        <v>556.52</v>
      </c>
      <c r="J1793" s="193"/>
      <c r="K1793" s="196">
        <f t="shared" si="224"/>
        <v>4.7820489240388243E-3</v>
      </c>
      <c r="L1793" s="196">
        <f t="shared" si="225"/>
        <v>2.0692567567566749E-3</v>
      </c>
      <c r="M1793" s="196">
        <f t="shared" si="226"/>
        <v>3.9219437535871109E-3</v>
      </c>
      <c r="N1793" s="196">
        <f t="shared" si="227"/>
        <v>5.3933100005737434E-3</v>
      </c>
      <c r="O1793" s="196">
        <f t="shared" si="228"/>
        <v>1.5472046178108207E-3</v>
      </c>
      <c r="P1793" s="196">
        <f t="shared" si="229"/>
        <v>3.085059497576037E-3</v>
      </c>
      <c r="Q1793" s="196">
        <f t="shared" si="230"/>
        <v>1.1164548265200937E-2</v>
      </c>
      <c r="R1793" s="196">
        <f t="shared" si="231"/>
        <v>-1.9189727218925196E-3</v>
      </c>
    </row>
    <row r="1794" spans="1:18" ht="13.8">
      <c r="A1794" s="209">
        <v>44243</v>
      </c>
      <c r="B1794" s="193">
        <v>163.44999999999999</v>
      </c>
      <c r="C1794" s="193">
        <v>236.04</v>
      </c>
      <c r="D1794" s="193">
        <v>105.84</v>
      </c>
      <c r="E1794" s="193">
        <v>175.08</v>
      </c>
      <c r="F1794" s="193">
        <v>337.81</v>
      </c>
      <c r="G1794" s="193">
        <v>45.9</v>
      </c>
      <c r="H1794" s="193">
        <v>58.74</v>
      </c>
      <c r="I1794" s="224">
        <v>557.28</v>
      </c>
      <c r="J1794" s="193"/>
      <c r="K1794" s="196">
        <f t="shared" si="224"/>
        <v>-2.6847275611690631E-3</v>
      </c>
      <c r="L1794" s="196">
        <f t="shared" si="225"/>
        <v>-5.2678157528762279E-3</v>
      </c>
      <c r="M1794" s="196">
        <f t="shared" si="226"/>
        <v>8.4802286803239684E-3</v>
      </c>
      <c r="N1794" s="196">
        <f t="shared" si="227"/>
        <v>-8.5601780517021787E-4</v>
      </c>
      <c r="O1794" s="196">
        <f t="shared" si="228"/>
        <v>3.5649564778229659E-3</v>
      </c>
      <c r="P1794" s="196">
        <f t="shared" si="229"/>
        <v>8.3479789103689684E-3</v>
      </c>
      <c r="Q1794" s="196">
        <f t="shared" si="230"/>
        <v>-2.2082554781721669E-3</v>
      </c>
      <c r="R1794" s="196">
        <f t="shared" si="231"/>
        <v>1.365629267591445E-3</v>
      </c>
    </row>
    <row r="1795" spans="1:18" ht="13.8">
      <c r="A1795" s="209">
        <v>44244</v>
      </c>
      <c r="B1795" s="193">
        <v>165.43</v>
      </c>
      <c r="C1795" s="193">
        <v>237.07</v>
      </c>
      <c r="D1795" s="193">
        <v>106.15</v>
      </c>
      <c r="E1795" s="193">
        <v>177.84</v>
      </c>
      <c r="F1795" s="193">
        <v>341.66</v>
      </c>
      <c r="G1795" s="193">
        <v>46.38</v>
      </c>
      <c r="H1795" s="193">
        <v>58.91</v>
      </c>
      <c r="I1795" s="224">
        <v>551.34</v>
      </c>
      <c r="J1795" s="193"/>
      <c r="K1795" s="196">
        <f t="shared" ref="K1795:K1858" si="232">(B1795-B1794)/B1794</f>
        <v>1.2113796267971969E-2</v>
      </c>
      <c r="L1795" s="196">
        <f t="shared" ref="L1795:L1858" si="233">(C1795-C1794)/C1794</f>
        <v>4.3636671750550806E-3</v>
      </c>
      <c r="M1795" s="196">
        <f t="shared" ref="M1795:M1858" si="234">(D1795-D1794)/D1794</f>
        <v>2.9289493575208074E-3</v>
      </c>
      <c r="N1795" s="196">
        <f t="shared" ref="N1795:N1858" si="235">(E1795-E1794)/E1794</f>
        <v>1.5764222069910846E-2</v>
      </c>
      <c r="O1795" s="196">
        <f t="shared" ref="O1795:O1858" si="236">(F1795-F1794)/F1794</f>
        <v>1.1396939107782549E-2</v>
      </c>
      <c r="P1795" s="196">
        <f t="shared" ref="P1795:P1858" si="237">(G1795-G1794)/G1794</f>
        <v>1.0457516339869369E-2</v>
      </c>
      <c r="Q1795" s="196">
        <f t="shared" ref="Q1795:Q1858" si="238">(H1795-H1794)/H1794</f>
        <v>2.8941096356825775E-3</v>
      </c>
      <c r="R1795" s="196">
        <f t="shared" ref="R1795:R1858" si="239">(I1795-I1794)/I1794</f>
        <v>-1.0658914728682065E-2</v>
      </c>
    </row>
    <row r="1796" spans="1:18" ht="13.8">
      <c r="A1796" s="209">
        <v>44245</v>
      </c>
      <c r="B1796" s="193">
        <v>166.41</v>
      </c>
      <c r="C1796" s="193">
        <v>236.67</v>
      </c>
      <c r="D1796" s="193">
        <v>105.6</v>
      </c>
      <c r="E1796" s="193">
        <v>175.83</v>
      </c>
      <c r="F1796" s="193">
        <v>340.59</v>
      </c>
      <c r="G1796" s="193">
        <v>43.38</v>
      </c>
      <c r="H1796" s="193">
        <v>58.68</v>
      </c>
      <c r="I1796" s="224">
        <v>548.22</v>
      </c>
      <c r="J1796" s="193"/>
      <c r="K1796" s="196">
        <f t="shared" si="232"/>
        <v>5.9239557516773842E-3</v>
      </c>
      <c r="L1796" s="196">
        <f t="shared" si="233"/>
        <v>-1.6872653646602509E-3</v>
      </c>
      <c r="M1796" s="196">
        <f t="shared" si="234"/>
        <v>-5.1813471502591742E-3</v>
      </c>
      <c r="N1796" s="196">
        <f t="shared" si="235"/>
        <v>-1.1302294197030988E-2</v>
      </c>
      <c r="O1796" s="196">
        <f t="shared" si="236"/>
        <v>-3.1317684247498972E-3</v>
      </c>
      <c r="P1796" s="196">
        <f t="shared" si="237"/>
        <v>-6.4683053040103494E-2</v>
      </c>
      <c r="Q1796" s="196">
        <f t="shared" si="238"/>
        <v>-3.9042607367169731E-3</v>
      </c>
      <c r="R1796" s="196">
        <f t="shared" si="239"/>
        <v>-5.65894003700077E-3</v>
      </c>
    </row>
    <row r="1797" spans="1:18" ht="13.8">
      <c r="A1797" s="209">
        <v>44246</v>
      </c>
      <c r="B1797" s="193">
        <v>162.49</v>
      </c>
      <c r="C1797" s="193">
        <v>233.93</v>
      </c>
      <c r="D1797" s="193">
        <v>104.8</v>
      </c>
      <c r="E1797" s="193">
        <v>173.45</v>
      </c>
      <c r="F1797" s="193">
        <v>338.54</v>
      </c>
      <c r="G1797" s="193">
        <v>43.59</v>
      </c>
      <c r="H1797" s="193">
        <v>57.91</v>
      </c>
      <c r="I1797" s="224">
        <v>540.22</v>
      </c>
      <c r="J1797" s="193"/>
      <c r="K1797" s="196">
        <f t="shared" si="232"/>
        <v>-2.3556276666065665E-2</v>
      </c>
      <c r="L1797" s="196">
        <f t="shared" si="233"/>
        <v>-1.1577301728144593E-2</v>
      </c>
      <c r="M1797" s="196">
        <f t="shared" si="234"/>
        <v>-7.5757575757575491E-3</v>
      </c>
      <c r="N1797" s="196">
        <f t="shared" si="235"/>
        <v>-1.3535801626571255E-2</v>
      </c>
      <c r="O1797" s="196">
        <f t="shared" si="236"/>
        <v>-6.0189670865261891E-3</v>
      </c>
      <c r="P1797" s="196">
        <f t="shared" si="237"/>
        <v>4.8409405255878477E-3</v>
      </c>
      <c r="Q1797" s="196">
        <f t="shared" si="238"/>
        <v>-1.3122017723244771E-2</v>
      </c>
      <c r="R1797" s="196">
        <f t="shared" si="239"/>
        <v>-1.4592681770092299E-2</v>
      </c>
    </row>
    <row r="1798" spans="1:18" ht="13.8">
      <c r="A1798" s="209">
        <v>44249</v>
      </c>
      <c r="B1798" s="193">
        <v>159.04</v>
      </c>
      <c r="C1798" s="193">
        <v>227.66</v>
      </c>
      <c r="D1798" s="193">
        <v>102.99</v>
      </c>
      <c r="E1798" s="193">
        <v>173.61</v>
      </c>
      <c r="F1798" s="193">
        <v>334.19</v>
      </c>
      <c r="G1798" s="193">
        <v>43.39</v>
      </c>
      <c r="H1798" s="193">
        <v>57.52</v>
      </c>
      <c r="I1798" s="224">
        <v>533.78</v>
      </c>
      <c r="J1798" s="193"/>
      <c r="K1798" s="196">
        <f t="shared" si="232"/>
        <v>-2.1232075820050569E-2</v>
      </c>
      <c r="L1798" s="196">
        <f t="shared" si="233"/>
        <v>-2.680288975334506E-2</v>
      </c>
      <c r="M1798" s="196">
        <f t="shared" si="234"/>
        <v>-1.7270992366412236E-2</v>
      </c>
      <c r="N1798" s="196">
        <f t="shared" si="235"/>
        <v>9.224560392045259E-4</v>
      </c>
      <c r="O1798" s="196">
        <f t="shared" si="236"/>
        <v>-1.2849294027293739E-2</v>
      </c>
      <c r="P1798" s="196">
        <f t="shared" si="237"/>
        <v>-4.5882083046570963E-3</v>
      </c>
      <c r="Q1798" s="196">
        <f t="shared" si="238"/>
        <v>-6.7345881540320065E-3</v>
      </c>
      <c r="R1798" s="196">
        <f t="shared" si="239"/>
        <v>-1.1921069194032161E-2</v>
      </c>
    </row>
    <row r="1799" spans="1:18" ht="13.8">
      <c r="A1799" s="209">
        <v>44250</v>
      </c>
      <c r="B1799" s="193">
        <v>159.72999999999999</v>
      </c>
      <c r="C1799" s="193">
        <v>226.45</v>
      </c>
      <c r="D1799" s="193">
        <v>103.29</v>
      </c>
      <c r="E1799" s="193">
        <v>171.19</v>
      </c>
      <c r="F1799" s="193">
        <v>326.5</v>
      </c>
      <c r="G1799" s="193">
        <v>42.69</v>
      </c>
      <c r="H1799" s="193">
        <v>57.34</v>
      </c>
      <c r="I1799" s="224">
        <v>546.15</v>
      </c>
      <c r="J1799" s="193"/>
      <c r="K1799" s="196">
        <f t="shared" si="232"/>
        <v>4.3385311871227223E-3</v>
      </c>
      <c r="L1799" s="196">
        <f t="shared" si="233"/>
        <v>-5.3149433365545463E-3</v>
      </c>
      <c r="M1799" s="196">
        <f t="shared" si="234"/>
        <v>2.9129041654530671E-3</v>
      </c>
      <c r="N1799" s="196">
        <f t="shared" si="235"/>
        <v>-1.3939289211451045E-2</v>
      </c>
      <c r="O1799" s="196">
        <f t="shared" si="236"/>
        <v>-2.3010862084442973E-2</v>
      </c>
      <c r="P1799" s="196">
        <f t="shared" si="237"/>
        <v>-1.6132749481447405E-2</v>
      </c>
      <c r="Q1799" s="196">
        <f t="shared" si="238"/>
        <v>-3.129346314325447E-3</v>
      </c>
      <c r="R1799" s="196">
        <f t="shared" si="239"/>
        <v>2.3174341489002971E-2</v>
      </c>
    </row>
    <row r="1800" spans="1:18" ht="13.8">
      <c r="A1800" s="209">
        <v>44251</v>
      </c>
      <c r="B1800" s="193">
        <v>157.97999999999999</v>
      </c>
      <c r="C1800" s="193">
        <v>227.7</v>
      </c>
      <c r="D1800" s="193">
        <v>104.5</v>
      </c>
      <c r="E1800" s="193">
        <v>171.85</v>
      </c>
      <c r="F1800" s="193">
        <v>325.12</v>
      </c>
      <c r="G1800" s="193">
        <v>41.98</v>
      </c>
      <c r="H1800" s="193">
        <v>55.48</v>
      </c>
      <c r="I1800" s="224">
        <v>553.41</v>
      </c>
      <c r="J1800" s="193"/>
      <c r="K1800" s="196">
        <f t="shared" si="232"/>
        <v>-1.095598823013836E-2</v>
      </c>
      <c r="L1800" s="196">
        <f t="shared" si="233"/>
        <v>5.5199823360565252E-3</v>
      </c>
      <c r="M1800" s="196">
        <f t="shared" si="234"/>
        <v>1.1714589989350311E-2</v>
      </c>
      <c r="N1800" s="196">
        <f t="shared" si="235"/>
        <v>3.8553653834920067E-3</v>
      </c>
      <c r="O1800" s="196">
        <f t="shared" si="236"/>
        <v>-4.2266462480857444E-3</v>
      </c>
      <c r="P1800" s="196">
        <f t="shared" si="237"/>
        <v>-1.6631529632232394E-2</v>
      </c>
      <c r="Q1800" s="196">
        <f t="shared" si="238"/>
        <v>-3.2438088594349608E-2</v>
      </c>
      <c r="R1800" s="196">
        <f t="shared" si="239"/>
        <v>1.3293051359516601E-2</v>
      </c>
    </row>
    <row r="1801" spans="1:18" ht="13.8">
      <c r="A1801" s="209">
        <v>44252</v>
      </c>
      <c r="B1801" s="193">
        <v>152.86000000000001</v>
      </c>
      <c r="C1801" s="193">
        <v>222.3</v>
      </c>
      <c r="D1801" s="193">
        <v>101.32</v>
      </c>
      <c r="E1801" s="193">
        <v>170.02</v>
      </c>
      <c r="F1801" s="193">
        <v>318.63</v>
      </c>
      <c r="G1801" s="193">
        <v>41.58</v>
      </c>
      <c r="H1801" s="193">
        <v>53.24</v>
      </c>
      <c r="I1801" s="224">
        <v>546.70000000000005</v>
      </c>
      <c r="J1801" s="193"/>
      <c r="K1801" s="196">
        <f t="shared" si="232"/>
        <v>-3.2409165717179243E-2</v>
      </c>
      <c r="L1801" s="196">
        <f t="shared" si="233"/>
        <v>-2.3715415019762747E-2</v>
      </c>
      <c r="M1801" s="196">
        <f t="shared" si="234"/>
        <v>-3.0430622009569443E-2</v>
      </c>
      <c r="N1801" s="196">
        <f t="shared" si="235"/>
        <v>-1.0648821646784894E-2</v>
      </c>
      <c r="O1801" s="196">
        <f t="shared" si="236"/>
        <v>-1.9961860236220499E-2</v>
      </c>
      <c r="P1801" s="196">
        <f t="shared" si="237"/>
        <v>-9.5283468318246457E-3</v>
      </c>
      <c r="Q1801" s="196">
        <f t="shared" si="238"/>
        <v>-4.0374909877433217E-2</v>
      </c>
      <c r="R1801" s="196">
        <f t="shared" si="239"/>
        <v>-1.2124826078314312E-2</v>
      </c>
    </row>
    <row r="1802" spans="1:18" ht="13.8">
      <c r="A1802" s="209">
        <v>44253</v>
      </c>
      <c r="B1802" s="193">
        <v>154.65</v>
      </c>
      <c r="C1802" s="193">
        <v>225.59</v>
      </c>
      <c r="D1802" s="193">
        <v>101.59</v>
      </c>
      <c r="E1802" s="193">
        <v>168.51</v>
      </c>
      <c r="F1802" s="193">
        <v>315.86</v>
      </c>
      <c r="G1802" s="193">
        <v>40.94</v>
      </c>
      <c r="H1802" s="193">
        <v>52.88</v>
      </c>
      <c r="I1802" s="224">
        <v>538.85</v>
      </c>
      <c r="J1802" s="193"/>
      <c r="K1802" s="196">
        <f t="shared" si="232"/>
        <v>1.1710061494177627E-2</v>
      </c>
      <c r="L1802" s="196">
        <f t="shared" si="233"/>
        <v>1.4799820062977921E-2</v>
      </c>
      <c r="M1802" s="196">
        <f t="shared" si="234"/>
        <v>2.6648243189894417E-3</v>
      </c>
      <c r="N1802" s="196">
        <f t="shared" si="235"/>
        <v>-8.8813080814023008E-3</v>
      </c>
      <c r="O1802" s="196">
        <f t="shared" si="236"/>
        <v>-8.6934689137870939E-3</v>
      </c>
      <c r="P1802" s="196">
        <f t="shared" si="237"/>
        <v>-1.5392015392015406E-2</v>
      </c>
      <c r="Q1802" s="196">
        <f t="shared" si="238"/>
        <v>-6.7618332081141892E-3</v>
      </c>
      <c r="R1802" s="196">
        <f t="shared" si="239"/>
        <v>-1.4358880556063694E-2</v>
      </c>
    </row>
    <row r="1803" spans="1:18" ht="13.8">
      <c r="A1803" s="209">
        <v>44256</v>
      </c>
      <c r="B1803" s="193">
        <v>157.31</v>
      </c>
      <c r="C1803" s="193">
        <v>230.02</v>
      </c>
      <c r="D1803" s="193">
        <v>103.82</v>
      </c>
      <c r="E1803" s="193">
        <v>170.95</v>
      </c>
      <c r="F1803" s="193">
        <v>316.58999999999997</v>
      </c>
      <c r="G1803" s="193">
        <v>41.4</v>
      </c>
      <c r="H1803" s="193">
        <v>54.81</v>
      </c>
      <c r="I1803" s="224">
        <v>550.64</v>
      </c>
      <c r="J1803" s="193"/>
      <c r="K1803" s="196">
        <f t="shared" si="232"/>
        <v>1.7200129324280611E-2</v>
      </c>
      <c r="L1803" s="196">
        <f t="shared" si="233"/>
        <v>1.9637395274613265E-2</v>
      </c>
      <c r="M1803" s="196">
        <f t="shared" si="234"/>
        <v>2.1950979427108865E-2</v>
      </c>
      <c r="N1803" s="196">
        <f t="shared" si="235"/>
        <v>1.4479852827725345E-2</v>
      </c>
      <c r="O1803" s="196">
        <f t="shared" si="236"/>
        <v>2.3111505097193736E-3</v>
      </c>
      <c r="P1803" s="196">
        <f t="shared" si="237"/>
        <v>1.1235955056179798E-2</v>
      </c>
      <c r="Q1803" s="196">
        <f t="shared" si="238"/>
        <v>3.6497730711043869E-2</v>
      </c>
      <c r="R1803" s="196">
        <f t="shared" si="239"/>
        <v>2.1879929479446902E-2</v>
      </c>
    </row>
    <row r="1804" spans="1:18" ht="13.8">
      <c r="A1804" s="209">
        <v>44257</v>
      </c>
      <c r="B1804" s="193">
        <v>154.72999999999999</v>
      </c>
      <c r="C1804" s="193">
        <v>227.04</v>
      </c>
      <c r="D1804" s="193">
        <v>103.54</v>
      </c>
      <c r="E1804" s="193">
        <v>159.37</v>
      </c>
      <c r="F1804" s="193">
        <v>313.44</v>
      </c>
      <c r="G1804" s="193">
        <v>41</v>
      </c>
      <c r="H1804" s="193">
        <v>53.42</v>
      </c>
      <c r="I1804" s="224">
        <v>547.82000000000005</v>
      </c>
      <c r="J1804" s="193"/>
      <c r="K1804" s="196">
        <f t="shared" si="232"/>
        <v>-1.6400737397495469E-2</v>
      </c>
      <c r="L1804" s="196">
        <f t="shared" si="233"/>
        <v>-1.2955395183027641E-2</v>
      </c>
      <c r="M1804" s="196">
        <f t="shared" si="234"/>
        <v>-2.6969755345789535E-3</v>
      </c>
      <c r="N1804" s="196">
        <f t="shared" si="235"/>
        <v>-6.7739105001462324E-2</v>
      </c>
      <c r="O1804" s="196">
        <f t="shared" si="236"/>
        <v>-9.9497773145076525E-3</v>
      </c>
      <c r="P1804" s="196">
        <f t="shared" si="237"/>
        <v>-9.6618357487922371E-3</v>
      </c>
      <c r="Q1804" s="196">
        <f t="shared" si="238"/>
        <v>-2.53603357051633E-2</v>
      </c>
      <c r="R1804" s="196">
        <f t="shared" si="239"/>
        <v>-5.1213133807931433E-3</v>
      </c>
    </row>
    <row r="1805" spans="1:18" ht="13.8">
      <c r="A1805" s="209">
        <v>44258</v>
      </c>
      <c r="B1805" s="193">
        <v>150.25</v>
      </c>
      <c r="C1805" s="193">
        <v>220.91</v>
      </c>
      <c r="D1805" s="193">
        <v>101.09</v>
      </c>
      <c r="E1805" s="193">
        <v>159.47999999999999</v>
      </c>
      <c r="F1805" s="193">
        <v>309.10000000000002</v>
      </c>
      <c r="G1805" s="193">
        <v>40.21</v>
      </c>
      <c r="H1805" s="193">
        <v>51.18</v>
      </c>
      <c r="I1805" s="224">
        <v>520.70000000000005</v>
      </c>
      <c r="J1805" s="193"/>
      <c r="K1805" s="196">
        <f t="shared" si="232"/>
        <v>-2.895366121631222E-2</v>
      </c>
      <c r="L1805" s="196">
        <f t="shared" si="233"/>
        <v>-2.6999647639182504E-2</v>
      </c>
      <c r="M1805" s="196">
        <f t="shared" si="234"/>
        <v>-2.3662352713927012E-2</v>
      </c>
      <c r="N1805" s="196">
        <f t="shared" si="235"/>
        <v>6.9021773232092127E-4</v>
      </c>
      <c r="O1805" s="196">
        <f t="shared" si="236"/>
        <v>-1.3846350178662504E-2</v>
      </c>
      <c r="P1805" s="196">
        <f t="shared" si="237"/>
        <v>-1.9268292682926808E-2</v>
      </c>
      <c r="Q1805" s="196">
        <f t="shared" si="238"/>
        <v>-4.193186072631977E-2</v>
      </c>
      <c r="R1805" s="196">
        <f t="shared" si="239"/>
        <v>-4.950531196378373E-2</v>
      </c>
    </row>
    <row r="1806" spans="1:18" ht="13.8">
      <c r="A1806" s="209">
        <v>44259</v>
      </c>
      <c r="B1806" s="193">
        <v>148.88</v>
      </c>
      <c r="C1806" s="193">
        <v>220.11</v>
      </c>
      <c r="D1806" s="193">
        <v>102.2</v>
      </c>
      <c r="E1806" s="193">
        <v>156</v>
      </c>
      <c r="F1806" s="193">
        <v>304.45</v>
      </c>
      <c r="G1806" s="193">
        <v>40.19</v>
      </c>
      <c r="H1806" s="193">
        <v>49.99</v>
      </c>
      <c r="I1806" s="224">
        <v>511.29</v>
      </c>
      <c r="J1806" s="193"/>
      <c r="K1806" s="196">
        <f t="shared" si="232"/>
        <v>-9.1181364392679178E-3</v>
      </c>
      <c r="L1806" s="196">
        <f t="shared" si="233"/>
        <v>-3.6213842741387122E-3</v>
      </c>
      <c r="M1806" s="196">
        <f t="shared" si="234"/>
        <v>1.0980314571174194E-2</v>
      </c>
      <c r="N1806" s="196">
        <f t="shared" si="235"/>
        <v>-2.1820917983446136E-2</v>
      </c>
      <c r="O1806" s="196">
        <f t="shared" si="236"/>
        <v>-1.504367518602405E-2</v>
      </c>
      <c r="P1806" s="196">
        <f t="shared" si="237"/>
        <v>-4.9738870927637719E-4</v>
      </c>
      <c r="Q1806" s="196">
        <f t="shared" si="238"/>
        <v>-2.3251270027354391E-2</v>
      </c>
      <c r="R1806" s="196">
        <f t="shared" si="239"/>
        <v>-1.8071826387555261E-2</v>
      </c>
    </row>
    <row r="1807" spans="1:18" ht="13.8">
      <c r="A1807" s="209">
        <v>44260</v>
      </c>
      <c r="B1807" s="193">
        <v>150.02000000000001</v>
      </c>
      <c r="C1807" s="193">
        <v>224.83</v>
      </c>
      <c r="D1807" s="193">
        <v>105.17</v>
      </c>
      <c r="E1807" s="193">
        <v>158.56</v>
      </c>
      <c r="F1807" s="193">
        <v>302.8</v>
      </c>
      <c r="G1807" s="193">
        <v>40.69</v>
      </c>
      <c r="H1807" s="193">
        <v>50.39</v>
      </c>
      <c r="I1807" s="224">
        <v>516.39</v>
      </c>
      <c r="J1807" s="193"/>
      <c r="K1807" s="196">
        <f t="shared" si="232"/>
        <v>7.6571735626008519E-3</v>
      </c>
      <c r="L1807" s="196">
        <f t="shared" si="233"/>
        <v>2.1443823542774063E-2</v>
      </c>
      <c r="M1807" s="196">
        <f t="shared" si="234"/>
        <v>2.9060665362035214E-2</v>
      </c>
      <c r="N1807" s="196">
        <f t="shared" si="235"/>
        <v>1.6410256410256424E-2</v>
      </c>
      <c r="O1807" s="196">
        <f t="shared" si="236"/>
        <v>-5.4196091312201586E-3</v>
      </c>
      <c r="P1807" s="196">
        <f t="shared" si="237"/>
        <v>1.2440905697934811E-2</v>
      </c>
      <c r="Q1807" s="196">
        <f t="shared" si="238"/>
        <v>8.0016003200639833E-3</v>
      </c>
      <c r="R1807" s="196">
        <f t="shared" si="239"/>
        <v>9.97476970017009E-3</v>
      </c>
    </row>
    <row r="1808" spans="1:18" ht="13.8">
      <c r="A1808" s="209">
        <v>44263</v>
      </c>
      <c r="B1808" s="193">
        <v>147.6</v>
      </c>
      <c r="C1808" s="193">
        <v>220.75</v>
      </c>
      <c r="D1808" s="193">
        <v>100.96</v>
      </c>
      <c r="E1808" s="193">
        <v>162.47999999999999</v>
      </c>
      <c r="F1808" s="193">
        <v>297.17</v>
      </c>
      <c r="G1808" s="193">
        <v>40.299999999999997</v>
      </c>
      <c r="H1808" s="193">
        <v>50.14</v>
      </c>
      <c r="I1808" s="224">
        <v>493.33</v>
      </c>
      <c r="J1808" s="193"/>
      <c r="K1808" s="196">
        <f t="shared" si="232"/>
        <v>-1.6131182508998906E-2</v>
      </c>
      <c r="L1808" s="196">
        <f t="shared" si="233"/>
        <v>-1.8147044433572086E-2</v>
      </c>
      <c r="M1808" s="196">
        <f t="shared" si="234"/>
        <v>-4.0030426927831209E-2</v>
      </c>
      <c r="N1808" s="196">
        <f t="shared" si="235"/>
        <v>2.4722502522704259E-2</v>
      </c>
      <c r="O1808" s="196">
        <f t="shared" si="236"/>
        <v>-1.8593130779392321E-2</v>
      </c>
      <c r="P1808" s="196">
        <f t="shared" si="237"/>
        <v>-9.5846645367412293E-3</v>
      </c>
      <c r="Q1808" s="196">
        <f t="shared" si="238"/>
        <v>-4.9613018456042867E-3</v>
      </c>
      <c r="R1808" s="196">
        <f t="shared" si="239"/>
        <v>-4.4656170723677849E-2</v>
      </c>
    </row>
    <row r="1809" spans="1:18" ht="13.8">
      <c r="A1809" s="209">
        <v>44264</v>
      </c>
      <c r="B1809" s="193">
        <v>153.13999999999999</v>
      </c>
      <c r="C1809" s="193">
        <v>226.95</v>
      </c>
      <c r="D1809" s="193">
        <v>102.38</v>
      </c>
      <c r="E1809" s="193">
        <v>164.6</v>
      </c>
      <c r="F1809" s="193">
        <v>304.2</v>
      </c>
      <c r="G1809" s="193">
        <v>40.61</v>
      </c>
      <c r="H1809" s="193">
        <v>52.65</v>
      </c>
      <c r="I1809" s="224">
        <v>506.44</v>
      </c>
      <c r="J1809" s="193"/>
      <c r="K1809" s="196">
        <f t="shared" si="232"/>
        <v>3.7533875338753332E-2</v>
      </c>
      <c r="L1809" s="196">
        <f t="shared" si="233"/>
        <v>2.8086070215175486E-2</v>
      </c>
      <c r="M1809" s="196">
        <f t="shared" si="234"/>
        <v>1.406497622820921E-2</v>
      </c>
      <c r="N1809" s="196">
        <f t="shared" si="235"/>
        <v>1.3047759724273786E-2</v>
      </c>
      <c r="O1809" s="196">
        <f t="shared" si="236"/>
        <v>2.3656492916512339E-2</v>
      </c>
      <c r="P1809" s="196">
        <f t="shared" si="237"/>
        <v>7.6923076923077491E-3</v>
      </c>
      <c r="Q1809" s="196">
        <f t="shared" si="238"/>
        <v>5.0059832469086518E-2</v>
      </c>
      <c r="R1809" s="196">
        <f t="shared" si="239"/>
        <v>2.6574503881783014E-2</v>
      </c>
    </row>
    <row r="1810" spans="1:18" ht="13.8">
      <c r="A1810" s="209">
        <v>44265</v>
      </c>
      <c r="B1810" s="193">
        <v>152.88</v>
      </c>
      <c r="C1810" s="193">
        <v>225.63</v>
      </c>
      <c r="D1810" s="193">
        <v>102.5</v>
      </c>
      <c r="E1810" s="193">
        <v>164.05</v>
      </c>
      <c r="F1810" s="193">
        <v>309.02</v>
      </c>
      <c r="G1810" s="193">
        <v>41.65</v>
      </c>
      <c r="H1810" s="193">
        <v>51.87</v>
      </c>
      <c r="I1810" s="224">
        <v>504.54</v>
      </c>
      <c r="J1810" s="193"/>
      <c r="K1810" s="196">
        <f t="shared" si="232"/>
        <v>-1.6977928692698898E-3</v>
      </c>
      <c r="L1810" s="196">
        <f t="shared" si="233"/>
        <v>-5.8162590879047953E-3</v>
      </c>
      <c r="M1810" s="196">
        <f t="shared" si="234"/>
        <v>1.1721039265481985E-3</v>
      </c>
      <c r="N1810" s="196">
        <f t="shared" si="235"/>
        <v>-3.3414337788577335E-3</v>
      </c>
      <c r="O1810" s="196">
        <f t="shared" si="236"/>
        <v>1.5844838921761976E-2</v>
      </c>
      <c r="P1810" s="196">
        <f t="shared" si="237"/>
        <v>2.5609455799064249E-2</v>
      </c>
      <c r="Q1810" s="196">
        <f t="shared" si="238"/>
        <v>-1.4814814814814836E-2</v>
      </c>
      <c r="R1810" s="196">
        <f t="shared" si="239"/>
        <v>-3.751678382434202E-3</v>
      </c>
    </row>
    <row r="1811" spans="1:18" ht="13.8">
      <c r="A1811" s="209">
        <v>44266</v>
      </c>
      <c r="B1811" s="193">
        <v>155.68</v>
      </c>
      <c r="C1811" s="193">
        <v>230.2</v>
      </c>
      <c r="D1811" s="193">
        <v>105.48</v>
      </c>
      <c r="E1811" s="193">
        <v>164.73</v>
      </c>
      <c r="F1811" s="193">
        <v>313.62</v>
      </c>
      <c r="G1811" s="193">
        <v>41.64</v>
      </c>
      <c r="H1811" s="193">
        <v>52.71</v>
      </c>
      <c r="I1811" s="224">
        <v>523.05999999999995</v>
      </c>
      <c r="J1811" s="193"/>
      <c r="K1811" s="196">
        <f t="shared" si="232"/>
        <v>1.8315018315018389E-2</v>
      </c>
      <c r="L1811" s="196">
        <f t="shared" si="233"/>
        <v>2.0254398794486518E-2</v>
      </c>
      <c r="M1811" s="196">
        <f t="shared" si="234"/>
        <v>2.9073170731707357E-2</v>
      </c>
      <c r="N1811" s="196">
        <f t="shared" si="235"/>
        <v>4.1450777202071219E-3</v>
      </c>
      <c r="O1811" s="196">
        <f t="shared" si="236"/>
        <v>1.4885767911462115E-2</v>
      </c>
      <c r="P1811" s="196">
        <f t="shared" si="237"/>
        <v>-2.400960384153184E-4</v>
      </c>
      <c r="Q1811" s="196">
        <f t="shared" si="238"/>
        <v>1.6194331983805734E-2</v>
      </c>
      <c r="R1811" s="196">
        <f t="shared" si="239"/>
        <v>3.6706703135529241E-2</v>
      </c>
    </row>
    <row r="1812" spans="1:18" ht="13.8">
      <c r="A1812" s="209">
        <v>44267</v>
      </c>
      <c r="B1812" s="193">
        <v>154.47</v>
      </c>
      <c r="C1812" s="193">
        <v>228.86</v>
      </c>
      <c r="D1812" s="193">
        <v>102.84</v>
      </c>
      <c r="E1812" s="193">
        <v>165.36</v>
      </c>
      <c r="F1812" s="193">
        <v>315.99</v>
      </c>
      <c r="G1812" s="193">
        <v>42.26</v>
      </c>
      <c r="H1812" s="193">
        <v>52.3</v>
      </c>
      <c r="I1812" s="224">
        <v>518.02</v>
      </c>
      <c r="J1812" s="193"/>
      <c r="K1812" s="196">
        <f t="shared" si="232"/>
        <v>-7.7723535457348914E-3</v>
      </c>
      <c r="L1812" s="196">
        <f t="shared" si="233"/>
        <v>-5.8210251954820807E-3</v>
      </c>
      <c r="M1812" s="196">
        <f t="shared" si="234"/>
        <v>-2.5028441410693974E-2</v>
      </c>
      <c r="N1812" s="196">
        <f t="shared" si="235"/>
        <v>3.8244399927154977E-3</v>
      </c>
      <c r="O1812" s="196">
        <f t="shared" si="236"/>
        <v>7.556916013009389E-3</v>
      </c>
      <c r="P1812" s="196">
        <f t="shared" si="237"/>
        <v>1.4889529298751139E-2</v>
      </c>
      <c r="Q1812" s="196">
        <f t="shared" si="238"/>
        <v>-7.7784101688484859E-3</v>
      </c>
      <c r="R1812" s="196">
        <f t="shared" si="239"/>
        <v>-9.6356058578365086E-3</v>
      </c>
    </row>
    <row r="1813" spans="1:18" ht="13.8">
      <c r="A1813" s="209">
        <v>44270</v>
      </c>
      <c r="B1813" s="193">
        <v>154.08000000000001</v>
      </c>
      <c r="C1813" s="193">
        <v>227.95</v>
      </c>
      <c r="D1813" s="193">
        <v>103.07</v>
      </c>
      <c r="E1813" s="193">
        <v>166.36</v>
      </c>
      <c r="F1813" s="193">
        <v>315.39</v>
      </c>
      <c r="G1813" s="193">
        <v>42.05</v>
      </c>
      <c r="H1813" s="193">
        <v>54.05</v>
      </c>
      <c r="I1813" s="224">
        <v>520.25</v>
      </c>
      <c r="J1813" s="193"/>
      <c r="K1813" s="196">
        <f t="shared" si="232"/>
        <v>-2.5247620897260723E-3</v>
      </c>
      <c r="L1813" s="196">
        <f t="shared" si="233"/>
        <v>-3.9762300096129726E-3</v>
      </c>
      <c r="M1813" s="196">
        <f t="shared" si="234"/>
        <v>2.2364838584207482E-3</v>
      </c>
      <c r="N1813" s="196">
        <f t="shared" si="235"/>
        <v>6.047411707789066E-3</v>
      </c>
      <c r="O1813" s="196">
        <f t="shared" si="236"/>
        <v>-1.8987942656413896E-3</v>
      </c>
      <c r="P1813" s="196">
        <f t="shared" si="237"/>
        <v>-4.9692380501656615E-3</v>
      </c>
      <c r="Q1813" s="196">
        <f t="shared" si="238"/>
        <v>3.3460803059273424E-2</v>
      </c>
      <c r="R1813" s="196">
        <f t="shared" si="239"/>
        <v>4.3048530944751516E-3</v>
      </c>
    </row>
    <row r="1814" spans="1:18" ht="13.8">
      <c r="A1814" s="209">
        <v>44271</v>
      </c>
      <c r="B1814" s="193">
        <v>154.59</v>
      </c>
      <c r="C1814" s="193">
        <v>230.76</v>
      </c>
      <c r="D1814" s="193">
        <v>104.37</v>
      </c>
      <c r="E1814" s="193">
        <v>165.54</v>
      </c>
      <c r="F1814" s="193">
        <v>312.27999999999997</v>
      </c>
      <c r="G1814" s="193">
        <v>42.03</v>
      </c>
      <c r="H1814" s="193">
        <v>53.82</v>
      </c>
      <c r="I1814" s="224">
        <v>524.03</v>
      </c>
      <c r="J1814" s="193"/>
      <c r="K1814" s="196">
        <f t="shared" si="232"/>
        <v>3.3099688473519654E-3</v>
      </c>
      <c r="L1814" s="196">
        <f t="shared" si="233"/>
        <v>1.2327264751041905E-2</v>
      </c>
      <c r="M1814" s="196">
        <f t="shared" si="234"/>
        <v>1.2612787426021262E-2</v>
      </c>
      <c r="N1814" s="196">
        <f t="shared" si="235"/>
        <v>-4.9290694878577875E-3</v>
      </c>
      <c r="O1814" s="196">
        <f t="shared" si="236"/>
        <v>-9.8608072545103322E-3</v>
      </c>
      <c r="P1814" s="196">
        <f t="shared" si="237"/>
        <v>-4.756242568370041E-4</v>
      </c>
      <c r="Q1814" s="196">
        <f t="shared" si="238"/>
        <v>-4.2553191489361122E-3</v>
      </c>
      <c r="R1814" s="196">
        <f t="shared" si="239"/>
        <v>7.2657376261412261E-3</v>
      </c>
    </row>
    <row r="1815" spans="1:18" ht="13.8">
      <c r="A1815" s="209">
        <v>44272</v>
      </c>
      <c r="B1815" s="193">
        <v>156.79</v>
      </c>
      <c r="C1815" s="193">
        <v>230.11</v>
      </c>
      <c r="D1815" s="193">
        <v>104.3</v>
      </c>
      <c r="E1815" s="193">
        <v>163.88</v>
      </c>
      <c r="F1815" s="193">
        <v>314.13</v>
      </c>
      <c r="G1815" s="193">
        <v>41.68</v>
      </c>
      <c r="H1815" s="193">
        <v>55.3</v>
      </c>
      <c r="I1815" s="224">
        <v>524.44000000000005</v>
      </c>
      <c r="J1815" s="193"/>
      <c r="K1815" s="196">
        <f t="shared" si="232"/>
        <v>1.4231192185781671E-2</v>
      </c>
      <c r="L1815" s="196">
        <f t="shared" si="233"/>
        <v>-2.816779337840082E-3</v>
      </c>
      <c r="M1815" s="196">
        <f t="shared" si="234"/>
        <v>-6.7069081153595274E-4</v>
      </c>
      <c r="N1815" s="196">
        <f t="shared" si="235"/>
        <v>-1.0027787845837844E-2</v>
      </c>
      <c r="O1815" s="196">
        <f t="shared" si="236"/>
        <v>5.9241706161138174E-3</v>
      </c>
      <c r="P1815" s="196">
        <f t="shared" si="237"/>
        <v>-8.3273852010469045E-3</v>
      </c>
      <c r="Q1815" s="196">
        <f t="shared" si="238"/>
        <v>2.7499070977331789E-2</v>
      </c>
      <c r="R1815" s="196">
        <f t="shared" si="239"/>
        <v>7.8239795431574882E-4</v>
      </c>
    </row>
    <row r="1816" spans="1:18" ht="13.8">
      <c r="A1816" s="209">
        <v>44273</v>
      </c>
      <c r="B1816" s="193">
        <v>151.4</v>
      </c>
      <c r="C1816" s="193">
        <v>223.98</v>
      </c>
      <c r="D1816" s="193">
        <v>101.56</v>
      </c>
      <c r="E1816" s="193">
        <v>164.99</v>
      </c>
      <c r="F1816" s="193">
        <v>308.20999999999998</v>
      </c>
      <c r="G1816" s="193">
        <v>41.14</v>
      </c>
      <c r="H1816" s="193">
        <v>55.21</v>
      </c>
      <c r="I1816" s="224">
        <v>504.79</v>
      </c>
      <c r="J1816" s="193"/>
      <c r="K1816" s="196">
        <f t="shared" si="232"/>
        <v>-3.4377192422986078E-2</v>
      </c>
      <c r="L1816" s="196">
        <f t="shared" si="233"/>
        <v>-2.6639433314501863E-2</v>
      </c>
      <c r="M1816" s="196">
        <f t="shared" si="234"/>
        <v>-2.6270373921380586E-2</v>
      </c>
      <c r="N1816" s="196">
        <f t="shared" si="235"/>
        <v>6.7732487185746502E-3</v>
      </c>
      <c r="O1816" s="196">
        <f t="shared" si="236"/>
        <v>-1.8845700824499462E-2</v>
      </c>
      <c r="P1816" s="196">
        <f t="shared" si="237"/>
        <v>-1.2955854126679442E-2</v>
      </c>
      <c r="Q1816" s="196">
        <f t="shared" si="238"/>
        <v>-1.6274864376129531E-3</v>
      </c>
      <c r="R1816" s="196">
        <f t="shared" si="239"/>
        <v>-3.7468537868965049E-2</v>
      </c>
    </row>
    <row r="1817" spans="1:18" ht="13.8">
      <c r="A1817" s="209">
        <v>44274</v>
      </c>
      <c r="B1817" s="193">
        <v>153.75</v>
      </c>
      <c r="C1817" s="193">
        <v>223.62</v>
      </c>
      <c r="D1817" s="193">
        <v>101.91</v>
      </c>
      <c r="E1817" s="193">
        <v>172.29</v>
      </c>
      <c r="F1817" s="193">
        <v>313.86</v>
      </c>
      <c r="G1817" s="193">
        <v>41.69</v>
      </c>
      <c r="H1817" s="193">
        <v>55.98</v>
      </c>
      <c r="I1817" s="224">
        <v>512.17999999999995</v>
      </c>
      <c r="J1817" s="193"/>
      <c r="K1817" s="196">
        <f t="shared" si="232"/>
        <v>1.5521796565389658E-2</v>
      </c>
      <c r="L1817" s="196">
        <f t="shared" si="233"/>
        <v>-1.6072863648539388E-3</v>
      </c>
      <c r="M1817" s="196">
        <f t="shared" si="234"/>
        <v>3.4462386766442922E-3</v>
      </c>
      <c r="N1817" s="196">
        <f t="shared" si="235"/>
        <v>4.424510576398559E-2</v>
      </c>
      <c r="O1817" s="196">
        <f t="shared" si="236"/>
        <v>1.8331656987119284E-2</v>
      </c>
      <c r="P1817" s="196">
        <f t="shared" si="237"/>
        <v>1.3368983957219182E-2</v>
      </c>
      <c r="Q1817" s="196">
        <f t="shared" si="238"/>
        <v>1.3946748777395327E-2</v>
      </c>
      <c r="R1817" s="196">
        <f t="shared" si="239"/>
        <v>1.4639751183660392E-2</v>
      </c>
    </row>
    <row r="1818" spans="1:18" ht="13.8">
      <c r="A1818" s="209">
        <v>44277</v>
      </c>
      <c r="B1818" s="193">
        <v>155.54</v>
      </c>
      <c r="C1818" s="193">
        <v>229.1</v>
      </c>
      <c r="D1818" s="193">
        <v>101.68</v>
      </c>
      <c r="E1818" s="193">
        <v>172.74</v>
      </c>
      <c r="F1818" s="193">
        <v>319.19</v>
      </c>
      <c r="G1818" s="193">
        <v>41.89</v>
      </c>
      <c r="H1818" s="193">
        <v>56.51</v>
      </c>
      <c r="I1818" s="224">
        <v>523.11</v>
      </c>
      <c r="J1818" s="193"/>
      <c r="K1818" s="196">
        <f t="shared" si="232"/>
        <v>1.1642276422764176E-2</v>
      </c>
      <c r="L1818" s="196">
        <f t="shared" si="233"/>
        <v>2.4505858152222473E-2</v>
      </c>
      <c r="M1818" s="196">
        <f t="shared" si="234"/>
        <v>-2.256893337258265E-3</v>
      </c>
      <c r="N1818" s="196">
        <f t="shared" si="235"/>
        <v>2.6118753264845148E-3</v>
      </c>
      <c r="O1818" s="196">
        <f t="shared" si="236"/>
        <v>1.6982093927228648E-2</v>
      </c>
      <c r="P1818" s="196">
        <f t="shared" si="237"/>
        <v>4.7973135044375838E-3</v>
      </c>
      <c r="Q1818" s="196">
        <f t="shared" si="238"/>
        <v>9.4676670239371413E-3</v>
      </c>
      <c r="R1818" s="196">
        <f t="shared" si="239"/>
        <v>2.1340153852161477E-2</v>
      </c>
    </row>
    <row r="1819" spans="1:18" ht="13.8">
      <c r="A1819" s="209">
        <v>44278</v>
      </c>
      <c r="B1819" s="193">
        <v>156.88</v>
      </c>
      <c r="C1819" s="193">
        <v>230.64</v>
      </c>
      <c r="D1819" s="193">
        <v>102.4</v>
      </c>
      <c r="E1819" s="193">
        <v>173.54</v>
      </c>
      <c r="F1819" s="193">
        <v>324.77</v>
      </c>
      <c r="G1819" s="193">
        <v>42.38</v>
      </c>
      <c r="H1819" s="193">
        <v>56.53</v>
      </c>
      <c r="I1819" s="224">
        <v>535.09</v>
      </c>
      <c r="J1819" s="193"/>
      <c r="K1819" s="196">
        <f t="shared" si="232"/>
        <v>8.6151472290086368E-3</v>
      </c>
      <c r="L1819" s="196">
        <f t="shared" si="233"/>
        <v>6.7219554779571894E-3</v>
      </c>
      <c r="M1819" s="196">
        <f t="shared" si="234"/>
        <v>7.0810385523209958E-3</v>
      </c>
      <c r="N1819" s="196">
        <f t="shared" si="235"/>
        <v>4.6312376982747651E-3</v>
      </c>
      <c r="O1819" s="196">
        <f t="shared" si="236"/>
        <v>1.7481750681412275E-2</v>
      </c>
      <c r="P1819" s="196">
        <f t="shared" si="237"/>
        <v>1.1697302458820768E-2</v>
      </c>
      <c r="Q1819" s="196">
        <f t="shared" si="238"/>
        <v>3.5391966023718151E-4</v>
      </c>
      <c r="R1819" s="196">
        <f t="shared" si="239"/>
        <v>2.2901492993825424E-2</v>
      </c>
    </row>
    <row r="1820" spans="1:18" ht="13.8">
      <c r="A1820" s="209">
        <v>44279</v>
      </c>
      <c r="B1820" s="193">
        <v>154.35</v>
      </c>
      <c r="C1820" s="193">
        <v>228.58</v>
      </c>
      <c r="D1820" s="193">
        <v>102</v>
      </c>
      <c r="E1820" s="193">
        <v>172.96</v>
      </c>
      <c r="F1820" s="193">
        <v>322.58</v>
      </c>
      <c r="G1820" s="193">
        <v>42.12</v>
      </c>
      <c r="H1820" s="193">
        <v>54.03</v>
      </c>
      <c r="I1820" s="224">
        <v>520.80999999999995</v>
      </c>
      <c r="J1820" s="193"/>
      <c r="K1820" s="196">
        <f t="shared" si="232"/>
        <v>-1.6126976032636419E-2</v>
      </c>
      <c r="L1820" s="196">
        <f t="shared" si="233"/>
        <v>-8.9316684009710968E-3</v>
      </c>
      <c r="M1820" s="196">
        <f t="shared" si="234"/>
        <v>-3.9062500000000555E-3</v>
      </c>
      <c r="N1820" s="196">
        <f t="shared" si="235"/>
        <v>-3.3421689524028128E-3</v>
      </c>
      <c r="O1820" s="196">
        <f t="shared" si="236"/>
        <v>-6.7432336730609286E-3</v>
      </c>
      <c r="P1820" s="196">
        <f t="shared" si="237"/>
        <v>-6.1349693251534949E-3</v>
      </c>
      <c r="Q1820" s="196">
        <f t="shared" si="238"/>
        <v>-4.4224305678400848E-2</v>
      </c>
      <c r="R1820" s="196">
        <f t="shared" si="239"/>
        <v>-2.6687099366461877E-2</v>
      </c>
    </row>
    <row r="1821" spans="1:18" ht="13.8">
      <c r="A1821" s="209">
        <v>44280</v>
      </c>
      <c r="B1821" s="193">
        <v>152.31</v>
      </c>
      <c r="C1821" s="193">
        <v>225.55</v>
      </c>
      <c r="D1821" s="193">
        <v>101.97</v>
      </c>
      <c r="E1821" s="193">
        <v>177.02</v>
      </c>
      <c r="F1821" s="193">
        <v>330.5</v>
      </c>
      <c r="G1821" s="193">
        <v>42.4</v>
      </c>
      <c r="H1821" s="193">
        <v>54.45</v>
      </c>
      <c r="I1821" s="224">
        <v>502.86</v>
      </c>
      <c r="J1821" s="193"/>
      <c r="K1821" s="196">
        <f t="shared" si="232"/>
        <v>-1.3216715257531533E-2</v>
      </c>
      <c r="L1821" s="196">
        <f t="shared" si="233"/>
        <v>-1.3255752909265906E-2</v>
      </c>
      <c r="M1821" s="196">
        <f t="shared" si="234"/>
        <v>-2.9411764705883467E-4</v>
      </c>
      <c r="N1821" s="196">
        <f t="shared" si="235"/>
        <v>2.347363552266421E-2</v>
      </c>
      <c r="O1821" s="196">
        <f t="shared" si="236"/>
        <v>2.4552049104098257E-2</v>
      </c>
      <c r="P1821" s="196">
        <f t="shared" si="237"/>
        <v>6.6476733143400087E-3</v>
      </c>
      <c r="Q1821" s="196">
        <f t="shared" si="238"/>
        <v>7.7734591893392872E-3</v>
      </c>
      <c r="R1821" s="196">
        <f t="shared" si="239"/>
        <v>-3.4465544056373601E-2</v>
      </c>
    </row>
    <row r="1822" spans="1:18" ht="13.8">
      <c r="A1822" s="209">
        <v>44281</v>
      </c>
      <c r="B1822" s="193">
        <v>152.6</v>
      </c>
      <c r="C1822" s="193">
        <v>229.57</v>
      </c>
      <c r="D1822" s="193">
        <v>101.53</v>
      </c>
      <c r="E1822" s="193">
        <v>184.6</v>
      </c>
      <c r="F1822" s="193">
        <v>335.92</v>
      </c>
      <c r="G1822" s="193">
        <v>42.76</v>
      </c>
      <c r="H1822" s="193">
        <v>57.02</v>
      </c>
      <c r="I1822" s="224">
        <v>508.05</v>
      </c>
      <c r="J1822" s="193"/>
      <c r="K1822" s="196">
        <f t="shared" si="232"/>
        <v>1.9040115553804217E-3</v>
      </c>
      <c r="L1822" s="196">
        <f t="shared" si="233"/>
        <v>1.7823099091110538E-2</v>
      </c>
      <c r="M1822" s="196">
        <f t="shared" si="234"/>
        <v>-4.3149946062567201E-3</v>
      </c>
      <c r="N1822" s="196">
        <f t="shared" si="235"/>
        <v>4.2820020336685027E-2</v>
      </c>
      <c r="O1822" s="196">
        <f t="shared" si="236"/>
        <v>1.6399394856278414E-2</v>
      </c>
      <c r="P1822" s="196">
        <f t="shared" si="237"/>
        <v>8.4905660377358368E-3</v>
      </c>
      <c r="Q1822" s="196">
        <f t="shared" si="238"/>
        <v>4.7199265381083565E-2</v>
      </c>
      <c r="R1822" s="196">
        <f t="shared" si="239"/>
        <v>1.0320964085431327E-2</v>
      </c>
    </row>
    <row r="1823" spans="1:18" ht="13.8">
      <c r="A1823" s="209">
        <v>44284</v>
      </c>
      <c r="B1823" s="193">
        <v>153.79</v>
      </c>
      <c r="C1823" s="193">
        <v>228.37</v>
      </c>
      <c r="D1823" s="193">
        <v>102.55</v>
      </c>
      <c r="E1823" s="193">
        <v>182.08</v>
      </c>
      <c r="F1823" s="193">
        <v>339.86</v>
      </c>
      <c r="G1823" s="193">
        <v>43.25</v>
      </c>
      <c r="H1823" s="193">
        <v>56.1</v>
      </c>
      <c r="I1823" s="224">
        <v>513.95000000000005</v>
      </c>
      <c r="J1823" s="193"/>
      <c r="K1823" s="196">
        <f t="shared" si="232"/>
        <v>7.7981651376146646E-3</v>
      </c>
      <c r="L1823" s="196">
        <f t="shared" si="233"/>
        <v>-5.2271638280262604E-3</v>
      </c>
      <c r="M1823" s="196">
        <f t="shared" si="234"/>
        <v>1.0046291736432542E-2</v>
      </c>
      <c r="N1823" s="196">
        <f t="shared" si="235"/>
        <v>-1.3651137594799469E-2</v>
      </c>
      <c r="O1823" s="196">
        <f t="shared" si="236"/>
        <v>1.1728983091212185E-2</v>
      </c>
      <c r="P1823" s="196">
        <f t="shared" si="237"/>
        <v>1.1459307764265715E-2</v>
      </c>
      <c r="Q1823" s="196">
        <f t="shared" si="238"/>
        <v>-1.6134689582602623E-2</v>
      </c>
      <c r="R1823" s="196">
        <f t="shared" si="239"/>
        <v>1.1613030213561724E-2</v>
      </c>
    </row>
    <row r="1824" spans="1:18" ht="13.8">
      <c r="A1824" s="209">
        <v>44285</v>
      </c>
      <c r="B1824" s="193">
        <v>152.76</v>
      </c>
      <c r="C1824" s="193">
        <v>225.08</v>
      </c>
      <c r="D1824" s="193">
        <v>102.53</v>
      </c>
      <c r="E1824" s="193">
        <v>183.4</v>
      </c>
      <c r="F1824" s="193">
        <v>333.75</v>
      </c>
      <c r="G1824" s="193">
        <v>42.95</v>
      </c>
      <c r="H1824" s="193">
        <v>56.54</v>
      </c>
      <c r="I1824" s="224">
        <v>513.39</v>
      </c>
      <c r="J1824" s="193"/>
      <c r="K1824" s="196">
        <f t="shared" si="232"/>
        <v>-6.69744456726706E-3</v>
      </c>
      <c r="L1824" s="196">
        <f t="shared" si="233"/>
        <v>-1.4406445680255691E-2</v>
      </c>
      <c r="M1824" s="196">
        <f t="shared" si="234"/>
        <v>-1.9502681618718695E-4</v>
      </c>
      <c r="N1824" s="196">
        <f t="shared" si="235"/>
        <v>7.2495606326888904E-3</v>
      </c>
      <c r="O1824" s="196">
        <f t="shared" si="236"/>
        <v>-1.7977990937444871E-2</v>
      </c>
      <c r="P1824" s="196">
        <f t="shared" si="237"/>
        <v>-6.9364161849710324E-3</v>
      </c>
      <c r="Q1824" s="196">
        <f t="shared" si="238"/>
        <v>7.8431372549019208E-3</v>
      </c>
      <c r="R1824" s="196">
        <f t="shared" si="239"/>
        <v>-1.0896001556572801E-3</v>
      </c>
    </row>
    <row r="1825" spans="1:18" ht="13.8">
      <c r="A1825" s="209">
        <v>44286</v>
      </c>
      <c r="B1825" s="193">
        <v>154.69999999999999</v>
      </c>
      <c r="C1825" s="193">
        <v>228.88</v>
      </c>
      <c r="D1825" s="193">
        <v>103.18</v>
      </c>
      <c r="E1825" s="193">
        <v>181.95</v>
      </c>
      <c r="F1825" s="193">
        <v>336.36</v>
      </c>
      <c r="G1825" s="193">
        <v>42.98</v>
      </c>
      <c r="H1825" s="193">
        <v>57.4</v>
      </c>
      <c r="I1825" s="224">
        <v>521.66</v>
      </c>
      <c r="J1825" s="193"/>
      <c r="K1825" s="196">
        <f t="shared" si="232"/>
        <v>1.2699659596753062E-2</v>
      </c>
      <c r="L1825" s="196">
        <f t="shared" si="233"/>
        <v>1.6882886084947497E-2</v>
      </c>
      <c r="M1825" s="196">
        <f t="shared" si="234"/>
        <v>6.3396079196333336E-3</v>
      </c>
      <c r="N1825" s="196">
        <f t="shared" si="235"/>
        <v>-7.9062159214831895E-3</v>
      </c>
      <c r="O1825" s="196">
        <f t="shared" si="236"/>
        <v>7.8202247191011647E-3</v>
      </c>
      <c r="P1825" s="196">
        <f t="shared" si="237"/>
        <v>6.9848661233979118E-4</v>
      </c>
      <c r="Q1825" s="196">
        <f t="shared" si="238"/>
        <v>1.5210470463388741E-2</v>
      </c>
      <c r="R1825" s="196">
        <f t="shared" si="239"/>
        <v>1.610861138705464E-2</v>
      </c>
    </row>
    <row r="1826" spans="1:18" ht="13.8">
      <c r="A1826" s="209">
        <v>44287</v>
      </c>
      <c r="B1826" s="193">
        <v>158.05000000000001</v>
      </c>
      <c r="C1826" s="193">
        <v>235.27</v>
      </c>
      <c r="D1826" s="193">
        <v>106.63</v>
      </c>
      <c r="E1826" s="193">
        <v>184.38</v>
      </c>
      <c r="F1826" s="193">
        <v>338.7</v>
      </c>
      <c r="G1826" s="193">
        <v>42.91</v>
      </c>
      <c r="H1826" s="193">
        <v>59.15</v>
      </c>
      <c r="I1826" s="224">
        <v>539.41999999999996</v>
      </c>
      <c r="J1826" s="193"/>
      <c r="K1826" s="196">
        <f t="shared" si="232"/>
        <v>2.165481577246298E-2</v>
      </c>
      <c r="L1826" s="196">
        <f t="shared" si="233"/>
        <v>2.7918559944075563E-2</v>
      </c>
      <c r="M1826" s="196">
        <f t="shared" si="234"/>
        <v>3.3436712541190038E-2</v>
      </c>
      <c r="N1826" s="196">
        <f t="shared" si="235"/>
        <v>1.3355317394888743E-2</v>
      </c>
      <c r="O1826" s="196">
        <f t="shared" si="236"/>
        <v>6.9568319657509065E-3</v>
      </c>
      <c r="P1826" s="196">
        <f t="shared" si="237"/>
        <v>-1.6286644951140133E-3</v>
      </c>
      <c r="Q1826" s="196">
        <f t="shared" si="238"/>
        <v>3.048780487804878E-2</v>
      </c>
      <c r="R1826" s="196">
        <f t="shared" si="239"/>
        <v>3.4045163516466651E-2</v>
      </c>
    </row>
    <row r="1827" spans="1:18" ht="13.8">
      <c r="A1827" s="209">
        <v>44291</v>
      </c>
      <c r="B1827" s="193">
        <v>161.34</v>
      </c>
      <c r="C1827" s="193">
        <v>241.79</v>
      </c>
      <c r="D1827" s="193">
        <v>111</v>
      </c>
      <c r="E1827" s="193">
        <v>188.64</v>
      </c>
      <c r="F1827" s="193">
        <v>344.31</v>
      </c>
      <c r="G1827" s="193">
        <v>44.12</v>
      </c>
      <c r="H1827" s="193">
        <v>59.7</v>
      </c>
      <c r="I1827" s="224">
        <v>540.66999999999996</v>
      </c>
      <c r="J1827" s="193"/>
      <c r="K1827" s="196">
        <f t="shared" si="232"/>
        <v>2.0816197405884161E-2</v>
      </c>
      <c r="L1827" s="196">
        <f t="shared" si="233"/>
        <v>2.7712840566157953E-2</v>
      </c>
      <c r="M1827" s="196">
        <f t="shared" si="234"/>
        <v>4.0982837850511156E-2</v>
      </c>
      <c r="N1827" s="196">
        <f t="shared" si="235"/>
        <v>2.3104458184184787E-2</v>
      </c>
      <c r="O1827" s="196">
        <f t="shared" si="236"/>
        <v>1.6563330380868067E-2</v>
      </c>
      <c r="P1827" s="196">
        <f t="shared" si="237"/>
        <v>2.8198555115357748E-2</v>
      </c>
      <c r="Q1827" s="196">
        <f t="shared" si="238"/>
        <v>9.2983939137786017E-3</v>
      </c>
      <c r="R1827" s="196">
        <f t="shared" si="239"/>
        <v>2.3173037707166959E-3</v>
      </c>
    </row>
    <row r="1828" spans="1:18" ht="13.8">
      <c r="A1828" s="209">
        <v>44292</v>
      </c>
      <c r="B1828" s="193">
        <v>161.19</v>
      </c>
      <c r="C1828" s="193">
        <v>240.62</v>
      </c>
      <c r="D1828" s="193">
        <v>110.96</v>
      </c>
      <c r="E1828" s="193">
        <v>188.71</v>
      </c>
      <c r="F1828" s="193">
        <v>343.65</v>
      </c>
      <c r="G1828" s="193">
        <v>44.33</v>
      </c>
      <c r="H1828" s="193">
        <v>58.6</v>
      </c>
      <c r="I1828" s="224">
        <v>544.53</v>
      </c>
      <c r="J1828" s="193"/>
      <c r="K1828" s="196">
        <f t="shared" si="232"/>
        <v>-9.2971364819639075E-4</v>
      </c>
      <c r="L1828" s="196">
        <f t="shared" si="233"/>
        <v>-4.838909797758334E-3</v>
      </c>
      <c r="M1828" s="196">
        <f t="shared" si="234"/>
        <v>-3.6036036036041669E-4</v>
      </c>
      <c r="N1828" s="196">
        <f t="shared" si="235"/>
        <v>3.7107718405439785E-4</v>
      </c>
      <c r="O1828" s="196">
        <f t="shared" si="236"/>
        <v>-1.9168772327263948E-3</v>
      </c>
      <c r="P1828" s="196">
        <f t="shared" si="237"/>
        <v>4.7597461468721868E-3</v>
      </c>
      <c r="Q1828" s="196">
        <f t="shared" si="238"/>
        <v>-1.8425460636515935E-2</v>
      </c>
      <c r="R1828" s="196">
        <f t="shared" si="239"/>
        <v>7.1392901400114932E-3</v>
      </c>
    </row>
    <row r="1829" spans="1:18" ht="13.8">
      <c r="A1829" s="209">
        <v>44293</v>
      </c>
      <c r="B1829" s="193">
        <v>163.97</v>
      </c>
      <c r="C1829" s="193">
        <v>242.6</v>
      </c>
      <c r="D1829" s="193">
        <v>112.21</v>
      </c>
      <c r="E1829" s="193">
        <v>187.81</v>
      </c>
      <c r="F1829" s="193">
        <v>342.4</v>
      </c>
      <c r="G1829" s="193">
        <v>44.24</v>
      </c>
      <c r="H1829" s="193">
        <v>57.89</v>
      </c>
      <c r="I1829" s="224">
        <v>546.99</v>
      </c>
      <c r="J1829" s="193"/>
      <c r="K1829" s="196">
        <f t="shared" si="232"/>
        <v>1.7246727464482917E-2</v>
      </c>
      <c r="L1829" s="196">
        <f t="shared" si="233"/>
        <v>8.2287424154267718E-3</v>
      </c>
      <c r="M1829" s="196">
        <f t="shared" si="234"/>
        <v>1.126532083633742E-2</v>
      </c>
      <c r="N1829" s="196">
        <f t="shared" si="235"/>
        <v>-4.7692226167135058E-3</v>
      </c>
      <c r="O1829" s="196">
        <f t="shared" si="236"/>
        <v>-3.6374217954313983E-3</v>
      </c>
      <c r="P1829" s="196">
        <f t="shared" si="237"/>
        <v>-2.0302278366793663E-3</v>
      </c>
      <c r="Q1829" s="196">
        <f t="shared" si="238"/>
        <v>-1.2116040955631414E-2</v>
      </c>
      <c r="R1829" s="196">
        <f t="shared" si="239"/>
        <v>4.5176574293428031E-3</v>
      </c>
    </row>
    <row r="1830" spans="1:18" ht="13.8">
      <c r="A1830" s="209">
        <v>44294</v>
      </c>
      <c r="B1830" s="193">
        <v>164.96</v>
      </c>
      <c r="C1830" s="193">
        <v>245.85</v>
      </c>
      <c r="D1830" s="193">
        <v>112.99</v>
      </c>
      <c r="E1830" s="193">
        <v>186.9</v>
      </c>
      <c r="F1830" s="193">
        <v>344.7</v>
      </c>
      <c r="G1830" s="193">
        <v>44.21</v>
      </c>
      <c r="H1830" s="193">
        <v>58.29</v>
      </c>
      <c r="I1830" s="224">
        <v>554.58000000000004</v>
      </c>
      <c r="J1830" s="193"/>
      <c r="K1830" s="196">
        <f t="shared" si="232"/>
        <v>6.0376898213088314E-3</v>
      </c>
      <c r="L1830" s="196">
        <f t="shared" si="233"/>
        <v>1.3396537510305029E-2</v>
      </c>
      <c r="M1830" s="196">
        <f t="shared" si="234"/>
        <v>6.9512521165671611E-3</v>
      </c>
      <c r="N1830" s="196">
        <f t="shared" si="235"/>
        <v>-4.8453224002981557E-3</v>
      </c>
      <c r="O1830" s="196">
        <f t="shared" si="236"/>
        <v>6.7172897196262019E-3</v>
      </c>
      <c r="P1830" s="196">
        <f t="shared" si="237"/>
        <v>-6.7811934900545066E-4</v>
      </c>
      <c r="Q1830" s="196">
        <f t="shared" si="238"/>
        <v>6.9096562446018068E-3</v>
      </c>
      <c r="R1830" s="196">
        <f t="shared" si="239"/>
        <v>1.387593923106461E-2</v>
      </c>
    </row>
    <row r="1831" spans="1:18" ht="13.8">
      <c r="A1831" s="209">
        <v>44295</v>
      </c>
      <c r="B1831" s="193">
        <v>168.61</v>
      </c>
      <c r="C1831" s="193">
        <v>248.37</v>
      </c>
      <c r="D1831" s="193">
        <v>114.01</v>
      </c>
      <c r="E1831" s="193">
        <v>188.65</v>
      </c>
      <c r="F1831" s="193">
        <v>346.6</v>
      </c>
      <c r="G1831" s="193">
        <v>44.23</v>
      </c>
      <c r="H1831" s="193">
        <v>58.55</v>
      </c>
      <c r="I1831" s="224">
        <v>555.30999999999995</v>
      </c>
      <c r="J1831" s="193"/>
      <c r="K1831" s="196">
        <f t="shared" si="232"/>
        <v>2.2126576139670256E-2</v>
      </c>
      <c r="L1831" s="196">
        <f t="shared" si="233"/>
        <v>1.0250152532031768E-2</v>
      </c>
      <c r="M1831" s="196">
        <f t="shared" si="234"/>
        <v>9.0273475528808763E-3</v>
      </c>
      <c r="N1831" s="196">
        <f t="shared" si="235"/>
        <v>9.3632958801498131E-3</v>
      </c>
      <c r="O1831" s="196">
        <f t="shared" si="236"/>
        <v>5.5120394545983007E-3</v>
      </c>
      <c r="P1831" s="196">
        <f t="shared" si="237"/>
        <v>4.5238633793250445E-4</v>
      </c>
      <c r="Q1831" s="196">
        <f t="shared" si="238"/>
        <v>4.4604563389946481E-3</v>
      </c>
      <c r="R1831" s="196">
        <f t="shared" si="239"/>
        <v>1.316311442893549E-3</v>
      </c>
    </row>
    <row r="1832" spans="1:18" ht="13.8">
      <c r="A1832" s="209">
        <v>44298</v>
      </c>
      <c r="B1832" s="193">
        <v>168.97</v>
      </c>
      <c r="C1832" s="193">
        <v>248.43</v>
      </c>
      <c r="D1832" s="193">
        <v>112.46</v>
      </c>
      <c r="E1832" s="193">
        <v>188.41</v>
      </c>
      <c r="F1832" s="193">
        <v>348.12</v>
      </c>
      <c r="G1832" s="193">
        <v>44.24</v>
      </c>
      <c r="H1832" s="193">
        <v>58.71</v>
      </c>
      <c r="I1832" s="224">
        <v>552.78</v>
      </c>
      <c r="J1832" s="193"/>
      <c r="K1832" s="196">
        <f t="shared" si="232"/>
        <v>2.1351046794376681E-3</v>
      </c>
      <c r="L1832" s="196">
        <f t="shared" si="233"/>
        <v>2.4157506945284162E-4</v>
      </c>
      <c r="M1832" s="196">
        <f t="shared" si="234"/>
        <v>-1.3595298658012555E-2</v>
      </c>
      <c r="N1832" s="196">
        <f t="shared" si="235"/>
        <v>-1.2721971905645857E-3</v>
      </c>
      <c r="O1832" s="196">
        <f t="shared" si="236"/>
        <v>4.3854587420657292E-3</v>
      </c>
      <c r="P1832" s="196">
        <f t="shared" si="237"/>
        <v>2.2609088853730764E-4</v>
      </c>
      <c r="Q1832" s="196">
        <f t="shared" si="238"/>
        <v>2.7327070879590728E-3</v>
      </c>
      <c r="R1832" s="196">
        <f t="shared" si="239"/>
        <v>-4.5560137580810236E-3</v>
      </c>
    </row>
    <row r="1833" spans="1:18" ht="13.8">
      <c r="A1833" s="209">
        <v>44299</v>
      </c>
      <c r="B1833" s="193">
        <v>170</v>
      </c>
      <c r="C1833" s="193">
        <v>250.94</v>
      </c>
      <c r="D1833" s="193">
        <v>113.09</v>
      </c>
      <c r="E1833" s="193">
        <v>188.26</v>
      </c>
      <c r="F1833" s="193">
        <v>348.5</v>
      </c>
      <c r="G1833" s="193">
        <v>44.1</v>
      </c>
      <c r="H1833" s="193">
        <v>59.82</v>
      </c>
      <c r="I1833" s="224">
        <v>553.73</v>
      </c>
      <c r="J1833" s="193"/>
      <c r="K1833" s="196">
        <f t="shared" si="232"/>
        <v>6.0957566431911062E-3</v>
      </c>
      <c r="L1833" s="196">
        <f t="shared" si="233"/>
        <v>1.0103449663889187E-2</v>
      </c>
      <c r="M1833" s="196">
        <f t="shared" si="234"/>
        <v>5.6019918193136202E-3</v>
      </c>
      <c r="N1833" s="196">
        <f t="shared" si="235"/>
        <v>-7.9613608619503041E-4</v>
      </c>
      <c r="O1833" s="196">
        <f t="shared" si="236"/>
        <v>1.0915776169136949E-3</v>
      </c>
      <c r="P1833" s="196">
        <f t="shared" si="237"/>
        <v>-3.164556962025329E-3</v>
      </c>
      <c r="Q1833" s="196">
        <f t="shared" si="238"/>
        <v>1.890648952478282E-2</v>
      </c>
      <c r="R1833" s="196">
        <f t="shared" si="239"/>
        <v>1.718586055935536E-3</v>
      </c>
    </row>
    <row r="1834" spans="1:18" ht="13.8">
      <c r="A1834" s="209">
        <v>44300</v>
      </c>
      <c r="B1834" s="193">
        <v>166.65</v>
      </c>
      <c r="C1834" s="193">
        <v>248.12</v>
      </c>
      <c r="D1834" s="193">
        <v>112.47</v>
      </c>
      <c r="E1834" s="193">
        <v>188.97</v>
      </c>
      <c r="F1834" s="193">
        <v>346.56</v>
      </c>
      <c r="G1834" s="193">
        <v>44.08</v>
      </c>
      <c r="H1834" s="193">
        <v>58.85</v>
      </c>
      <c r="I1834" s="224">
        <v>540.02</v>
      </c>
      <c r="J1834" s="193"/>
      <c r="K1834" s="196">
        <f t="shared" si="232"/>
        <v>-1.9705882352941143E-2</v>
      </c>
      <c r="L1834" s="196">
        <f t="shared" si="233"/>
        <v>-1.1237746074758879E-2</v>
      </c>
      <c r="M1834" s="196">
        <f t="shared" si="234"/>
        <v>-5.4823591829516712E-3</v>
      </c>
      <c r="N1834" s="196">
        <f t="shared" si="235"/>
        <v>3.7713800063742058E-3</v>
      </c>
      <c r="O1834" s="196">
        <f t="shared" si="236"/>
        <v>-5.5667144906743123E-3</v>
      </c>
      <c r="P1834" s="196">
        <f t="shared" si="237"/>
        <v>-4.5351473922909582E-4</v>
      </c>
      <c r="Q1834" s="196">
        <f t="shared" si="238"/>
        <v>-1.6215312604480087E-2</v>
      </c>
      <c r="R1834" s="196">
        <f t="shared" si="239"/>
        <v>-2.4759359254510387E-2</v>
      </c>
    </row>
    <row r="1835" spans="1:18" ht="13.8">
      <c r="A1835" s="209">
        <v>44301</v>
      </c>
      <c r="B1835" s="193">
        <v>168.95</v>
      </c>
      <c r="C1835" s="193">
        <v>251.92</v>
      </c>
      <c r="D1835" s="193">
        <v>114.55</v>
      </c>
      <c r="E1835" s="193">
        <v>189.01</v>
      </c>
      <c r="F1835" s="193">
        <v>351.93</v>
      </c>
      <c r="G1835" s="193">
        <v>44.35</v>
      </c>
      <c r="H1835" s="193">
        <v>60.32</v>
      </c>
      <c r="I1835" s="224">
        <v>549.22</v>
      </c>
      <c r="J1835" s="193"/>
      <c r="K1835" s="196">
        <f t="shared" si="232"/>
        <v>1.3801380138013698E-2</v>
      </c>
      <c r="L1835" s="196">
        <f t="shared" si="233"/>
        <v>1.5315170078993965E-2</v>
      </c>
      <c r="M1835" s="196">
        <f t="shared" si="234"/>
        <v>1.8493820574375375E-2</v>
      </c>
      <c r="N1835" s="196">
        <f t="shared" si="235"/>
        <v>2.1167381065773425E-4</v>
      </c>
      <c r="O1835" s="196">
        <f t="shared" si="236"/>
        <v>1.5495152354570651E-2</v>
      </c>
      <c r="P1835" s="196">
        <f t="shared" si="237"/>
        <v>6.1252268602541545E-3</v>
      </c>
      <c r="Q1835" s="196">
        <f t="shared" si="238"/>
        <v>2.4978759558198789E-2</v>
      </c>
      <c r="R1835" s="196">
        <f t="shared" si="239"/>
        <v>1.7036406059034934E-2</v>
      </c>
    </row>
    <row r="1836" spans="1:18" ht="13.8">
      <c r="A1836" s="209">
        <v>44302</v>
      </c>
      <c r="B1836" s="193">
        <v>169.97</v>
      </c>
      <c r="C1836" s="193">
        <v>253.12</v>
      </c>
      <c r="D1836" s="193">
        <v>114.61</v>
      </c>
      <c r="E1836" s="193">
        <v>191.58</v>
      </c>
      <c r="F1836" s="193">
        <v>353.76</v>
      </c>
      <c r="G1836" s="193">
        <v>44.49</v>
      </c>
      <c r="H1836" s="193">
        <v>60.86</v>
      </c>
      <c r="I1836" s="224">
        <v>546.54</v>
      </c>
      <c r="J1836" s="193"/>
      <c r="K1836" s="196">
        <f t="shared" si="232"/>
        <v>6.0372891387985217E-3</v>
      </c>
      <c r="L1836" s="196">
        <f t="shared" si="233"/>
        <v>4.7634169577644376E-3</v>
      </c>
      <c r="M1836" s="196">
        <f t="shared" si="234"/>
        <v>5.2378873854214125E-4</v>
      </c>
      <c r="N1836" s="196">
        <f t="shared" si="235"/>
        <v>1.3597164171207987E-2</v>
      </c>
      <c r="O1836" s="196">
        <f t="shared" si="236"/>
        <v>5.1998977069303105E-3</v>
      </c>
      <c r="P1836" s="196">
        <f t="shared" si="237"/>
        <v>3.1567080045095956E-3</v>
      </c>
      <c r="Q1836" s="196">
        <f t="shared" si="238"/>
        <v>8.9522546419097994E-3</v>
      </c>
      <c r="R1836" s="196">
        <f t="shared" si="239"/>
        <v>-4.8796475000911542E-3</v>
      </c>
    </row>
    <row r="1837" spans="1:18" ht="13.8">
      <c r="A1837" s="209">
        <v>44305</v>
      </c>
      <c r="B1837" s="193">
        <v>168.6</v>
      </c>
      <c r="C1837" s="193">
        <v>251.18</v>
      </c>
      <c r="D1837" s="193">
        <v>114.84</v>
      </c>
      <c r="E1837" s="193">
        <v>191.67</v>
      </c>
      <c r="F1837" s="193">
        <v>352.65</v>
      </c>
      <c r="G1837" s="193">
        <v>44.21</v>
      </c>
      <c r="H1837" s="193">
        <v>59.79</v>
      </c>
      <c r="I1837" s="224">
        <v>554.44000000000005</v>
      </c>
      <c r="J1837" s="193"/>
      <c r="K1837" s="196">
        <f t="shared" si="232"/>
        <v>-8.0602459257516305E-3</v>
      </c>
      <c r="L1837" s="196">
        <f t="shared" si="233"/>
        <v>-7.664348925410863E-3</v>
      </c>
      <c r="M1837" s="196">
        <f t="shared" si="234"/>
        <v>2.0068056888579004E-3</v>
      </c>
      <c r="N1837" s="196">
        <f t="shared" si="235"/>
        <v>4.6977763858427281E-4</v>
      </c>
      <c r="O1837" s="196">
        <f t="shared" si="236"/>
        <v>-3.1377204884667957E-3</v>
      </c>
      <c r="P1837" s="196">
        <f t="shared" si="237"/>
        <v>-6.2935491121600615E-3</v>
      </c>
      <c r="Q1837" s="196">
        <f t="shared" si="238"/>
        <v>-1.7581334209661525E-2</v>
      </c>
      <c r="R1837" s="196">
        <f t="shared" si="239"/>
        <v>1.4454568741537841E-2</v>
      </c>
    </row>
    <row r="1838" spans="1:18" ht="13.8">
      <c r="A1838" s="209">
        <v>44306</v>
      </c>
      <c r="B1838" s="193">
        <v>166.73</v>
      </c>
      <c r="C1838" s="193">
        <v>250.71</v>
      </c>
      <c r="D1838" s="193">
        <v>114.4</v>
      </c>
      <c r="E1838" s="193">
        <v>190.4</v>
      </c>
      <c r="F1838" s="193">
        <v>354.73</v>
      </c>
      <c r="G1838" s="193">
        <v>44.55</v>
      </c>
      <c r="H1838" s="193">
        <v>57.91</v>
      </c>
      <c r="I1838" s="224">
        <v>549.57000000000005</v>
      </c>
      <c r="J1838" s="193"/>
      <c r="K1838" s="196">
        <f t="shared" si="232"/>
        <v>-1.1091340450771084E-2</v>
      </c>
      <c r="L1838" s="196">
        <f t="shared" si="233"/>
        <v>-1.8711680866310967E-3</v>
      </c>
      <c r="M1838" s="196">
        <f t="shared" si="234"/>
        <v>-3.8314176245210531E-3</v>
      </c>
      <c r="N1838" s="196">
        <f t="shared" si="235"/>
        <v>-6.6259717222308234E-3</v>
      </c>
      <c r="O1838" s="196">
        <f t="shared" si="236"/>
        <v>5.8981993477953808E-3</v>
      </c>
      <c r="P1838" s="196">
        <f t="shared" si="237"/>
        <v>7.6905677448540219E-3</v>
      </c>
      <c r="Q1838" s="196">
        <f t="shared" si="238"/>
        <v>-3.1443385181468518E-2</v>
      </c>
      <c r="R1838" s="196">
        <f t="shared" si="239"/>
        <v>-8.7836375441887379E-3</v>
      </c>
    </row>
    <row r="1839" spans="1:18" ht="13.8">
      <c r="A1839" s="209">
        <v>44307</v>
      </c>
      <c r="B1839" s="193">
        <v>168.1</v>
      </c>
      <c r="C1839" s="193">
        <v>252.97</v>
      </c>
      <c r="D1839" s="193">
        <v>114.38</v>
      </c>
      <c r="E1839" s="193">
        <v>189.94</v>
      </c>
      <c r="F1839" s="193">
        <v>356.98</v>
      </c>
      <c r="G1839" s="193">
        <v>44.68</v>
      </c>
      <c r="H1839" s="193">
        <v>57.91</v>
      </c>
      <c r="I1839" s="224">
        <v>508.9</v>
      </c>
      <c r="J1839" s="193"/>
      <c r="K1839" s="196">
        <f t="shared" si="232"/>
        <v>8.2168775865171517E-3</v>
      </c>
      <c r="L1839" s="196">
        <f t="shared" si="233"/>
        <v>9.0143991065373963E-3</v>
      </c>
      <c r="M1839" s="196">
        <f t="shared" si="234"/>
        <v>-1.7482517482526424E-4</v>
      </c>
      <c r="N1839" s="196">
        <f t="shared" si="235"/>
        <v>-2.4159663865546636E-3</v>
      </c>
      <c r="O1839" s="196">
        <f t="shared" si="236"/>
        <v>6.3428523102077635E-3</v>
      </c>
      <c r="P1839" s="196">
        <f t="shared" si="237"/>
        <v>2.918069584736309E-3</v>
      </c>
      <c r="Q1839" s="196">
        <f t="shared" si="238"/>
        <v>0</v>
      </c>
      <c r="R1839" s="196">
        <f t="shared" si="239"/>
        <v>-7.4003311680040887E-2</v>
      </c>
    </row>
    <row r="1840" spans="1:18" ht="13.8">
      <c r="A1840" s="209">
        <v>44308</v>
      </c>
      <c r="B1840" s="193">
        <v>165.45</v>
      </c>
      <c r="C1840" s="193">
        <v>249.66</v>
      </c>
      <c r="D1840" s="193">
        <v>113.12</v>
      </c>
      <c r="E1840" s="193">
        <v>188.84</v>
      </c>
      <c r="F1840" s="193">
        <v>354.28</v>
      </c>
      <c r="G1840" s="193">
        <v>44.2</v>
      </c>
      <c r="H1840" s="193">
        <v>56.93</v>
      </c>
      <c r="I1840" s="224">
        <v>508.78</v>
      </c>
      <c r="J1840" s="193"/>
      <c r="K1840" s="196">
        <f t="shared" si="232"/>
        <v>-1.5764425936942331E-2</v>
      </c>
      <c r="L1840" s="196">
        <f t="shared" si="233"/>
        <v>-1.3084555480887071E-2</v>
      </c>
      <c r="M1840" s="196">
        <f t="shared" si="234"/>
        <v>-1.1015911872704939E-2</v>
      </c>
      <c r="N1840" s="196">
        <f t="shared" si="235"/>
        <v>-5.7913025165841547E-3</v>
      </c>
      <c r="O1840" s="196">
        <f t="shared" si="236"/>
        <v>-7.5634489327134442E-3</v>
      </c>
      <c r="P1840" s="196">
        <f t="shared" si="237"/>
        <v>-1.0743061772605122E-2</v>
      </c>
      <c r="Q1840" s="196">
        <f t="shared" si="238"/>
        <v>-1.6922811258849885E-2</v>
      </c>
      <c r="R1840" s="196">
        <f t="shared" si="239"/>
        <v>-2.3580271173119385E-4</v>
      </c>
    </row>
    <row r="1841" spans="1:18" ht="13.8">
      <c r="A1841" s="209">
        <v>44309</v>
      </c>
      <c r="B1841" s="193">
        <v>167.04</v>
      </c>
      <c r="C1841" s="193">
        <v>253.52</v>
      </c>
      <c r="D1841" s="193">
        <v>115.48</v>
      </c>
      <c r="E1841" s="193">
        <v>189.24</v>
      </c>
      <c r="F1841" s="193">
        <v>356.2</v>
      </c>
      <c r="G1841" s="193">
        <v>44.27</v>
      </c>
      <c r="H1841" s="193">
        <v>57.09</v>
      </c>
      <c r="I1841" s="224">
        <v>505.55</v>
      </c>
      <c r="J1841" s="193"/>
      <c r="K1841" s="196">
        <f t="shared" si="232"/>
        <v>9.6101541251133477E-3</v>
      </c>
      <c r="L1841" s="196">
        <f t="shared" si="233"/>
        <v>1.5461026996715588E-2</v>
      </c>
      <c r="M1841" s="196">
        <f t="shared" si="234"/>
        <v>2.0862800565770858E-2</v>
      </c>
      <c r="N1841" s="196">
        <f t="shared" si="235"/>
        <v>2.1181952976064692E-3</v>
      </c>
      <c r="O1841" s="196">
        <f t="shared" si="236"/>
        <v>5.4194422490685791E-3</v>
      </c>
      <c r="P1841" s="196">
        <f t="shared" si="237"/>
        <v>1.5837104072398253E-3</v>
      </c>
      <c r="Q1841" s="196">
        <f t="shared" si="238"/>
        <v>2.8104689970139415E-3</v>
      </c>
      <c r="R1841" s="196">
        <f t="shared" si="239"/>
        <v>-6.3485199889932028E-3</v>
      </c>
    </row>
    <row r="1842" spans="1:18" ht="13.8">
      <c r="A1842" s="209">
        <v>44312</v>
      </c>
      <c r="B1842" s="193">
        <v>170.45</v>
      </c>
      <c r="C1842" s="193">
        <v>253.91</v>
      </c>
      <c r="D1842" s="193">
        <v>116.05</v>
      </c>
      <c r="E1842" s="193">
        <v>187.06</v>
      </c>
      <c r="F1842" s="193">
        <v>351.66</v>
      </c>
      <c r="G1842" s="193">
        <v>43.64</v>
      </c>
      <c r="H1842" s="193">
        <v>57.72</v>
      </c>
      <c r="I1842" s="224">
        <v>510.3</v>
      </c>
      <c r="J1842" s="193"/>
      <c r="K1842" s="196">
        <f t="shared" si="232"/>
        <v>2.0414272030651322E-2</v>
      </c>
      <c r="L1842" s="196">
        <f t="shared" si="233"/>
        <v>1.5383401704007036E-3</v>
      </c>
      <c r="M1842" s="196">
        <f t="shared" si="234"/>
        <v>4.9359196397644025E-3</v>
      </c>
      <c r="N1842" s="196">
        <f t="shared" si="235"/>
        <v>-1.1519763263580673E-2</v>
      </c>
      <c r="O1842" s="196">
        <f t="shared" si="236"/>
        <v>-1.2745648512071769E-2</v>
      </c>
      <c r="P1842" s="196">
        <f t="shared" si="237"/>
        <v>-1.4230856110232721E-2</v>
      </c>
      <c r="Q1842" s="196">
        <f t="shared" si="238"/>
        <v>1.1035207566999394E-2</v>
      </c>
      <c r="R1842" s="196">
        <f t="shared" si="239"/>
        <v>9.3957076451389576E-3</v>
      </c>
    </row>
    <row r="1843" spans="1:18" ht="13.8">
      <c r="A1843" s="209">
        <v>44313</v>
      </c>
      <c r="B1843" s="193">
        <v>170.87</v>
      </c>
      <c r="C1843" s="193">
        <v>254.32</v>
      </c>
      <c r="D1843" s="193">
        <v>115.07</v>
      </c>
      <c r="E1843" s="193">
        <v>187.73</v>
      </c>
      <c r="F1843" s="193">
        <v>353.28</v>
      </c>
      <c r="G1843" s="193">
        <v>43.79</v>
      </c>
      <c r="H1843" s="193">
        <v>57.83</v>
      </c>
      <c r="I1843" s="224">
        <v>505.55</v>
      </c>
      <c r="J1843" s="193"/>
      <c r="K1843" s="196">
        <f t="shared" si="232"/>
        <v>2.4640657084189846E-3</v>
      </c>
      <c r="L1843" s="196">
        <f t="shared" si="233"/>
        <v>1.6147453822220339E-3</v>
      </c>
      <c r="M1843" s="196">
        <f t="shared" si="234"/>
        <v>-8.4446359327876256E-3</v>
      </c>
      <c r="N1843" s="196">
        <f t="shared" si="235"/>
        <v>3.5817384796321366E-3</v>
      </c>
      <c r="O1843" s="196">
        <f t="shared" si="236"/>
        <v>4.606722402320274E-3</v>
      </c>
      <c r="P1843" s="196">
        <f t="shared" si="237"/>
        <v>3.4372135655361727E-3</v>
      </c>
      <c r="Q1843" s="196">
        <f t="shared" si="238"/>
        <v>1.905751905751896E-3</v>
      </c>
      <c r="R1843" s="196">
        <f t="shared" si="239"/>
        <v>-9.3082500489907894E-3</v>
      </c>
    </row>
    <row r="1844" spans="1:18" ht="13.8">
      <c r="A1844" s="209">
        <v>44314</v>
      </c>
      <c r="B1844" s="193">
        <v>172.93</v>
      </c>
      <c r="C1844" s="193">
        <v>247.12</v>
      </c>
      <c r="D1844" s="193">
        <v>118.7</v>
      </c>
      <c r="E1844" s="193">
        <v>187.82</v>
      </c>
      <c r="F1844" s="193">
        <v>352.68</v>
      </c>
      <c r="G1844" s="193">
        <v>43.63</v>
      </c>
      <c r="H1844" s="193">
        <v>58.41</v>
      </c>
      <c r="I1844" s="224">
        <v>506.52</v>
      </c>
      <c r="J1844" s="193"/>
      <c r="K1844" s="196">
        <f t="shared" si="232"/>
        <v>1.2055948967050988E-2</v>
      </c>
      <c r="L1844" s="196">
        <f t="shared" si="233"/>
        <v>-2.8310789556464253E-2</v>
      </c>
      <c r="M1844" s="196">
        <f t="shared" si="234"/>
        <v>3.154601546884514E-2</v>
      </c>
      <c r="N1844" s="196">
        <f t="shared" si="235"/>
        <v>4.7941192137646309E-4</v>
      </c>
      <c r="O1844" s="196">
        <f t="shared" si="236"/>
        <v>-1.698369565217295E-3</v>
      </c>
      <c r="P1844" s="196">
        <f t="shared" si="237"/>
        <v>-3.6538022379537928E-3</v>
      </c>
      <c r="Q1844" s="196">
        <f t="shared" si="238"/>
        <v>1.0029396507003257E-2</v>
      </c>
      <c r="R1844" s="196">
        <f t="shared" si="239"/>
        <v>1.9187024033230549E-3</v>
      </c>
    </row>
    <row r="1845" spans="1:18" ht="13.8">
      <c r="A1845" s="209">
        <v>44315</v>
      </c>
      <c r="B1845" s="193">
        <v>173.57</v>
      </c>
      <c r="C1845" s="193">
        <v>245.13</v>
      </c>
      <c r="D1845" s="193">
        <v>121.2</v>
      </c>
      <c r="E1845" s="193">
        <v>190.5</v>
      </c>
      <c r="F1845" s="193">
        <v>357.22</v>
      </c>
      <c r="G1845" s="193">
        <v>44.18</v>
      </c>
      <c r="H1845" s="193">
        <v>52.55</v>
      </c>
      <c r="I1845" s="224">
        <v>509</v>
      </c>
      <c r="J1845" s="193"/>
      <c r="K1845" s="196">
        <f t="shared" si="232"/>
        <v>3.7009194471750786E-3</v>
      </c>
      <c r="L1845" s="196">
        <f t="shared" si="233"/>
        <v>-8.0527678860473004E-3</v>
      </c>
      <c r="M1845" s="196">
        <f t="shared" si="234"/>
        <v>2.1061499578770009E-2</v>
      </c>
      <c r="N1845" s="196">
        <f t="shared" si="235"/>
        <v>1.4268980939197141E-2</v>
      </c>
      <c r="O1845" s="196">
        <f t="shared" si="236"/>
        <v>1.2872859249177783E-2</v>
      </c>
      <c r="P1845" s="196">
        <f t="shared" si="237"/>
        <v>1.2606005042401952E-2</v>
      </c>
      <c r="Q1845" s="196">
        <f t="shared" si="238"/>
        <v>-0.10032528676596472</v>
      </c>
      <c r="R1845" s="196">
        <f t="shared" si="239"/>
        <v>4.8961541498855291E-3</v>
      </c>
    </row>
    <row r="1846" spans="1:18" ht="13.8">
      <c r="A1846" s="209">
        <v>44316</v>
      </c>
      <c r="B1846" s="193">
        <v>173.37</v>
      </c>
      <c r="C1846" s="193">
        <v>244.81</v>
      </c>
      <c r="D1846" s="193">
        <v>120.21</v>
      </c>
      <c r="E1846" s="193">
        <v>190.39</v>
      </c>
      <c r="F1846" s="193">
        <v>355.83</v>
      </c>
      <c r="G1846" s="193">
        <v>44.27</v>
      </c>
      <c r="H1846" s="193">
        <v>52.29</v>
      </c>
      <c r="I1846" s="224">
        <v>513.47</v>
      </c>
      <c r="J1846" s="193"/>
      <c r="K1846" s="196">
        <f t="shared" si="232"/>
        <v>-1.1522728582127593E-3</v>
      </c>
      <c r="L1846" s="196">
        <f t="shared" si="233"/>
        <v>-1.305429771957709E-3</v>
      </c>
      <c r="M1846" s="196">
        <f t="shared" si="234"/>
        <v>-8.1683168316832432E-3</v>
      </c>
      <c r="N1846" s="196">
        <f t="shared" si="235"/>
        <v>-5.774278215223813E-4</v>
      </c>
      <c r="O1846" s="196">
        <f t="shared" si="236"/>
        <v>-3.8911595095460589E-3</v>
      </c>
      <c r="P1846" s="196">
        <f t="shared" si="237"/>
        <v>2.0371208691716482E-3</v>
      </c>
      <c r="Q1846" s="196">
        <f t="shared" si="238"/>
        <v>-4.9476688867744626E-3</v>
      </c>
      <c r="R1846" s="196">
        <f t="shared" si="239"/>
        <v>8.7819253438114492E-3</v>
      </c>
    </row>
    <row r="1847" spans="1:18" ht="13.8">
      <c r="A1847" s="209">
        <v>44319</v>
      </c>
      <c r="B1847" s="193">
        <v>169.32</v>
      </c>
      <c r="C1847" s="193">
        <v>244.5</v>
      </c>
      <c r="D1847" s="193">
        <v>119.47</v>
      </c>
      <c r="E1847" s="193">
        <v>194.08</v>
      </c>
      <c r="F1847" s="193">
        <v>362.74</v>
      </c>
      <c r="G1847" s="193">
        <v>44.97</v>
      </c>
      <c r="H1847" s="193">
        <v>54.5</v>
      </c>
      <c r="I1847" s="224">
        <v>509.11</v>
      </c>
      <c r="J1847" s="193"/>
      <c r="K1847" s="196">
        <f t="shared" si="232"/>
        <v>-2.3360442983215154E-2</v>
      </c>
      <c r="L1847" s="196">
        <f t="shared" si="233"/>
        <v>-1.2662881418242812E-3</v>
      </c>
      <c r="M1847" s="196">
        <f t="shared" si="234"/>
        <v>-6.1558938524248806E-3</v>
      </c>
      <c r="N1847" s="196">
        <f t="shared" si="235"/>
        <v>1.9381270024686308E-2</v>
      </c>
      <c r="O1847" s="196">
        <f t="shared" si="236"/>
        <v>1.9419385661692452E-2</v>
      </c>
      <c r="P1847" s="196">
        <f t="shared" si="237"/>
        <v>1.5812062344702862E-2</v>
      </c>
      <c r="Q1847" s="196">
        <f t="shared" si="238"/>
        <v>4.2264295276343483E-2</v>
      </c>
      <c r="R1847" s="196">
        <f t="shared" si="239"/>
        <v>-8.4912458371472783E-3</v>
      </c>
    </row>
    <row r="1848" spans="1:18" ht="13.8">
      <c r="A1848" s="209">
        <v>44320</v>
      </c>
      <c r="B1848" s="193">
        <v>165.59</v>
      </c>
      <c r="C1848" s="193">
        <v>240.55</v>
      </c>
      <c r="D1848" s="193">
        <v>117.42</v>
      </c>
      <c r="E1848" s="193">
        <v>194.39</v>
      </c>
      <c r="F1848" s="193">
        <v>358.89</v>
      </c>
      <c r="G1848" s="193">
        <v>44.53</v>
      </c>
      <c r="H1848" s="193">
        <v>54.07</v>
      </c>
      <c r="I1848" s="224">
        <v>503.18</v>
      </c>
      <c r="J1848" s="193"/>
      <c r="K1848" s="196">
        <f t="shared" si="232"/>
        <v>-2.2029293645168851E-2</v>
      </c>
      <c r="L1848" s="196">
        <f t="shared" si="233"/>
        <v>-1.6155419222903838E-2</v>
      </c>
      <c r="M1848" s="196">
        <f t="shared" si="234"/>
        <v>-1.7159119444211911E-2</v>
      </c>
      <c r="N1848" s="196">
        <f t="shared" si="235"/>
        <v>1.5972794723823878E-3</v>
      </c>
      <c r="O1848" s="196">
        <f t="shared" si="236"/>
        <v>-1.0613662678502571E-2</v>
      </c>
      <c r="P1848" s="196">
        <f t="shared" si="237"/>
        <v>-9.7843006448743112E-3</v>
      </c>
      <c r="Q1848" s="196">
        <f t="shared" si="238"/>
        <v>-7.8899082568807295E-3</v>
      </c>
      <c r="R1848" s="196">
        <f t="shared" si="239"/>
        <v>-1.1647777494058272E-2</v>
      </c>
    </row>
    <row r="1849" spans="1:18" ht="13.8">
      <c r="A1849" s="209">
        <v>44321</v>
      </c>
      <c r="B1849" s="193">
        <v>163.53</v>
      </c>
      <c r="C1849" s="193">
        <v>239.27</v>
      </c>
      <c r="D1849" s="193">
        <v>117.55</v>
      </c>
      <c r="E1849" s="193">
        <v>195.12</v>
      </c>
      <c r="F1849" s="193">
        <v>356.22</v>
      </c>
      <c r="G1849" s="193">
        <v>44.49</v>
      </c>
      <c r="H1849" s="193">
        <v>54.59</v>
      </c>
      <c r="I1849" s="224">
        <v>496.08</v>
      </c>
      <c r="J1849" s="193"/>
      <c r="K1849" s="196">
        <f t="shared" si="232"/>
        <v>-1.2440364756325879E-2</v>
      </c>
      <c r="L1849" s="196">
        <f t="shared" si="233"/>
        <v>-5.3211390563292502E-3</v>
      </c>
      <c r="M1849" s="196">
        <f t="shared" si="234"/>
        <v>1.1071367739737307E-3</v>
      </c>
      <c r="N1849" s="196">
        <f t="shared" si="235"/>
        <v>3.7553372087042454E-3</v>
      </c>
      <c r="O1849" s="196">
        <f t="shared" si="236"/>
        <v>-7.4396054501378117E-3</v>
      </c>
      <c r="P1849" s="196">
        <f t="shared" si="237"/>
        <v>-8.9827082865482028E-4</v>
      </c>
      <c r="Q1849" s="196">
        <f t="shared" si="238"/>
        <v>9.6171629369336629E-3</v>
      </c>
      <c r="R1849" s="196">
        <f t="shared" si="239"/>
        <v>-1.4110258754322555E-2</v>
      </c>
    </row>
    <row r="1850" spans="1:18" ht="13.8">
      <c r="A1850" s="209">
        <v>44322</v>
      </c>
      <c r="B1850" s="193">
        <v>165.32</v>
      </c>
      <c r="C1850" s="193">
        <v>242.43</v>
      </c>
      <c r="D1850" s="193">
        <v>118.78</v>
      </c>
      <c r="E1850" s="193">
        <v>195.66</v>
      </c>
      <c r="F1850" s="193">
        <v>366.03</v>
      </c>
      <c r="G1850" s="193">
        <v>44.81</v>
      </c>
      <c r="H1850" s="193">
        <v>55.13</v>
      </c>
      <c r="I1850" s="224">
        <v>499.55</v>
      </c>
      <c r="J1850" s="195"/>
      <c r="K1850" s="196">
        <f t="shared" si="232"/>
        <v>1.094600379135322E-2</v>
      </c>
      <c r="L1850" s="196">
        <f t="shared" si="233"/>
        <v>1.3206837463952842E-2</v>
      </c>
      <c r="M1850" s="196">
        <f t="shared" si="234"/>
        <v>1.0463632496809903E-2</v>
      </c>
      <c r="N1850" s="196">
        <f t="shared" si="235"/>
        <v>2.7675276752767118E-3</v>
      </c>
      <c r="O1850" s="196">
        <f t="shared" si="236"/>
        <v>2.7539161192521321E-2</v>
      </c>
      <c r="P1850" s="196">
        <f t="shared" si="237"/>
        <v>7.1926275567543328E-3</v>
      </c>
      <c r="Q1850" s="196">
        <f t="shared" si="238"/>
        <v>9.8919215973621386E-3</v>
      </c>
      <c r="R1850" s="196">
        <f t="shared" si="239"/>
        <v>6.9948395420094088E-3</v>
      </c>
    </row>
    <row r="1851" spans="1:18" ht="13.8">
      <c r="A1851" s="209">
        <v>44323</v>
      </c>
      <c r="B1851" s="193">
        <v>164.58</v>
      </c>
      <c r="C1851" s="193">
        <v>245.08</v>
      </c>
      <c r="D1851" s="193">
        <v>119.64</v>
      </c>
      <c r="E1851" s="193">
        <v>197.24</v>
      </c>
      <c r="F1851" s="193">
        <v>367.53</v>
      </c>
      <c r="G1851" s="193">
        <v>44.54</v>
      </c>
      <c r="H1851" s="193">
        <v>56.03</v>
      </c>
      <c r="I1851" s="224">
        <v>503.84</v>
      </c>
      <c r="J1851" s="193"/>
      <c r="K1851" s="196">
        <f t="shared" si="232"/>
        <v>-4.476167432857372E-3</v>
      </c>
      <c r="L1851" s="196">
        <f t="shared" si="233"/>
        <v>1.0930990388978285E-2</v>
      </c>
      <c r="M1851" s="196">
        <f t="shared" si="234"/>
        <v>7.2402761407644334E-3</v>
      </c>
      <c r="N1851" s="196">
        <f t="shared" si="235"/>
        <v>8.0752325462537695E-3</v>
      </c>
      <c r="O1851" s="196">
        <f t="shared" si="236"/>
        <v>4.0980247520695026E-3</v>
      </c>
      <c r="P1851" s="196">
        <f t="shared" si="237"/>
        <v>-6.0254407498326959E-3</v>
      </c>
      <c r="Q1851" s="196">
        <f t="shared" si="238"/>
        <v>1.6325049882096834E-2</v>
      </c>
      <c r="R1851" s="196">
        <f t="shared" si="239"/>
        <v>8.5877289560603812E-3</v>
      </c>
    </row>
    <row r="1852" spans="1:18" ht="13.8">
      <c r="A1852" s="209">
        <v>44326</v>
      </c>
      <c r="B1852" s="193">
        <v>159.52000000000001</v>
      </c>
      <c r="C1852" s="193">
        <v>239.96</v>
      </c>
      <c r="D1852" s="193">
        <v>116.8</v>
      </c>
      <c r="E1852" s="193">
        <v>196.61</v>
      </c>
      <c r="F1852" s="193">
        <v>364.81</v>
      </c>
      <c r="G1852" s="193">
        <v>44.73</v>
      </c>
      <c r="H1852" s="193">
        <v>57.59</v>
      </c>
      <c r="I1852" s="224">
        <v>486.69</v>
      </c>
      <c r="J1852" s="193"/>
      <c r="K1852" s="196">
        <f t="shared" si="232"/>
        <v>-3.0744926479523649E-2</v>
      </c>
      <c r="L1852" s="196">
        <f t="shared" si="233"/>
        <v>-2.0891137587726476E-2</v>
      </c>
      <c r="M1852" s="196">
        <f t="shared" si="234"/>
        <v>-2.3737880307589464E-2</v>
      </c>
      <c r="N1852" s="196">
        <f t="shared" si="235"/>
        <v>-3.194078280267671E-3</v>
      </c>
      <c r="O1852" s="196">
        <f t="shared" si="236"/>
        <v>-7.4007564008379467E-3</v>
      </c>
      <c r="P1852" s="196">
        <f t="shared" si="237"/>
        <v>4.2658284687920461E-3</v>
      </c>
      <c r="Q1852" s="196">
        <f t="shared" si="238"/>
        <v>2.7842227378190296E-2</v>
      </c>
      <c r="R1852" s="196">
        <f t="shared" si="239"/>
        <v>-3.4038583677357848E-2</v>
      </c>
    </row>
    <row r="1853" spans="1:18" ht="13.8">
      <c r="A1853" s="209">
        <v>44327</v>
      </c>
      <c r="B1853" s="193">
        <v>161.19999999999999</v>
      </c>
      <c r="C1853" s="193">
        <v>239.04</v>
      </c>
      <c r="D1853" s="193">
        <v>115.16</v>
      </c>
      <c r="E1853" s="193">
        <v>192.21</v>
      </c>
      <c r="F1853" s="193">
        <v>361.65</v>
      </c>
      <c r="G1853" s="193">
        <v>44.33</v>
      </c>
      <c r="H1853" s="193">
        <v>56.64</v>
      </c>
      <c r="I1853" s="224">
        <v>495.08</v>
      </c>
      <c r="J1853" s="193"/>
      <c r="K1853" s="196">
        <f t="shared" si="232"/>
        <v>1.0531594784352923E-2</v>
      </c>
      <c r="L1853" s="196">
        <f t="shared" si="233"/>
        <v>-3.8339723287215198E-3</v>
      </c>
      <c r="M1853" s="196">
        <f t="shared" si="234"/>
        <v>-1.4041095890410964E-2</v>
      </c>
      <c r="N1853" s="196">
        <f t="shared" si="235"/>
        <v>-2.2379329637353163E-2</v>
      </c>
      <c r="O1853" s="196">
        <f t="shared" si="236"/>
        <v>-8.6620432553932876E-3</v>
      </c>
      <c r="P1853" s="196">
        <f t="shared" si="237"/>
        <v>-8.9425441538117292E-3</v>
      </c>
      <c r="Q1853" s="196">
        <f t="shared" si="238"/>
        <v>-1.6495919430456724E-2</v>
      </c>
      <c r="R1853" s="196">
        <f t="shared" si="239"/>
        <v>1.7238899504818234E-2</v>
      </c>
    </row>
    <row r="1854" spans="1:18" ht="13.8">
      <c r="A1854" s="209">
        <v>44328</v>
      </c>
      <c r="B1854" s="193">
        <v>157.6</v>
      </c>
      <c r="C1854" s="193">
        <v>232.02</v>
      </c>
      <c r="D1854" s="193">
        <v>111.68</v>
      </c>
      <c r="E1854" s="193">
        <v>186.44</v>
      </c>
      <c r="F1854" s="193">
        <v>355.94</v>
      </c>
      <c r="G1854" s="193">
        <v>43.18</v>
      </c>
      <c r="H1854" s="193">
        <v>54.62</v>
      </c>
      <c r="I1854" s="224">
        <v>484.98</v>
      </c>
      <c r="J1854" s="193"/>
      <c r="K1854" s="196">
        <f t="shared" si="232"/>
        <v>-2.2332506203473913E-2</v>
      </c>
      <c r="L1854" s="196">
        <f t="shared" si="233"/>
        <v>-2.9367469879517997E-2</v>
      </c>
      <c r="M1854" s="196">
        <f t="shared" si="234"/>
        <v>-3.02188259812434E-2</v>
      </c>
      <c r="N1854" s="196">
        <f t="shared" si="235"/>
        <v>-3.0019249778887726E-2</v>
      </c>
      <c r="O1854" s="196">
        <f t="shared" si="236"/>
        <v>-1.5788746025162396E-2</v>
      </c>
      <c r="P1854" s="196">
        <f t="shared" si="237"/>
        <v>-2.594180013534849E-2</v>
      </c>
      <c r="Q1854" s="196">
        <f t="shared" si="238"/>
        <v>-3.5663841807909658E-2</v>
      </c>
      <c r="R1854" s="196">
        <f t="shared" si="239"/>
        <v>-2.0400743314211777E-2</v>
      </c>
    </row>
    <row r="1855" spans="1:18" ht="13.8">
      <c r="A1855" s="209">
        <v>44329</v>
      </c>
      <c r="B1855" s="193">
        <v>158.07</v>
      </c>
      <c r="C1855" s="193">
        <v>235.93</v>
      </c>
      <c r="D1855" s="193">
        <v>112.82</v>
      </c>
      <c r="E1855" s="193">
        <v>191.63</v>
      </c>
      <c r="F1855" s="193">
        <v>362.94</v>
      </c>
      <c r="G1855" s="193">
        <v>43.91</v>
      </c>
      <c r="H1855" s="193">
        <v>55.06</v>
      </c>
      <c r="I1855" s="224">
        <v>486.66</v>
      </c>
      <c r="J1855" s="193"/>
      <c r="K1855" s="196">
        <f t="shared" si="232"/>
        <v>2.982233502538064E-3</v>
      </c>
      <c r="L1855" s="196">
        <f t="shared" si="233"/>
        <v>1.6851995517627776E-2</v>
      </c>
      <c r="M1855" s="196">
        <f t="shared" si="234"/>
        <v>1.0207736389684691E-2</v>
      </c>
      <c r="N1855" s="196">
        <f t="shared" si="235"/>
        <v>2.7837373954087093E-2</v>
      </c>
      <c r="O1855" s="196">
        <f t="shared" si="236"/>
        <v>1.9666235882452098E-2</v>
      </c>
      <c r="P1855" s="196">
        <f t="shared" si="237"/>
        <v>1.6905974988420492E-2</v>
      </c>
      <c r="Q1855" s="196">
        <f t="shared" si="238"/>
        <v>8.055657268399942E-3</v>
      </c>
      <c r="R1855" s="196">
        <f t="shared" si="239"/>
        <v>3.4640603736236686E-3</v>
      </c>
    </row>
    <row r="1856" spans="1:18" ht="13.8">
      <c r="A1856" s="209">
        <v>44330</v>
      </c>
      <c r="B1856" s="193">
        <v>161.15</v>
      </c>
      <c r="C1856" s="193">
        <v>240.9</v>
      </c>
      <c r="D1856" s="193">
        <v>115.52</v>
      </c>
      <c r="E1856" s="193">
        <v>193.97</v>
      </c>
      <c r="F1856" s="193">
        <v>367.62</v>
      </c>
      <c r="G1856" s="193">
        <v>44.32</v>
      </c>
      <c r="H1856" s="193">
        <v>57.04</v>
      </c>
      <c r="I1856" s="224">
        <v>493.37</v>
      </c>
      <c r="J1856" s="193"/>
      <c r="K1856" s="196">
        <f t="shared" si="232"/>
        <v>1.9485038274182406E-2</v>
      </c>
      <c r="L1856" s="196">
        <f t="shared" si="233"/>
        <v>2.1065570296274313E-2</v>
      </c>
      <c r="M1856" s="196">
        <f t="shared" si="234"/>
        <v>2.3931926963304404E-2</v>
      </c>
      <c r="N1856" s="196">
        <f t="shared" si="235"/>
        <v>1.221103167562492E-2</v>
      </c>
      <c r="O1856" s="196">
        <f t="shared" si="236"/>
        <v>1.2894693337741795E-2</v>
      </c>
      <c r="P1856" s="196">
        <f t="shared" si="237"/>
        <v>9.337280801639803E-3</v>
      </c>
      <c r="Q1856" s="196">
        <f t="shared" si="238"/>
        <v>3.596077006901556E-2</v>
      </c>
      <c r="R1856" s="196">
        <f t="shared" si="239"/>
        <v>1.3787860107672665E-2</v>
      </c>
    </row>
    <row r="1857" spans="1:18" ht="13.8">
      <c r="A1857" s="209">
        <v>44333</v>
      </c>
      <c r="B1857" s="193">
        <v>163.52000000000001</v>
      </c>
      <c r="C1857" s="193">
        <v>238.02</v>
      </c>
      <c r="D1857" s="193">
        <v>115.79</v>
      </c>
      <c r="E1857" s="193">
        <v>192.93</v>
      </c>
      <c r="F1857" s="193">
        <v>367.18</v>
      </c>
      <c r="G1857" s="193">
        <v>44.12</v>
      </c>
      <c r="H1857" s="193">
        <v>57.82</v>
      </c>
      <c r="I1857" s="224">
        <v>488.94</v>
      </c>
      <c r="J1857" s="193"/>
      <c r="K1857" s="196">
        <f t="shared" si="232"/>
        <v>1.4706794911573097E-2</v>
      </c>
      <c r="L1857" s="196">
        <f t="shared" si="233"/>
        <v>-1.1955168119551662E-2</v>
      </c>
      <c r="M1857" s="196">
        <f t="shared" si="234"/>
        <v>2.3372576177286206E-3</v>
      </c>
      <c r="N1857" s="196">
        <f t="shared" si="235"/>
        <v>-5.3616538639995465E-3</v>
      </c>
      <c r="O1857" s="196">
        <f t="shared" si="236"/>
        <v>-1.1968880909634888E-3</v>
      </c>
      <c r="P1857" s="196">
        <f t="shared" si="237"/>
        <v>-4.512635379061436E-3</v>
      </c>
      <c r="Q1857" s="196">
        <f t="shared" si="238"/>
        <v>1.3674614305750371E-2</v>
      </c>
      <c r="R1857" s="196">
        <f t="shared" si="239"/>
        <v>-8.9790623669862516E-3</v>
      </c>
    </row>
    <row r="1858" spans="1:18" ht="13.8">
      <c r="A1858" s="209">
        <v>44334</v>
      </c>
      <c r="B1858" s="193">
        <v>161.61000000000001</v>
      </c>
      <c r="C1858" s="193">
        <v>235.98</v>
      </c>
      <c r="D1858" s="193">
        <v>114.89</v>
      </c>
      <c r="E1858" s="193">
        <v>190.25</v>
      </c>
      <c r="F1858" s="193">
        <v>366.08</v>
      </c>
      <c r="G1858" s="193">
        <v>45.08</v>
      </c>
      <c r="H1858" s="193">
        <v>57.45</v>
      </c>
      <c r="I1858" s="224">
        <v>486.28</v>
      </c>
      <c r="J1858" s="193"/>
      <c r="K1858" s="196">
        <f t="shared" si="232"/>
        <v>-1.1680528375733834E-2</v>
      </c>
      <c r="L1858" s="196">
        <f t="shared" si="233"/>
        <v>-8.5707083438367384E-3</v>
      </c>
      <c r="M1858" s="196">
        <f t="shared" si="234"/>
        <v>-7.7726919423094015E-3</v>
      </c>
      <c r="N1858" s="196">
        <f t="shared" si="235"/>
        <v>-1.3891048566837748E-2</v>
      </c>
      <c r="O1858" s="196">
        <f t="shared" si="236"/>
        <v>-2.9958058717795707E-3</v>
      </c>
      <c r="P1858" s="196">
        <f t="shared" si="237"/>
        <v>2.1758839528558498E-2</v>
      </c>
      <c r="Q1858" s="196">
        <f t="shared" si="238"/>
        <v>-6.3991698374264517E-3</v>
      </c>
      <c r="R1858" s="196">
        <f t="shared" si="239"/>
        <v>-5.4403403280566635E-3</v>
      </c>
    </row>
    <row r="1859" spans="1:18" ht="13.8">
      <c r="A1859" s="209">
        <v>44335</v>
      </c>
      <c r="B1859" s="193">
        <v>161.59</v>
      </c>
      <c r="C1859" s="193">
        <v>236.56</v>
      </c>
      <c r="D1859" s="193">
        <v>115.15</v>
      </c>
      <c r="E1859" s="193">
        <v>201.84</v>
      </c>
      <c r="F1859" s="193">
        <v>363.07</v>
      </c>
      <c r="G1859" s="193">
        <v>45.08</v>
      </c>
      <c r="H1859" s="193">
        <v>56.04</v>
      </c>
      <c r="I1859" s="224">
        <v>487.7</v>
      </c>
      <c r="J1859" s="193"/>
      <c r="K1859" s="196">
        <f t="shared" ref="K1859:K1922" si="240">(B1859-B1858)/B1858</f>
        <v>-1.2375471814869273E-4</v>
      </c>
      <c r="L1859" s="196">
        <f t="shared" ref="L1859:L1922" si="241">(C1859-C1858)/C1858</f>
        <v>2.4578354097805431E-3</v>
      </c>
      <c r="M1859" s="196">
        <f t="shared" ref="M1859:M1922" si="242">(D1859-D1858)/D1858</f>
        <v>2.2630342066324756E-3</v>
      </c>
      <c r="N1859" s="196">
        <f t="shared" ref="N1859:N1922" si="243">(E1859-E1858)/E1858</f>
        <v>6.0919842312746407E-2</v>
      </c>
      <c r="O1859" s="196">
        <f t="shared" ref="O1859:O1922" si="244">(F1859-F1858)/F1858</f>
        <v>-8.2222465034964796E-3</v>
      </c>
      <c r="P1859" s="196">
        <f t="shared" ref="P1859:P1922" si="245">(G1859-G1858)/G1858</f>
        <v>0</v>
      </c>
      <c r="Q1859" s="196">
        <f t="shared" ref="Q1859:Q1922" si="246">(H1859-H1858)/H1858</f>
        <v>-2.4543080939947844E-2</v>
      </c>
      <c r="R1859" s="196">
        <f t="shared" ref="R1859:R1922" si="247">(I1859-I1858)/I1858</f>
        <v>2.9201283211318912E-3</v>
      </c>
    </row>
    <row r="1860" spans="1:18" ht="13.8">
      <c r="A1860" s="209">
        <v>44336</v>
      </c>
      <c r="B1860" s="193">
        <v>162.38</v>
      </c>
      <c r="C1860" s="193">
        <v>239.83</v>
      </c>
      <c r="D1860" s="193">
        <v>117.52</v>
      </c>
      <c r="E1860" s="193">
        <v>204.4</v>
      </c>
      <c r="F1860" s="193">
        <v>366.82</v>
      </c>
      <c r="G1860" s="193">
        <v>45.24</v>
      </c>
      <c r="H1860" s="193">
        <v>55.74</v>
      </c>
      <c r="I1860" s="224">
        <v>501.67</v>
      </c>
      <c r="J1860" s="193"/>
      <c r="K1860" s="196">
        <f t="shared" si="240"/>
        <v>4.8889163933411228E-3</v>
      </c>
      <c r="L1860" s="196">
        <f t="shared" si="241"/>
        <v>1.3823131552248943E-2</v>
      </c>
      <c r="M1860" s="196">
        <f t="shared" si="242"/>
        <v>2.0581849761180982E-2</v>
      </c>
      <c r="N1860" s="196">
        <f t="shared" si="243"/>
        <v>1.2683313515655976E-2</v>
      </c>
      <c r="O1860" s="196">
        <f t="shared" si="244"/>
        <v>1.0328586773900351E-2</v>
      </c>
      <c r="P1860" s="196">
        <f t="shared" si="245"/>
        <v>3.5492457852707121E-3</v>
      </c>
      <c r="Q1860" s="196">
        <f t="shared" si="246"/>
        <v>-5.3533190578157952E-3</v>
      </c>
      <c r="R1860" s="196">
        <f t="shared" si="247"/>
        <v>2.8644658601599402E-2</v>
      </c>
    </row>
    <row r="1861" spans="1:18" ht="13.8">
      <c r="A1861" s="209">
        <v>44337</v>
      </c>
      <c r="B1861" s="193">
        <v>160.15</v>
      </c>
      <c r="C1861" s="193">
        <v>238.56</v>
      </c>
      <c r="D1861" s="193">
        <v>116.97</v>
      </c>
      <c r="E1861" s="193">
        <v>207.44</v>
      </c>
      <c r="F1861" s="193">
        <v>364.08</v>
      </c>
      <c r="G1861" s="193">
        <v>45.03</v>
      </c>
      <c r="H1861" s="193">
        <v>57.19</v>
      </c>
      <c r="I1861" s="224">
        <v>497.89</v>
      </c>
      <c r="J1861" s="193"/>
      <c r="K1861" s="196">
        <f t="shared" si="240"/>
        <v>-1.3733218376647307E-2</v>
      </c>
      <c r="L1861" s="196">
        <f t="shared" si="241"/>
        <v>-5.2954175874578248E-3</v>
      </c>
      <c r="M1861" s="196">
        <f t="shared" si="242"/>
        <v>-4.6800544588154963E-3</v>
      </c>
      <c r="N1861" s="196">
        <f t="shared" si="243"/>
        <v>1.487279843444223E-2</v>
      </c>
      <c r="O1861" s="196">
        <f t="shared" si="244"/>
        <v>-7.4696036203042611E-3</v>
      </c>
      <c r="P1861" s="196">
        <f t="shared" si="245"/>
        <v>-4.6419098143236264E-3</v>
      </c>
      <c r="Q1861" s="196">
        <f t="shared" si="246"/>
        <v>2.6013634732687401E-2</v>
      </c>
      <c r="R1861" s="196">
        <f t="shared" si="247"/>
        <v>-7.534833655590387E-3</v>
      </c>
    </row>
    <row r="1862" spans="1:18" ht="13.8">
      <c r="A1862" s="209">
        <v>44340</v>
      </c>
      <c r="B1862" s="193">
        <v>162.25</v>
      </c>
      <c r="C1862" s="193">
        <v>244.02</v>
      </c>
      <c r="D1862" s="193">
        <v>120.04</v>
      </c>
      <c r="E1862" s="193">
        <v>207.74</v>
      </c>
      <c r="F1862" s="193">
        <v>366.69</v>
      </c>
      <c r="G1862" s="193">
        <v>45.03</v>
      </c>
      <c r="H1862" s="193">
        <v>57.15</v>
      </c>
      <c r="I1862" s="224">
        <v>502.9</v>
      </c>
      <c r="J1862" s="193"/>
      <c r="K1862" s="196">
        <f t="shared" si="240"/>
        <v>1.3112706837339958E-2</v>
      </c>
      <c r="L1862" s="196">
        <f t="shared" si="241"/>
        <v>2.2887323943662004E-2</v>
      </c>
      <c r="M1862" s="196">
        <f t="shared" si="242"/>
        <v>2.6246045994699558E-2</v>
      </c>
      <c r="N1862" s="196">
        <f t="shared" si="243"/>
        <v>1.446201311222577E-3</v>
      </c>
      <c r="O1862" s="196">
        <f t="shared" si="244"/>
        <v>7.1687541199736702E-3</v>
      </c>
      <c r="P1862" s="196">
        <f t="shared" si="245"/>
        <v>0</v>
      </c>
      <c r="Q1862" s="196">
        <f t="shared" si="246"/>
        <v>-6.9942297604474817E-4</v>
      </c>
      <c r="R1862" s="196">
        <f t="shared" si="247"/>
        <v>1.0062463596376692E-2</v>
      </c>
    </row>
    <row r="1863" spans="1:18" ht="13.8">
      <c r="A1863" s="209">
        <v>44341</v>
      </c>
      <c r="B1863" s="193">
        <v>162.94999999999999</v>
      </c>
      <c r="C1863" s="193">
        <v>244.93</v>
      </c>
      <c r="D1863" s="193">
        <v>120.16</v>
      </c>
      <c r="E1863" s="193">
        <v>207.64</v>
      </c>
      <c r="F1863" s="193">
        <v>368.54</v>
      </c>
      <c r="G1863" s="193">
        <v>45.22</v>
      </c>
      <c r="H1863" s="193">
        <v>57.46</v>
      </c>
      <c r="I1863" s="224">
        <v>501.34</v>
      </c>
      <c r="J1863" s="193"/>
      <c r="K1863" s="196">
        <f t="shared" si="240"/>
        <v>4.3143297380584819E-3</v>
      </c>
      <c r="L1863" s="196">
        <f t="shared" si="241"/>
        <v>3.7292025243832331E-3</v>
      </c>
      <c r="M1863" s="196">
        <f t="shared" si="242"/>
        <v>9.9966677774067261E-4</v>
      </c>
      <c r="N1863" s="196">
        <f t="shared" si="243"/>
        <v>-4.8137094444990246E-4</v>
      </c>
      <c r="O1863" s="196">
        <f t="shared" si="244"/>
        <v>5.0451334915051485E-3</v>
      </c>
      <c r="P1863" s="196">
        <f t="shared" si="245"/>
        <v>4.2194092827003713E-3</v>
      </c>
      <c r="Q1863" s="196">
        <f t="shared" si="246"/>
        <v>5.4243219597550707E-3</v>
      </c>
      <c r="R1863" s="196">
        <f t="shared" si="247"/>
        <v>-3.1020083515609512E-3</v>
      </c>
    </row>
    <row r="1864" spans="1:18" ht="13.8">
      <c r="A1864" s="209">
        <v>44342</v>
      </c>
      <c r="B1864" s="193">
        <v>163.26</v>
      </c>
      <c r="C1864" s="193">
        <v>244.71</v>
      </c>
      <c r="D1864" s="193">
        <v>121.38</v>
      </c>
      <c r="E1864" s="193">
        <v>209.3</v>
      </c>
      <c r="F1864" s="193">
        <v>368.77</v>
      </c>
      <c r="G1864" s="193">
        <v>45.16</v>
      </c>
      <c r="H1864" s="193">
        <v>57.59</v>
      </c>
      <c r="I1864" s="224">
        <v>502.36</v>
      </c>
      <c r="J1864" s="193"/>
      <c r="K1864" s="196">
        <f t="shared" si="240"/>
        <v>1.9024240564590505E-3</v>
      </c>
      <c r="L1864" s="196">
        <f t="shared" si="241"/>
        <v>-8.9821581676396869E-4</v>
      </c>
      <c r="M1864" s="196">
        <f t="shared" si="242"/>
        <v>1.0153129161118499E-2</v>
      </c>
      <c r="N1864" s="196">
        <f t="shared" si="243"/>
        <v>7.994606048930963E-3</v>
      </c>
      <c r="O1864" s="196">
        <f t="shared" si="244"/>
        <v>6.2408422423607026E-4</v>
      </c>
      <c r="P1864" s="196">
        <f t="shared" si="245"/>
        <v>-1.3268465280849686E-3</v>
      </c>
      <c r="Q1864" s="196">
        <f t="shared" si="246"/>
        <v>2.2624434389140716E-3</v>
      </c>
      <c r="R1864" s="196">
        <f t="shared" si="247"/>
        <v>2.034547412933416E-3</v>
      </c>
    </row>
    <row r="1865" spans="1:18" ht="13.8">
      <c r="A1865" s="209">
        <v>44343</v>
      </c>
      <c r="B1865" s="193">
        <v>161.51</v>
      </c>
      <c r="C1865" s="193">
        <v>242.58</v>
      </c>
      <c r="D1865" s="193">
        <v>119.83</v>
      </c>
      <c r="E1865" s="193">
        <v>209.54</v>
      </c>
      <c r="F1865" s="193">
        <v>370.57</v>
      </c>
      <c r="G1865" s="193">
        <v>45.01</v>
      </c>
      <c r="H1865" s="193">
        <v>55.78</v>
      </c>
      <c r="I1865" s="224">
        <v>503.86</v>
      </c>
      <c r="J1865" s="193"/>
      <c r="K1865" s="196">
        <f t="shared" si="240"/>
        <v>-1.0719098370697048E-2</v>
      </c>
      <c r="L1865" s="196">
        <f t="shared" si="241"/>
        <v>-8.7041804585018812E-3</v>
      </c>
      <c r="M1865" s="196">
        <f t="shared" si="242"/>
        <v>-1.276981380787607E-2</v>
      </c>
      <c r="N1865" s="196">
        <f t="shared" si="243"/>
        <v>1.1466794075488803E-3</v>
      </c>
      <c r="O1865" s="196">
        <f t="shared" si="244"/>
        <v>4.8810911950538591E-3</v>
      </c>
      <c r="P1865" s="196">
        <f t="shared" si="245"/>
        <v>-3.3215234720991717E-3</v>
      </c>
      <c r="Q1865" s="196">
        <f t="shared" si="246"/>
        <v>-3.1429067546449072E-2</v>
      </c>
      <c r="R1865" s="196">
        <f t="shared" si="247"/>
        <v>2.9859065212198424E-3</v>
      </c>
    </row>
    <row r="1866" spans="1:18" ht="13.8">
      <c r="A1866" s="209">
        <v>44344</v>
      </c>
      <c r="B1866" s="193">
        <v>161.15</v>
      </c>
      <c r="C1866" s="193">
        <v>242.94</v>
      </c>
      <c r="D1866" s="193">
        <v>120.28</v>
      </c>
      <c r="E1866" s="193">
        <v>209.13</v>
      </c>
      <c r="F1866" s="193">
        <v>361.74</v>
      </c>
      <c r="G1866" s="193">
        <v>45.12</v>
      </c>
      <c r="H1866" s="193">
        <v>57.24</v>
      </c>
      <c r="I1866" s="224">
        <v>502.81</v>
      </c>
      <c r="J1866" s="193"/>
      <c r="K1866" s="196">
        <f t="shared" si="240"/>
        <v>-2.2289641508264828E-3</v>
      </c>
      <c r="L1866" s="196">
        <f t="shared" si="241"/>
        <v>1.4840465001236096E-3</v>
      </c>
      <c r="M1866" s="196">
        <f t="shared" si="242"/>
        <v>3.7553200367187087E-3</v>
      </c>
      <c r="N1866" s="196">
        <f t="shared" si="243"/>
        <v>-1.9566669848238836E-3</v>
      </c>
      <c r="O1866" s="196">
        <f t="shared" si="244"/>
        <v>-2.3828156623579847E-2</v>
      </c>
      <c r="P1866" s="196">
        <f t="shared" si="245"/>
        <v>2.4439013552543755E-3</v>
      </c>
      <c r="Q1866" s="196">
        <f t="shared" si="246"/>
        <v>2.6174256005736838E-2</v>
      </c>
      <c r="R1866" s="196">
        <f t="shared" si="247"/>
        <v>-2.0839121978327539E-3</v>
      </c>
    </row>
    <row r="1867" spans="1:18" ht="13.8">
      <c r="A1867" s="209">
        <v>44348</v>
      </c>
      <c r="B1867" s="193">
        <v>160.93</v>
      </c>
      <c r="C1867" s="193">
        <v>240.73</v>
      </c>
      <c r="D1867" s="193">
        <v>121.19</v>
      </c>
      <c r="E1867" s="193">
        <v>209.45</v>
      </c>
      <c r="F1867" s="193">
        <v>361.7</v>
      </c>
      <c r="G1867" s="193">
        <v>45</v>
      </c>
      <c r="H1867" s="193">
        <v>57.7</v>
      </c>
      <c r="I1867" s="224">
        <v>499.08</v>
      </c>
      <c r="J1867" s="193"/>
      <c r="K1867" s="196">
        <f t="shared" si="240"/>
        <v>-1.3651877133105731E-3</v>
      </c>
      <c r="L1867" s="196">
        <f t="shared" si="241"/>
        <v>-9.0968963530090059E-3</v>
      </c>
      <c r="M1867" s="196">
        <f t="shared" si="242"/>
        <v>7.5656800798137398E-3</v>
      </c>
      <c r="N1867" s="196">
        <f t="shared" si="243"/>
        <v>1.5301487113278495E-3</v>
      </c>
      <c r="O1867" s="196">
        <f t="shared" si="244"/>
        <v>-1.1057665726770736E-4</v>
      </c>
      <c r="P1867" s="196">
        <f t="shared" si="245"/>
        <v>-2.6595744680850499E-3</v>
      </c>
      <c r="Q1867" s="196">
        <f t="shared" si="246"/>
        <v>8.0363382250174843E-3</v>
      </c>
      <c r="R1867" s="196">
        <f t="shared" si="247"/>
        <v>-7.4183091028420635E-3</v>
      </c>
    </row>
    <row r="1868" spans="1:18" ht="13.8">
      <c r="A1868" s="209">
        <v>44349</v>
      </c>
      <c r="B1868" s="193">
        <v>161.69999999999999</v>
      </c>
      <c r="C1868" s="193">
        <v>240.63</v>
      </c>
      <c r="D1868" s="193">
        <v>120.77</v>
      </c>
      <c r="E1868" s="193">
        <v>210.47</v>
      </c>
      <c r="F1868" s="193">
        <v>363.96</v>
      </c>
      <c r="G1868" s="193">
        <v>44.9</v>
      </c>
      <c r="H1868" s="193">
        <v>59.61</v>
      </c>
      <c r="I1868" s="224">
        <v>499.24</v>
      </c>
      <c r="J1868" s="193"/>
      <c r="K1868" s="196">
        <f t="shared" si="240"/>
        <v>4.7846889952151981E-3</v>
      </c>
      <c r="L1868" s="196">
        <f t="shared" si="241"/>
        <v>-4.1540314875584397E-4</v>
      </c>
      <c r="M1868" s="196">
        <f t="shared" si="242"/>
        <v>-3.4656324779272357E-3</v>
      </c>
      <c r="N1868" s="196">
        <f t="shared" si="243"/>
        <v>4.8698973502029619E-3</v>
      </c>
      <c r="O1868" s="196">
        <f t="shared" si="244"/>
        <v>6.2482720486590846E-3</v>
      </c>
      <c r="P1868" s="196">
        <f t="shared" si="245"/>
        <v>-2.2222222222222539E-3</v>
      </c>
      <c r="Q1868" s="196">
        <f t="shared" si="246"/>
        <v>3.310225303292888E-2</v>
      </c>
      <c r="R1868" s="196">
        <f t="shared" si="247"/>
        <v>3.2058988538916609E-4</v>
      </c>
    </row>
    <row r="1869" spans="1:18" ht="13.8">
      <c r="A1869" s="209">
        <v>44350</v>
      </c>
      <c r="B1869" s="193">
        <v>159.35</v>
      </c>
      <c r="C1869" s="193">
        <v>239.08</v>
      </c>
      <c r="D1869" s="193">
        <v>119.94</v>
      </c>
      <c r="E1869" s="193">
        <v>211.21</v>
      </c>
      <c r="F1869" s="193">
        <v>367.1</v>
      </c>
      <c r="G1869" s="193">
        <v>44.98</v>
      </c>
      <c r="H1869" s="193">
        <v>60.23</v>
      </c>
      <c r="I1869" s="224">
        <v>489.43</v>
      </c>
      <c r="J1869" s="193"/>
      <c r="K1869" s="196">
        <f t="shared" si="240"/>
        <v>-1.4533085961657356E-2</v>
      </c>
      <c r="L1869" s="196">
        <f t="shared" si="241"/>
        <v>-6.4414245937746044E-3</v>
      </c>
      <c r="M1869" s="196">
        <f t="shared" si="242"/>
        <v>-6.8725676906516379E-3</v>
      </c>
      <c r="N1869" s="196">
        <f t="shared" si="243"/>
        <v>3.5159405140875615E-3</v>
      </c>
      <c r="O1869" s="196">
        <f t="shared" si="244"/>
        <v>8.6273216837016251E-3</v>
      </c>
      <c r="P1869" s="196">
        <f t="shared" si="245"/>
        <v>1.7817371937638819E-3</v>
      </c>
      <c r="Q1869" s="196">
        <f t="shared" si="246"/>
        <v>1.0400939439691285E-2</v>
      </c>
      <c r="R1869" s="196">
        <f t="shared" si="247"/>
        <v>-1.9649867799054567E-2</v>
      </c>
    </row>
    <row r="1870" spans="1:18" ht="13.8">
      <c r="A1870" s="209">
        <v>44351</v>
      </c>
      <c r="B1870" s="193">
        <v>160.31</v>
      </c>
      <c r="C1870" s="193">
        <v>244.02</v>
      </c>
      <c r="D1870" s="193">
        <v>122.29</v>
      </c>
      <c r="E1870" s="193">
        <v>213.2</v>
      </c>
      <c r="F1870" s="193">
        <v>370.59</v>
      </c>
      <c r="G1870" s="193">
        <v>45.06</v>
      </c>
      <c r="H1870" s="193">
        <v>61.32</v>
      </c>
      <c r="I1870" s="224">
        <v>494.74</v>
      </c>
      <c r="J1870" s="193"/>
      <c r="K1870" s="196">
        <f t="shared" si="240"/>
        <v>6.0244744273612047E-3</v>
      </c>
      <c r="L1870" s="196">
        <f t="shared" si="241"/>
        <v>2.0662539735653327E-2</v>
      </c>
      <c r="M1870" s="196">
        <f t="shared" si="242"/>
        <v>1.9593129898282546E-2</v>
      </c>
      <c r="N1870" s="196">
        <f t="shared" si="243"/>
        <v>9.4219023720466862E-3</v>
      </c>
      <c r="O1870" s="196">
        <f t="shared" si="244"/>
        <v>9.5069463361480578E-3</v>
      </c>
      <c r="P1870" s="196">
        <f t="shared" si="245"/>
        <v>1.778568252556812E-3</v>
      </c>
      <c r="Q1870" s="196">
        <f t="shared" si="246"/>
        <v>1.8097293707454814E-2</v>
      </c>
      <c r="R1870" s="196">
        <f t="shared" si="247"/>
        <v>1.0849355372576266E-2</v>
      </c>
    </row>
    <row r="1871" spans="1:18" ht="13.8">
      <c r="A1871" s="209">
        <v>44354</v>
      </c>
      <c r="B1871" s="193">
        <v>159.9</v>
      </c>
      <c r="C1871" s="193">
        <v>246.96</v>
      </c>
      <c r="D1871" s="193">
        <v>123</v>
      </c>
      <c r="E1871" s="193">
        <v>212.79</v>
      </c>
      <c r="F1871" s="193">
        <v>363.78</v>
      </c>
      <c r="G1871" s="193">
        <v>44.76</v>
      </c>
      <c r="H1871" s="193">
        <v>61.53</v>
      </c>
      <c r="I1871" s="224">
        <v>494.66</v>
      </c>
      <c r="J1871" s="193"/>
      <c r="K1871" s="196">
        <f t="shared" si="240"/>
        <v>-2.5575447570332266E-3</v>
      </c>
      <c r="L1871" s="196">
        <f t="shared" si="241"/>
        <v>1.2048192771084328E-2</v>
      </c>
      <c r="M1871" s="196">
        <f t="shared" si="242"/>
        <v>5.8058712895575574E-3</v>
      </c>
      <c r="N1871" s="196">
        <f t="shared" si="243"/>
        <v>-1.9230769230769071E-3</v>
      </c>
      <c r="O1871" s="196">
        <f t="shared" si="244"/>
        <v>-1.8376102970938241E-2</v>
      </c>
      <c r="P1871" s="196">
        <f t="shared" si="245"/>
        <v>-6.6577896138482967E-3</v>
      </c>
      <c r="Q1871" s="196">
        <f t="shared" si="246"/>
        <v>3.424657534246589E-3</v>
      </c>
      <c r="R1871" s="196">
        <f t="shared" si="247"/>
        <v>-1.6170109552489002E-4</v>
      </c>
    </row>
    <row r="1872" spans="1:18" ht="13.8">
      <c r="A1872" s="209">
        <v>44355</v>
      </c>
      <c r="B1872" s="193">
        <v>163.21</v>
      </c>
      <c r="C1872" s="193">
        <v>245.76</v>
      </c>
      <c r="D1872" s="193">
        <v>123.84</v>
      </c>
      <c r="E1872" s="193">
        <v>216.67</v>
      </c>
      <c r="F1872" s="193">
        <v>363.11</v>
      </c>
      <c r="G1872" s="193">
        <v>44.42</v>
      </c>
      <c r="H1872" s="193">
        <v>61.86</v>
      </c>
      <c r="I1872" s="224">
        <v>492.39</v>
      </c>
      <c r="J1872" s="193"/>
      <c r="K1872" s="196">
        <f t="shared" si="240"/>
        <v>2.070043777360852E-2</v>
      </c>
      <c r="L1872" s="196">
        <f t="shared" si="241"/>
        <v>-4.8590864917396216E-3</v>
      </c>
      <c r="M1872" s="196">
        <f t="shared" si="242"/>
        <v>6.8292682926829546E-3</v>
      </c>
      <c r="N1872" s="196">
        <f t="shared" si="243"/>
        <v>1.8233939564829153E-2</v>
      </c>
      <c r="O1872" s="196">
        <f t="shared" si="244"/>
        <v>-1.841772499862442E-3</v>
      </c>
      <c r="P1872" s="196">
        <f t="shared" si="245"/>
        <v>-7.5960679177836535E-3</v>
      </c>
      <c r="Q1872" s="196">
        <f t="shared" si="246"/>
        <v>5.3632374451486799E-3</v>
      </c>
      <c r="R1872" s="196">
        <f t="shared" si="247"/>
        <v>-4.5890106335665683E-3</v>
      </c>
    </row>
    <row r="1873" spans="1:18" ht="13.8">
      <c r="A1873" s="209">
        <v>44356</v>
      </c>
      <c r="B1873" s="193">
        <v>164.06</v>
      </c>
      <c r="C1873" s="193">
        <v>246.75</v>
      </c>
      <c r="D1873" s="193">
        <v>124.26</v>
      </c>
      <c r="E1873" s="193">
        <v>213.76</v>
      </c>
      <c r="F1873" s="193">
        <v>363.36</v>
      </c>
      <c r="G1873" s="193">
        <v>44.18</v>
      </c>
      <c r="H1873" s="193">
        <v>62.01</v>
      </c>
      <c r="I1873" s="224">
        <v>485.81</v>
      </c>
      <c r="J1873" s="193"/>
      <c r="K1873" s="196">
        <f t="shared" si="240"/>
        <v>5.2080142148152337E-3</v>
      </c>
      <c r="L1873" s="196">
        <f t="shared" si="241"/>
        <v>4.0283203125000373E-3</v>
      </c>
      <c r="M1873" s="196">
        <f t="shared" si="242"/>
        <v>3.3914728682170681E-3</v>
      </c>
      <c r="N1873" s="196">
        <f t="shared" si="243"/>
        <v>-1.3430562606729111E-2</v>
      </c>
      <c r="O1873" s="196">
        <f t="shared" si="244"/>
        <v>6.8849659882680176E-4</v>
      </c>
      <c r="P1873" s="196">
        <f t="shared" si="245"/>
        <v>-5.4029716343989643E-3</v>
      </c>
      <c r="Q1873" s="196">
        <f t="shared" si="246"/>
        <v>2.4248302618816455E-3</v>
      </c>
      <c r="R1873" s="196">
        <f t="shared" si="247"/>
        <v>-1.336339080809924E-2</v>
      </c>
    </row>
    <row r="1874" spans="1:18" ht="13.8">
      <c r="A1874" s="209">
        <v>44357</v>
      </c>
      <c r="B1874" s="193">
        <v>167.48</v>
      </c>
      <c r="C1874" s="193">
        <v>250.3</v>
      </c>
      <c r="D1874" s="193">
        <v>125.77</v>
      </c>
      <c r="E1874" s="193">
        <v>213.5</v>
      </c>
      <c r="F1874" s="193">
        <v>366.27</v>
      </c>
      <c r="G1874" s="193">
        <v>44.44</v>
      </c>
      <c r="H1874" s="193">
        <v>62.75</v>
      </c>
      <c r="I1874" s="224">
        <v>487.27</v>
      </c>
      <c r="J1874" s="193"/>
      <c r="K1874" s="196">
        <f t="shared" si="240"/>
        <v>2.084603193953424E-2</v>
      </c>
      <c r="L1874" s="196">
        <f t="shared" si="241"/>
        <v>1.438703140830805E-2</v>
      </c>
      <c r="M1874" s="196">
        <f t="shared" si="242"/>
        <v>1.2151939481731778E-2</v>
      </c>
      <c r="N1874" s="196">
        <f t="shared" si="243"/>
        <v>-1.2163173652694186E-3</v>
      </c>
      <c r="O1874" s="196">
        <f t="shared" si="244"/>
        <v>8.0085865257594896E-3</v>
      </c>
      <c r="P1874" s="196">
        <f t="shared" si="245"/>
        <v>5.8850158442733816E-3</v>
      </c>
      <c r="Q1874" s="196">
        <f t="shared" si="246"/>
        <v>1.1933559103370456E-2</v>
      </c>
      <c r="R1874" s="196">
        <f t="shared" si="247"/>
        <v>3.0052901340029631E-3</v>
      </c>
    </row>
    <row r="1875" spans="1:18" ht="13.8">
      <c r="A1875" s="209">
        <v>44358</v>
      </c>
      <c r="B1875" s="193">
        <v>167.34</v>
      </c>
      <c r="C1875" s="193">
        <v>250.93</v>
      </c>
      <c r="D1875" s="193">
        <v>125.39</v>
      </c>
      <c r="E1875" s="193">
        <v>214.68</v>
      </c>
      <c r="F1875" s="193">
        <v>365.14</v>
      </c>
      <c r="G1875" s="193">
        <v>44.71</v>
      </c>
      <c r="H1875" s="193">
        <v>63.11</v>
      </c>
      <c r="I1875" s="224">
        <v>488.77</v>
      </c>
      <c r="J1875" s="193"/>
      <c r="K1875" s="196">
        <f t="shared" si="240"/>
        <v>-8.3592070695000221E-4</v>
      </c>
      <c r="L1875" s="196">
        <f t="shared" si="241"/>
        <v>2.5169796244506409E-3</v>
      </c>
      <c r="M1875" s="196">
        <f t="shared" si="242"/>
        <v>-3.0213882483898819E-3</v>
      </c>
      <c r="N1875" s="196">
        <f t="shared" si="243"/>
        <v>5.5269320843091656E-3</v>
      </c>
      <c r="O1875" s="196">
        <f t="shared" si="244"/>
        <v>-3.0851557594124431E-3</v>
      </c>
      <c r="P1875" s="196">
        <f t="shared" si="245"/>
        <v>6.0756075607561466E-3</v>
      </c>
      <c r="Q1875" s="196">
        <f t="shared" si="246"/>
        <v>5.7370517928286759E-3</v>
      </c>
      <c r="R1875" s="196">
        <f t="shared" si="247"/>
        <v>3.0783754386684999E-3</v>
      </c>
    </row>
    <row r="1876" spans="1:18" ht="13.8">
      <c r="A1876" s="209">
        <v>44361</v>
      </c>
      <c r="B1876" s="193">
        <v>169.19</v>
      </c>
      <c r="C1876" s="193">
        <v>252.88</v>
      </c>
      <c r="D1876" s="193">
        <v>126.04</v>
      </c>
      <c r="E1876" s="193">
        <v>214.8</v>
      </c>
      <c r="F1876" s="193">
        <v>366.99</v>
      </c>
      <c r="G1876" s="193">
        <v>44.65</v>
      </c>
      <c r="H1876" s="193">
        <v>61.95</v>
      </c>
      <c r="I1876" s="224">
        <v>499.89</v>
      </c>
      <c r="J1876" s="193"/>
      <c r="K1876" s="196">
        <f t="shared" si="240"/>
        <v>1.1055336440779218E-2</v>
      </c>
      <c r="L1876" s="196">
        <f t="shared" si="241"/>
        <v>7.7710915394731146E-3</v>
      </c>
      <c r="M1876" s="196">
        <f t="shared" si="242"/>
        <v>5.183826461440352E-3</v>
      </c>
      <c r="N1876" s="196">
        <f t="shared" si="243"/>
        <v>5.5897149245390601E-4</v>
      </c>
      <c r="O1876" s="196">
        <f t="shared" si="244"/>
        <v>5.066549816508799E-3</v>
      </c>
      <c r="P1876" s="196">
        <f t="shared" si="245"/>
        <v>-1.3419816595840366E-3</v>
      </c>
      <c r="Q1876" s="196">
        <f t="shared" si="246"/>
        <v>-1.8380605292346641E-2</v>
      </c>
      <c r="R1876" s="196">
        <f t="shared" si="247"/>
        <v>2.2750987171880444E-2</v>
      </c>
    </row>
    <row r="1877" spans="1:18" ht="13.8">
      <c r="A1877" s="209">
        <v>44362</v>
      </c>
      <c r="B1877" s="193">
        <v>169.16</v>
      </c>
      <c r="C1877" s="193">
        <v>251.39</v>
      </c>
      <c r="D1877" s="193">
        <v>125.72</v>
      </c>
      <c r="E1877" s="193">
        <v>214.34</v>
      </c>
      <c r="F1877" s="193">
        <v>367.13</v>
      </c>
      <c r="G1877" s="193">
        <v>44.47</v>
      </c>
      <c r="H1877" s="193">
        <v>62.01</v>
      </c>
      <c r="I1877" s="224">
        <v>491.9</v>
      </c>
      <c r="J1877" s="193"/>
      <c r="K1877" s="196">
        <f t="shared" si="240"/>
        <v>-1.7731544417519439E-4</v>
      </c>
      <c r="L1877" s="196">
        <f t="shared" si="241"/>
        <v>-5.8921227459665026E-3</v>
      </c>
      <c r="M1877" s="196">
        <f t="shared" si="242"/>
        <v>-2.5388765471279543E-3</v>
      </c>
      <c r="N1877" s="196">
        <f t="shared" si="243"/>
        <v>-2.1415270018622342E-3</v>
      </c>
      <c r="O1877" s="196">
        <f t="shared" si="244"/>
        <v>3.8148178424476513E-4</v>
      </c>
      <c r="P1877" s="196">
        <f t="shared" si="245"/>
        <v>-4.0313549832026816E-3</v>
      </c>
      <c r="Q1877" s="196">
        <f t="shared" si="246"/>
        <v>9.6852300242122945E-4</v>
      </c>
      <c r="R1877" s="196">
        <f t="shared" si="247"/>
        <v>-1.5983516373602211E-2</v>
      </c>
    </row>
    <row r="1878" spans="1:18" ht="13.8">
      <c r="A1878" s="209">
        <v>44363</v>
      </c>
      <c r="B1878" s="193">
        <v>170.76</v>
      </c>
      <c r="C1878" s="193">
        <v>250.44</v>
      </c>
      <c r="D1878" s="193">
        <v>125.39</v>
      </c>
      <c r="E1878" s="193">
        <v>213.13</v>
      </c>
      <c r="F1878" s="193">
        <v>362.83</v>
      </c>
      <c r="G1878" s="193">
        <v>43.57</v>
      </c>
      <c r="H1878" s="193">
        <v>62.13</v>
      </c>
      <c r="I1878" s="224">
        <v>492.41</v>
      </c>
      <c r="J1878" s="193"/>
      <c r="K1878" s="196">
        <f t="shared" si="240"/>
        <v>9.4585008276187894E-3</v>
      </c>
      <c r="L1878" s="196">
        <f t="shared" si="241"/>
        <v>-3.7789888221488074E-3</v>
      </c>
      <c r="M1878" s="196">
        <f t="shared" si="242"/>
        <v>-2.6248806872414755E-3</v>
      </c>
      <c r="N1878" s="196">
        <f t="shared" si="243"/>
        <v>-5.6452365400765508E-3</v>
      </c>
      <c r="O1878" s="196">
        <f t="shared" si="244"/>
        <v>-1.1712472421213226E-2</v>
      </c>
      <c r="P1878" s="196">
        <f t="shared" si="245"/>
        <v>-2.0238362941308714E-2</v>
      </c>
      <c r="Q1878" s="196">
        <f t="shared" si="246"/>
        <v>1.9351717464925746E-3</v>
      </c>
      <c r="R1878" s="196">
        <f t="shared" si="247"/>
        <v>1.0367960967677329E-3</v>
      </c>
    </row>
    <row r="1879" spans="1:18" ht="13.8">
      <c r="A1879" s="209">
        <v>44364</v>
      </c>
      <c r="B1879" s="193">
        <v>174.46</v>
      </c>
      <c r="C1879" s="193">
        <v>253.86</v>
      </c>
      <c r="D1879" s="193">
        <v>126.06</v>
      </c>
      <c r="E1879" s="193">
        <v>213.09</v>
      </c>
      <c r="F1879" s="193">
        <v>367.94</v>
      </c>
      <c r="G1879" s="193">
        <v>43.75</v>
      </c>
      <c r="H1879" s="193">
        <v>61.42</v>
      </c>
      <c r="I1879" s="224">
        <v>498.34</v>
      </c>
      <c r="J1879" s="193"/>
      <c r="K1879" s="196">
        <f t="shared" si="240"/>
        <v>2.1667837901147912E-2</v>
      </c>
      <c r="L1879" s="196">
        <f t="shared" si="241"/>
        <v>1.3655965500718799E-2</v>
      </c>
      <c r="M1879" s="196">
        <f t="shared" si="242"/>
        <v>5.3433288141000214E-3</v>
      </c>
      <c r="N1879" s="196">
        <f t="shared" si="243"/>
        <v>-1.8767888143382931E-4</v>
      </c>
      <c r="O1879" s="196">
        <f t="shared" si="244"/>
        <v>1.4083730672766899E-2</v>
      </c>
      <c r="P1879" s="196">
        <f t="shared" si="245"/>
        <v>4.131282992885006E-3</v>
      </c>
      <c r="Q1879" s="196">
        <f t="shared" si="246"/>
        <v>-1.1427651698052484E-2</v>
      </c>
      <c r="R1879" s="196">
        <f t="shared" si="247"/>
        <v>1.2042809853577202E-2</v>
      </c>
    </row>
    <row r="1880" spans="1:18" ht="13.8">
      <c r="A1880" s="209">
        <v>44365</v>
      </c>
      <c r="B1880" s="193">
        <v>174.35</v>
      </c>
      <c r="C1880" s="193">
        <v>252.43</v>
      </c>
      <c r="D1880" s="193">
        <v>125.26</v>
      </c>
      <c r="E1880" s="193">
        <v>212.46</v>
      </c>
      <c r="F1880" s="193">
        <v>364.24</v>
      </c>
      <c r="G1880" s="193">
        <v>42.94</v>
      </c>
      <c r="H1880" s="193">
        <v>59.47</v>
      </c>
      <c r="I1880" s="224">
        <v>500.77</v>
      </c>
      <c r="J1880" s="193"/>
      <c r="K1880" s="196">
        <f t="shared" si="240"/>
        <v>-6.3051702395972508E-4</v>
      </c>
      <c r="L1880" s="196">
        <f t="shared" si="241"/>
        <v>-5.6330260773655039E-3</v>
      </c>
      <c r="M1880" s="196">
        <f t="shared" si="242"/>
        <v>-6.3461843566555379E-3</v>
      </c>
      <c r="N1880" s="196">
        <f t="shared" si="243"/>
        <v>-2.9564972546810993E-3</v>
      </c>
      <c r="O1880" s="196">
        <f t="shared" si="244"/>
        <v>-1.0055987389248216E-2</v>
      </c>
      <c r="P1880" s="196">
        <f t="shared" si="245"/>
        <v>-1.8514285714285768E-2</v>
      </c>
      <c r="Q1880" s="196">
        <f t="shared" si="246"/>
        <v>-3.1748616085965527E-2</v>
      </c>
      <c r="R1880" s="196">
        <f t="shared" si="247"/>
        <v>4.8761889473050669E-3</v>
      </c>
    </row>
    <row r="1881" spans="1:18" ht="13.8">
      <c r="A1881" s="209">
        <v>44368</v>
      </c>
      <c r="B1881" s="193">
        <v>172.7</v>
      </c>
      <c r="C1881" s="193">
        <v>255.55</v>
      </c>
      <c r="D1881" s="193">
        <v>126.15</v>
      </c>
      <c r="E1881" s="193">
        <v>215.44</v>
      </c>
      <c r="F1881" s="193">
        <v>369.9</v>
      </c>
      <c r="G1881" s="193">
        <v>43.33</v>
      </c>
      <c r="H1881" s="193">
        <v>60.54</v>
      </c>
      <c r="I1881" s="224">
        <v>497</v>
      </c>
      <c r="J1881" s="193"/>
      <c r="K1881" s="196">
        <f t="shared" si="240"/>
        <v>-9.4637223974763738E-3</v>
      </c>
      <c r="L1881" s="196">
        <f t="shared" si="241"/>
        <v>1.2359862139999225E-2</v>
      </c>
      <c r="M1881" s="196">
        <f t="shared" si="242"/>
        <v>7.1052211400287448E-3</v>
      </c>
      <c r="N1881" s="196">
        <f t="shared" si="243"/>
        <v>1.4026169631930667E-2</v>
      </c>
      <c r="O1881" s="196">
        <f t="shared" si="244"/>
        <v>1.5539204919832988E-2</v>
      </c>
      <c r="P1881" s="196">
        <f t="shared" si="245"/>
        <v>9.0824406148113778E-3</v>
      </c>
      <c r="Q1881" s="196">
        <f t="shared" si="246"/>
        <v>1.7992265007566847E-2</v>
      </c>
      <c r="R1881" s="196">
        <f t="shared" si="247"/>
        <v>-7.5284062543682371E-3</v>
      </c>
    </row>
    <row r="1882" spans="1:18" ht="13.8">
      <c r="A1882" s="209">
        <v>44369</v>
      </c>
      <c r="B1882" s="193">
        <v>175.27</v>
      </c>
      <c r="C1882" s="193">
        <v>258.35000000000002</v>
      </c>
      <c r="D1882" s="193">
        <v>126.69</v>
      </c>
      <c r="E1882" s="193">
        <v>218.61</v>
      </c>
      <c r="F1882" s="193">
        <v>375.04</v>
      </c>
      <c r="G1882" s="193">
        <v>43.53</v>
      </c>
      <c r="H1882" s="193">
        <v>61</v>
      </c>
      <c r="I1882" s="224">
        <v>508.82</v>
      </c>
      <c r="J1882" s="193"/>
      <c r="K1882" s="196">
        <f t="shared" si="240"/>
        <v>1.4881297046902268E-2</v>
      </c>
      <c r="L1882" s="196">
        <f t="shared" si="241"/>
        <v>1.095675992956373E-2</v>
      </c>
      <c r="M1882" s="196">
        <f t="shared" si="242"/>
        <v>4.2806183115338247E-3</v>
      </c>
      <c r="N1882" s="196">
        <f t="shared" si="243"/>
        <v>1.4714073523951057E-2</v>
      </c>
      <c r="O1882" s="196">
        <f t="shared" si="244"/>
        <v>1.3895647472289926E-2</v>
      </c>
      <c r="P1882" s="196">
        <f t="shared" si="245"/>
        <v>4.6157396722825489E-3</v>
      </c>
      <c r="Q1882" s="196">
        <f t="shared" si="246"/>
        <v>7.5982821275190097E-3</v>
      </c>
      <c r="R1882" s="196">
        <f t="shared" si="247"/>
        <v>2.378269617706236E-2</v>
      </c>
    </row>
    <row r="1883" spans="1:18" ht="13.8">
      <c r="A1883" s="209">
        <v>44370</v>
      </c>
      <c r="B1883" s="193">
        <v>175.19</v>
      </c>
      <c r="C1883" s="193">
        <v>258.11</v>
      </c>
      <c r="D1883" s="193">
        <v>126.15</v>
      </c>
      <c r="E1883" s="193">
        <v>218.7</v>
      </c>
      <c r="F1883" s="193">
        <v>374.84</v>
      </c>
      <c r="G1883" s="193">
        <v>43.19</v>
      </c>
      <c r="H1883" s="193">
        <v>61.39</v>
      </c>
      <c r="I1883" s="224">
        <v>512.74</v>
      </c>
      <c r="J1883" s="193"/>
      <c r="K1883" s="196">
        <f t="shared" si="240"/>
        <v>-4.5643863753073831E-4</v>
      </c>
      <c r="L1883" s="196">
        <f t="shared" si="241"/>
        <v>-9.2897232436620503E-4</v>
      </c>
      <c r="M1883" s="196">
        <f t="shared" si="242"/>
        <v>-4.2623727208145239E-3</v>
      </c>
      <c r="N1883" s="196">
        <f t="shared" si="243"/>
        <v>4.1169205434323674E-4</v>
      </c>
      <c r="O1883" s="196">
        <f t="shared" si="244"/>
        <v>-5.3327645051206663E-4</v>
      </c>
      <c r="P1883" s="196">
        <f t="shared" si="245"/>
        <v>-7.8107052607397981E-3</v>
      </c>
      <c r="Q1883" s="196">
        <f t="shared" si="246"/>
        <v>6.393442622950829E-3</v>
      </c>
      <c r="R1883" s="196">
        <f t="shared" si="247"/>
        <v>7.7040996816163197E-3</v>
      </c>
    </row>
    <row r="1884" spans="1:18" ht="13.8">
      <c r="A1884" s="209">
        <v>44371</v>
      </c>
      <c r="B1884" s="193">
        <v>172.45</v>
      </c>
      <c r="C1884" s="193">
        <v>259.5</v>
      </c>
      <c r="D1884" s="193">
        <v>126.97</v>
      </c>
      <c r="E1884" s="193">
        <v>221.04</v>
      </c>
      <c r="F1884" s="193">
        <v>374.94</v>
      </c>
      <c r="G1884" s="193">
        <v>43.49</v>
      </c>
      <c r="H1884" s="193">
        <v>62.58</v>
      </c>
      <c r="I1884" s="224">
        <v>518.05999999999995</v>
      </c>
      <c r="J1884" s="193"/>
      <c r="K1884" s="196">
        <f t="shared" si="240"/>
        <v>-1.5640162109709511E-2</v>
      </c>
      <c r="L1884" s="196">
        <f t="shared" si="241"/>
        <v>5.3853008407267686E-3</v>
      </c>
      <c r="M1884" s="196">
        <f t="shared" si="242"/>
        <v>6.5001981767736274E-3</v>
      </c>
      <c r="N1884" s="196">
        <f t="shared" si="243"/>
        <v>1.0699588477366271E-2</v>
      </c>
      <c r="O1884" s="196">
        <f t="shared" si="244"/>
        <v>2.6678049301041178E-4</v>
      </c>
      <c r="P1884" s="196">
        <f t="shared" si="245"/>
        <v>6.9460523269276285E-3</v>
      </c>
      <c r="Q1884" s="196">
        <f t="shared" si="246"/>
        <v>1.9384264538198366E-2</v>
      </c>
      <c r="R1884" s="196">
        <f t="shared" si="247"/>
        <v>1.0375628973748755E-2</v>
      </c>
    </row>
    <row r="1885" spans="1:18" ht="13.8">
      <c r="A1885" s="209">
        <v>44372</v>
      </c>
      <c r="B1885" s="193">
        <v>170.07</v>
      </c>
      <c r="C1885" s="193">
        <v>257.87</v>
      </c>
      <c r="D1885" s="193">
        <v>126.68</v>
      </c>
      <c r="E1885" s="193">
        <v>221.69</v>
      </c>
      <c r="F1885" s="193">
        <v>377.27</v>
      </c>
      <c r="G1885" s="193">
        <v>44.01</v>
      </c>
      <c r="H1885" s="193">
        <v>63.83</v>
      </c>
      <c r="I1885" s="224">
        <v>527.07000000000005</v>
      </c>
      <c r="J1885" s="193"/>
      <c r="K1885" s="196">
        <f t="shared" si="240"/>
        <v>-1.3801101768628563E-2</v>
      </c>
      <c r="L1885" s="196">
        <f t="shared" si="241"/>
        <v>-6.2813102119460328E-3</v>
      </c>
      <c r="M1885" s="196">
        <f t="shared" si="242"/>
        <v>-2.2840040954555567E-3</v>
      </c>
      <c r="N1885" s="196">
        <f t="shared" si="243"/>
        <v>2.9406442272892045E-3</v>
      </c>
      <c r="O1885" s="196">
        <f t="shared" si="244"/>
        <v>6.2143276257534113E-3</v>
      </c>
      <c r="P1885" s="196">
        <f t="shared" si="245"/>
        <v>1.1956771671648563E-2</v>
      </c>
      <c r="Q1885" s="196">
        <f t="shared" si="246"/>
        <v>1.9974432726110578E-2</v>
      </c>
      <c r="R1885" s="196">
        <f t="shared" si="247"/>
        <v>1.7391807898699197E-2</v>
      </c>
    </row>
    <row r="1886" spans="1:18" ht="13.8">
      <c r="A1886" s="209">
        <v>44375</v>
      </c>
      <c r="B1886" s="193">
        <v>172.19</v>
      </c>
      <c r="C1886" s="193">
        <v>261.47000000000003</v>
      </c>
      <c r="D1886" s="193">
        <v>126.51</v>
      </c>
      <c r="E1886" s="193">
        <v>222.34</v>
      </c>
      <c r="F1886" s="193">
        <v>379.21</v>
      </c>
      <c r="G1886" s="193">
        <v>43.87</v>
      </c>
      <c r="H1886" s="193">
        <v>64.7</v>
      </c>
      <c r="I1886" s="224">
        <v>533.03</v>
      </c>
      <c r="J1886" s="193"/>
      <c r="K1886" s="196">
        <f t="shared" si="240"/>
        <v>1.246545540071738E-2</v>
      </c>
      <c r="L1886" s="196">
        <f t="shared" si="241"/>
        <v>1.3960522744018392E-2</v>
      </c>
      <c r="M1886" s="196">
        <f t="shared" si="242"/>
        <v>-1.3419640037890881E-3</v>
      </c>
      <c r="N1886" s="196">
        <f t="shared" si="243"/>
        <v>2.9320221931526261E-3</v>
      </c>
      <c r="O1886" s="196">
        <f t="shared" si="244"/>
        <v>5.142205847271179E-3</v>
      </c>
      <c r="P1886" s="196">
        <f t="shared" si="245"/>
        <v>-3.1810952056350959E-3</v>
      </c>
      <c r="Q1886" s="196">
        <f t="shared" si="246"/>
        <v>1.3629954566818182E-2</v>
      </c>
      <c r="R1886" s="196">
        <f t="shared" si="247"/>
        <v>1.1307795928434405E-2</v>
      </c>
    </row>
    <row r="1887" spans="1:18" ht="13.8">
      <c r="A1887" s="209">
        <v>44376</v>
      </c>
      <c r="B1887" s="193">
        <v>172.41</v>
      </c>
      <c r="C1887" s="193">
        <v>264.08</v>
      </c>
      <c r="D1887" s="193">
        <v>125.71</v>
      </c>
      <c r="E1887" s="193">
        <v>222.89</v>
      </c>
      <c r="F1887" s="193">
        <v>381.36</v>
      </c>
      <c r="G1887" s="193">
        <v>43.62</v>
      </c>
      <c r="H1887" s="193">
        <v>66.27</v>
      </c>
      <c r="I1887" s="224">
        <v>533.5</v>
      </c>
      <c r="J1887" s="193"/>
      <c r="K1887" s="196">
        <f t="shared" si="240"/>
        <v>1.2776584006039774E-3</v>
      </c>
      <c r="L1887" s="196">
        <f t="shared" si="241"/>
        <v>9.9820247064671148E-3</v>
      </c>
      <c r="M1887" s="196">
        <f t="shared" si="242"/>
        <v>-6.3236107817564724E-3</v>
      </c>
      <c r="N1887" s="196">
        <f t="shared" si="243"/>
        <v>2.4736889448591479E-3</v>
      </c>
      <c r="O1887" s="196">
        <f t="shared" si="244"/>
        <v>5.6696817067061374E-3</v>
      </c>
      <c r="P1887" s="196">
        <f t="shared" si="245"/>
        <v>-5.6986551173922959E-3</v>
      </c>
      <c r="Q1887" s="196">
        <f t="shared" si="246"/>
        <v>2.4265842349304376E-2</v>
      </c>
      <c r="R1887" s="196">
        <f t="shared" si="247"/>
        <v>8.8175149616349414E-4</v>
      </c>
    </row>
    <row r="1888" spans="1:18" ht="13.8">
      <c r="A1888" s="209">
        <v>44377</v>
      </c>
      <c r="B1888" s="193">
        <v>172.01</v>
      </c>
      <c r="C1888" s="193">
        <v>263.58999999999997</v>
      </c>
      <c r="D1888" s="193">
        <v>125.01</v>
      </c>
      <c r="E1888" s="193">
        <v>222.79</v>
      </c>
      <c r="F1888" s="193">
        <v>378.38</v>
      </c>
      <c r="G1888" s="193">
        <v>44.8</v>
      </c>
      <c r="H1888" s="193">
        <v>66.010000000000005</v>
      </c>
      <c r="I1888" s="224">
        <v>528.21</v>
      </c>
      <c r="J1888" s="193"/>
      <c r="K1888" s="196">
        <f t="shared" si="240"/>
        <v>-2.3200510411229376E-3</v>
      </c>
      <c r="L1888" s="196">
        <f t="shared" si="241"/>
        <v>-1.8554983338382653E-3</v>
      </c>
      <c r="M1888" s="196">
        <f t="shared" si="242"/>
        <v>-5.5683716490333999E-3</v>
      </c>
      <c r="N1888" s="196">
        <f t="shared" si="243"/>
        <v>-4.4865180133695691E-4</v>
      </c>
      <c r="O1888" s="196">
        <f t="shared" si="244"/>
        <v>-7.8141388714076405E-3</v>
      </c>
      <c r="P1888" s="196">
        <f t="shared" si="245"/>
        <v>2.7051811095827598E-2</v>
      </c>
      <c r="Q1888" s="196">
        <f t="shared" si="246"/>
        <v>-3.9233438961821477E-3</v>
      </c>
      <c r="R1888" s="196">
        <f t="shared" si="247"/>
        <v>-9.9156513589502594E-3</v>
      </c>
    </row>
    <row r="1889" spans="1:18" ht="13.8">
      <c r="A1889" s="209">
        <v>44378</v>
      </c>
      <c r="B1889" s="193">
        <v>171.65</v>
      </c>
      <c r="C1889" s="193">
        <v>264.27</v>
      </c>
      <c r="D1889" s="193">
        <v>126.06</v>
      </c>
      <c r="E1889" s="193">
        <v>224.38</v>
      </c>
      <c r="F1889" s="193">
        <v>377.29</v>
      </c>
      <c r="G1889" s="193">
        <v>44.26</v>
      </c>
      <c r="H1889" s="193">
        <v>65.62</v>
      </c>
      <c r="I1889" s="224">
        <v>533.54</v>
      </c>
      <c r="J1889" s="193"/>
      <c r="K1889" s="196">
        <f t="shared" si="240"/>
        <v>-2.0929015754897113E-3</v>
      </c>
      <c r="L1889" s="196">
        <f t="shared" si="241"/>
        <v>2.5797640274669255E-3</v>
      </c>
      <c r="M1889" s="196">
        <f t="shared" si="242"/>
        <v>8.3993280537556763E-3</v>
      </c>
      <c r="N1889" s="196">
        <f t="shared" si="243"/>
        <v>7.1367655639840363E-3</v>
      </c>
      <c r="O1889" s="196">
        <f t="shared" si="244"/>
        <v>-2.8807019398487633E-3</v>
      </c>
      <c r="P1889" s="196">
        <f t="shared" si="245"/>
        <v>-1.205357142857141E-2</v>
      </c>
      <c r="Q1889" s="196">
        <f t="shared" si="246"/>
        <v>-5.90819572792002E-3</v>
      </c>
      <c r="R1889" s="196">
        <f t="shared" si="247"/>
        <v>1.009068362961687E-2</v>
      </c>
    </row>
    <row r="1890" spans="1:18" ht="13.8">
      <c r="A1890" s="209">
        <v>44379</v>
      </c>
      <c r="B1890" s="193">
        <v>175.55</v>
      </c>
      <c r="C1890" s="193">
        <v>270.16000000000003</v>
      </c>
      <c r="D1890" s="193">
        <v>128.4</v>
      </c>
      <c r="E1890" s="193">
        <v>227.25</v>
      </c>
      <c r="F1890" s="193">
        <v>381.51</v>
      </c>
      <c r="G1890" s="193">
        <v>44.51</v>
      </c>
      <c r="H1890" s="193">
        <v>65.88</v>
      </c>
      <c r="I1890" s="224">
        <v>533.98</v>
      </c>
      <c r="J1890" s="193"/>
      <c r="K1890" s="196">
        <f t="shared" si="240"/>
        <v>2.2720652490533094E-2</v>
      </c>
      <c r="L1890" s="196">
        <f t="shared" si="241"/>
        <v>2.2287811707723326E-2</v>
      </c>
      <c r="M1890" s="196">
        <f t="shared" si="242"/>
        <v>1.8562589243217541E-2</v>
      </c>
      <c r="N1890" s="196">
        <f t="shared" si="243"/>
        <v>1.279080131919068E-2</v>
      </c>
      <c r="O1890" s="196">
        <f t="shared" si="244"/>
        <v>1.1185030082959978E-2</v>
      </c>
      <c r="P1890" s="196">
        <f t="shared" si="245"/>
        <v>5.6484410302756445E-3</v>
      </c>
      <c r="Q1890" s="196">
        <f t="shared" si="246"/>
        <v>3.9622066443156185E-3</v>
      </c>
      <c r="R1890" s="196">
        <f t="shared" si="247"/>
        <v>8.246804363310241E-4</v>
      </c>
    </row>
    <row r="1891" spans="1:18" ht="13.8">
      <c r="A1891" s="209">
        <v>44383</v>
      </c>
      <c r="B1891" s="193">
        <v>183.79</v>
      </c>
      <c r="C1891" s="193">
        <v>270.17</v>
      </c>
      <c r="D1891" s="193">
        <v>129.44999999999999</v>
      </c>
      <c r="E1891" s="193">
        <v>226.21</v>
      </c>
      <c r="F1891" s="193">
        <v>381.43</v>
      </c>
      <c r="G1891" s="193">
        <v>44.45</v>
      </c>
      <c r="H1891" s="193">
        <v>64.89</v>
      </c>
      <c r="I1891" s="224">
        <v>541.64</v>
      </c>
      <c r="J1891" s="193"/>
      <c r="K1891" s="196">
        <f t="shared" si="240"/>
        <v>4.6938194246653263E-2</v>
      </c>
      <c r="L1891" s="196">
        <f t="shared" si="241"/>
        <v>3.7015102161648299E-5</v>
      </c>
      <c r="M1891" s="196">
        <f t="shared" si="242"/>
        <v>8.1775700934578113E-3</v>
      </c>
      <c r="N1891" s="196">
        <f t="shared" si="243"/>
        <v>-4.5764576457645416E-3</v>
      </c>
      <c r="O1891" s="196">
        <f t="shared" si="244"/>
        <v>-2.0969306178077662E-4</v>
      </c>
      <c r="P1891" s="196">
        <f t="shared" si="245"/>
        <v>-1.3480116827678087E-3</v>
      </c>
      <c r="Q1891" s="196">
        <f t="shared" si="246"/>
        <v>-1.5027322404371508E-2</v>
      </c>
      <c r="R1891" s="196">
        <f t="shared" si="247"/>
        <v>1.4345106558298003E-2</v>
      </c>
    </row>
    <row r="1892" spans="1:18" ht="13.8">
      <c r="A1892" s="209">
        <v>44384</v>
      </c>
      <c r="B1892" s="193">
        <v>184.83</v>
      </c>
      <c r="C1892" s="193">
        <v>272.38</v>
      </c>
      <c r="D1892" s="193">
        <v>129.76</v>
      </c>
      <c r="E1892" s="193">
        <v>228.14</v>
      </c>
      <c r="F1892" s="193">
        <v>387</v>
      </c>
      <c r="G1892" s="193">
        <v>44.38</v>
      </c>
      <c r="H1892" s="193">
        <v>65.87</v>
      </c>
      <c r="I1892" s="224">
        <v>535.96</v>
      </c>
      <c r="J1892" s="193"/>
      <c r="K1892" s="196">
        <f t="shared" si="240"/>
        <v>5.6586321345014449E-3</v>
      </c>
      <c r="L1892" s="196">
        <f t="shared" si="241"/>
        <v>8.1800347929080926E-3</v>
      </c>
      <c r="M1892" s="196">
        <f t="shared" si="242"/>
        <v>2.3947470065662597E-3</v>
      </c>
      <c r="N1892" s="196">
        <f t="shared" si="243"/>
        <v>8.5318951416824117E-3</v>
      </c>
      <c r="O1892" s="196">
        <f t="shared" si="244"/>
        <v>1.4602941562016603E-2</v>
      </c>
      <c r="P1892" s="196">
        <f t="shared" si="245"/>
        <v>-1.5748031496063055E-3</v>
      </c>
      <c r="Q1892" s="196">
        <f t="shared" si="246"/>
        <v>1.5102481121898659E-2</v>
      </c>
      <c r="R1892" s="196">
        <f t="shared" si="247"/>
        <v>-1.0486670112990086E-2</v>
      </c>
    </row>
    <row r="1893" spans="1:18" ht="13.8">
      <c r="A1893" s="209">
        <v>44385</v>
      </c>
      <c r="B1893" s="193">
        <v>186.57</v>
      </c>
      <c r="C1893" s="193">
        <v>269.94</v>
      </c>
      <c r="D1893" s="193">
        <v>128.86000000000001</v>
      </c>
      <c r="E1893" s="193">
        <v>229.09</v>
      </c>
      <c r="F1893" s="193">
        <v>389.36</v>
      </c>
      <c r="G1893" s="193">
        <v>44.34</v>
      </c>
      <c r="H1893" s="193">
        <v>64.540000000000006</v>
      </c>
      <c r="I1893" s="224">
        <v>530.76</v>
      </c>
      <c r="J1893" s="193"/>
      <c r="K1893" s="196">
        <f t="shared" si="240"/>
        <v>9.4140561597142267E-3</v>
      </c>
      <c r="L1893" s="196">
        <f t="shared" si="241"/>
        <v>-8.9580732799764955E-3</v>
      </c>
      <c r="M1893" s="196">
        <f t="shared" si="242"/>
        <v>-6.9358816276200476E-3</v>
      </c>
      <c r="N1893" s="196">
        <f t="shared" si="243"/>
        <v>4.1641097571667269E-3</v>
      </c>
      <c r="O1893" s="196">
        <f t="shared" si="244"/>
        <v>6.0981912144703193E-3</v>
      </c>
      <c r="P1893" s="196">
        <f t="shared" si="245"/>
        <v>-9.0130689499772745E-4</v>
      </c>
      <c r="Q1893" s="196">
        <f t="shared" si="246"/>
        <v>-2.0191285866099865E-2</v>
      </c>
      <c r="R1893" s="196">
        <f t="shared" si="247"/>
        <v>-9.7022165833271987E-3</v>
      </c>
    </row>
    <row r="1894" spans="1:18" ht="13.8">
      <c r="A1894" s="209">
        <v>44386</v>
      </c>
      <c r="B1894" s="193">
        <v>185.97</v>
      </c>
      <c r="C1894" s="193">
        <v>270.44</v>
      </c>
      <c r="D1894" s="193">
        <v>129.26</v>
      </c>
      <c r="E1894" s="193">
        <v>229.09</v>
      </c>
      <c r="F1894" s="193">
        <v>394.35</v>
      </c>
      <c r="G1894" s="193">
        <v>44.57</v>
      </c>
      <c r="H1894" s="193">
        <v>65.3</v>
      </c>
      <c r="I1894" s="224">
        <v>535.98</v>
      </c>
      <c r="J1894" s="193"/>
      <c r="K1894" s="196">
        <f t="shared" si="240"/>
        <v>-3.215951117542983E-3</v>
      </c>
      <c r="L1894" s="196">
        <f t="shared" si="241"/>
        <v>1.8522634659553976E-3</v>
      </c>
      <c r="M1894" s="196">
        <f t="shared" si="242"/>
        <v>3.1041440322829212E-3</v>
      </c>
      <c r="N1894" s="196">
        <f t="shared" si="243"/>
        <v>0</v>
      </c>
      <c r="O1894" s="196">
        <f t="shared" si="244"/>
        <v>1.2815903020341095E-2</v>
      </c>
      <c r="P1894" s="196">
        <f t="shared" si="245"/>
        <v>5.187189896256131E-3</v>
      </c>
      <c r="Q1894" s="196">
        <f t="shared" si="246"/>
        <v>1.1775643012085387E-2</v>
      </c>
      <c r="R1894" s="196">
        <f t="shared" si="247"/>
        <v>9.834953651367901E-3</v>
      </c>
    </row>
    <row r="1895" spans="1:18" ht="13.8">
      <c r="A1895" s="209">
        <v>44389</v>
      </c>
      <c r="B1895" s="193">
        <v>185.93</v>
      </c>
      <c r="C1895" s="193">
        <v>269.83999999999997</v>
      </c>
      <c r="D1895" s="193">
        <v>130.24</v>
      </c>
      <c r="E1895" s="193">
        <v>232.46</v>
      </c>
      <c r="F1895" s="193">
        <v>390.06</v>
      </c>
      <c r="G1895" s="193">
        <v>44.49</v>
      </c>
      <c r="H1895" s="193">
        <v>64.84</v>
      </c>
      <c r="I1895" s="224">
        <v>537.30999999999995</v>
      </c>
      <c r="J1895" s="193"/>
      <c r="K1895" s="196">
        <f t="shared" si="240"/>
        <v>-2.1508845512712826E-4</v>
      </c>
      <c r="L1895" s="196">
        <f t="shared" si="241"/>
        <v>-2.2186067149830746E-3</v>
      </c>
      <c r="M1895" s="196">
        <f t="shared" si="242"/>
        <v>7.5816184434474567E-3</v>
      </c>
      <c r="N1895" s="196">
        <f t="shared" si="243"/>
        <v>1.4710375834824761E-2</v>
      </c>
      <c r="O1895" s="196">
        <f t="shared" si="244"/>
        <v>-1.087866108786616E-2</v>
      </c>
      <c r="P1895" s="196">
        <f t="shared" si="245"/>
        <v>-1.7949293246578033E-3</v>
      </c>
      <c r="Q1895" s="196">
        <f t="shared" si="246"/>
        <v>-7.0444104134761683E-3</v>
      </c>
      <c r="R1895" s="196">
        <f t="shared" si="247"/>
        <v>2.4814358744727921E-3</v>
      </c>
    </row>
    <row r="1896" spans="1:18" ht="13.8">
      <c r="A1896" s="209">
        <v>44390</v>
      </c>
      <c r="B1896" s="193">
        <v>183.87</v>
      </c>
      <c r="C1896" s="193">
        <v>273.39999999999998</v>
      </c>
      <c r="D1896" s="193">
        <v>130.66999999999999</v>
      </c>
      <c r="E1896" s="193">
        <v>232.01</v>
      </c>
      <c r="F1896" s="193">
        <v>389.27</v>
      </c>
      <c r="G1896" s="193">
        <v>44.66</v>
      </c>
      <c r="H1896" s="193">
        <v>64.62</v>
      </c>
      <c r="I1896" s="224">
        <v>540.67999999999995</v>
      </c>
      <c r="J1896" s="193"/>
      <c r="K1896" s="196">
        <f t="shared" si="240"/>
        <v>-1.1079438498359609E-2</v>
      </c>
      <c r="L1896" s="196">
        <f t="shared" si="241"/>
        <v>1.3193003261191827E-2</v>
      </c>
      <c r="M1896" s="196">
        <f t="shared" si="242"/>
        <v>3.3015970515968855E-3</v>
      </c>
      <c r="N1896" s="196">
        <f t="shared" si="243"/>
        <v>-1.9358169147380927E-3</v>
      </c>
      <c r="O1896" s="196">
        <f t="shared" si="244"/>
        <v>-2.0253294364970015E-3</v>
      </c>
      <c r="P1896" s="196">
        <f t="shared" si="245"/>
        <v>3.8210833895256147E-3</v>
      </c>
      <c r="Q1896" s="196">
        <f t="shared" si="246"/>
        <v>-3.3929673041332336E-3</v>
      </c>
      <c r="R1896" s="196">
        <f t="shared" si="247"/>
        <v>6.2719845154566353E-3</v>
      </c>
    </row>
    <row r="1897" spans="1:18" ht="13.8">
      <c r="A1897" s="209">
        <v>44391</v>
      </c>
      <c r="B1897" s="193">
        <v>184.08</v>
      </c>
      <c r="C1897" s="193">
        <v>274.89</v>
      </c>
      <c r="D1897" s="193">
        <v>131.76</v>
      </c>
      <c r="E1897" s="193">
        <v>233.75</v>
      </c>
      <c r="F1897" s="193">
        <v>392.04</v>
      </c>
      <c r="G1897" s="193">
        <v>44.97</v>
      </c>
      <c r="H1897" s="193">
        <v>63.96</v>
      </c>
      <c r="I1897" s="224">
        <v>547.95000000000005</v>
      </c>
      <c r="J1897" s="193"/>
      <c r="K1897" s="196">
        <f t="shared" si="240"/>
        <v>1.1421112742699079E-3</v>
      </c>
      <c r="L1897" s="196">
        <f t="shared" si="241"/>
        <v>5.4498902706657248E-3</v>
      </c>
      <c r="M1897" s="196">
        <f t="shared" si="242"/>
        <v>8.3416239381648698E-3</v>
      </c>
      <c r="N1897" s="196">
        <f t="shared" si="243"/>
        <v>7.4996767380716743E-3</v>
      </c>
      <c r="O1897" s="196">
        <f t="shared" si="244"/>
        <v>7.11588357695183E-3</v>
      </c>
      <c r="P1897" s="196">
        <f t="shared" si="245"/>
        <v>6.9413345275414753E-3</v>
      </c>
      <c r="Q1897" s="196">
        <f t="shared" si="246"/>
        <v>-1.0213556174559017E-2</v>
      </c>
      <c r="R1897" s="196">
        <f t="shared" si="247"/>
        <v>1.344603092402178E-2</v>
      </c>
    </row>
    <row r="1898" spans="1:18" ht="13.8">
      <c r="A1898" s="209">
        <v>44392</v>
      </c>
      <c r="B1898" s="193">
        <v>181.56</v>
      </c>
      <c r="C1898" s="193">
        <v>273.45</v>
      </c>
      <c r="D1898" s="193">
        <v>130.94</v>
      </c>
      <c r="E1898" s="193">
        <v>233.1</v>
      </c>
      <c r="F1898" s="193">
        <v>393.82</v>
      </c>
      <c r="G1898" s="193">
        <v>45</v>
      </c>
      <c r="H1898" s="193">
        <v>64.06</v>
      </c>
      <c r="I1898" s="224">
        <v>542.95000000000005</v>
      </c>
      <c r="J1898" s="193"/>
      <c r="K1898" s="196">
        <f t="shared" si="240"/>
        <v>-1.3689700130378152E-2</v>
      </c>
      <c r="L1898" s="196">
        <f t="shared" si="241"/>
        <v>-5.2384590199716172E-3</v>
      </c>
      <c r="M1898" s="196">
        <f t="shared" si="242"/>
        <v>-6.2234365513053527E-3</v>
      </c>
      <c r="N1898" s="196">
        <f t="shared" si="243"/>
        <v>-2.7807486631016287E-3</v>
      </c>
      <c r="O1898" s="196">
        <f t="shared" si="244"/>
        <v>4.5403530252014403E-3</v>
      </c>
      <c r="P1898" s="196">
        <f t="shared" si="245"/>
        <v>6.6711140760509536E-4</v>
      </c>
      <c r="Q1898" s="196">
        <f t="shared" si="246"/>
        <v>1.5634771732332929E-3</v>
      </c>
      <c r="R1898" s="196">
        <f t="shared" si="247"/>
        <v>-9.1249201569486259E-3</v>
      </c>
    </row>
    <row r="1899" spans="1:18" ht="13.8">
      <c r="A1899" s="209">
        <v>44393</v>
      </c>
      <c r="B1899" s="193">
        <v>178.68</v>
      </c>
      <c r="C1899" s="193">
        <v>273.18</v>
      </c>
      <c r="D1899" s="193">
        <v>131.52000000000001</v>
      </c>
      <c r="E1899" s="193">
        <v>231.46</v>
      </c>
      <c r="F1899" s="193">
        <v>392.44</v>
      </c>
      <c r="G1899" s="193">
        <v>44.97</v>
      </c>
      <c r="H1899" s="193">
        <v>64.099999999999994</v>
      </c>
      <c r="I1899" s="224">
        <v>530.30999999999995</v>
      </c>
      <c r="J1899" s="193"/>
      <c r="K1899" s="196">
        <f t="shared" si="240"/>
        <v>-1.586252478519495E-2</v>
      </c>
      <c r="L1899" s="196">
        <f t="shared" si="241"/>
        <v>-9.8738343390009802E-4</v>
      </c>
      <c r="M1899" s="196">
        <f t="shared" si="242"/>
        <v>4.4295096990989193E-3</v>
      </c>
      <c r="N1899" s="196">
        <f t="shared" si="243"/>
        <v>-7.0356070356069776E-3</v>
      </c>
      <c r="O1899" s="196">
        <f t="shared" si="244"/>
        <v>-3.5041389467269195E-3</v>
      </c>
      <c r="P1899" s="196">
        <f t="shared" si="245"/>
        <v>-6.6666666666669191E-4</v>
      </c>
      <c r="Q1899" s="196">
        <f t="shared" si="246"/>
        <v>6.2441461130178025E-4</v>
      </c>
      <c r="R1899" s="196">
        <f t="shared" si="247"/>
        <v>-2.3280228381987473E-2</v>
      </c>
    </row>
    <row r="1900" spans="1:18" ht="13.8">
      <c r="A1900" s="209">
        <v>44396</v>
      </c>
      <c r="B1900" s="193">
        <v>177.48</v>
      </c>
      <c r="C1900" s="193">
        <v>269.54000000000002</v>
      </c>
      <c r="D1900" s="193">
        <v>128.94</v>
      </c>
      <c r="E1900" s="193">
        <v>231.43</v>
      </c>
      <c r="F1900" s="193">
        <v>396.05</v>
      </c>
      <c r="G1900" s="193">
        <v>44.86</v>
      </c>
      <c r="H1900" s="193">
        <v>64.430000000000007</v>
      </c>
      <c r="I1900" s="224">
        <v>532.28</v>
      </c>
      <c r="J1900" s="193"/>
      <c r="K1900" s="196">
        <f t="shared" si="240"/>
        <v>-6.7159167226327346E-3</v>
      </c>
      <c r="L1900" s="196">
        <f t="shared" si="241"/>
        <v>-1.332454791712419E-2</v>
      </c>
      <c r="M1900" s="196">
        <f t="shared" si="242"/>
        <v>-1.9616788321167977E-2</v>
      </c>
      <c r="N1900" s="196">
        <f t="shared" si="243"/>
        <v>-1.2961202799620296E-4</v>
      </c>
      <c r="O1900" s="196">
        <f t="shared" si="244"/>
        <v>9.1988584242177502E-3</v>
      </c>
      <c r="P1900" s="196">
        <f t="shared" si="245"/>
        <v>-2.4460751612185778E-3</v>
      </c>
      <c r="Q1900" s="196">
        <f t="shared" si="246"/>
        <v>5.148205928237325E-3</v>
      </c>
      <c r="R1900" s="196">
        <f t="shared" si="247"/>
        <v>3.7148083196621362E-3</v>
      </c>
    </row>
    <row r="1901" spans="1:18" ht="13.8">
      <c r="A1901" s="209">
        <v>44397</v>
      </c>
      <c r="B1901" s="193">
        <v>178.66</v>
      </c>
      <c r="C1901" s="193">
        <v>271.79000000000002</v>
      </c>
      <c r="D1901" s="193">
        <v>130.78</v>
      </c>
      <c r="E1901" s="193">
        <v>234.74</v>
      </c>
      <c r="F1901" s="193">
        <v>398.05</v>
      </c>
      <c r="G1901" s="193">
        <v>45.07</v>
      </c>
      <c r="H1901" s="193">
        <v>65.400000000000006</v>
      </c>
      <c r="I1901" s="224">
        <v>531.04999999999995</v>
      </c>
      <c r="J1901" s="193"/>
      <c r="K1901" s="196">
        <f t="shared" si="240"/>
        <v>6.6486364660807238E-3</v>
      </c>
      <c r="L1901" s="196">
        <f t="shared" si="241"/>
        <v>8.3475550938636196E-3</v>
      </c>
      <c r="M1901" s="196">
        <f t="shared" si="242"/>
        <v>1.4270203195284655E-2</v>
      </c>
      <c r="N1901" s="196">
        <f t="shared" si="243"/>
        <v>1.4302380849500938E-2</v>
      </c>
      <c r="O1901" s="196">
        <f t="shared" si="244"/>
        <v>5.0498674409796742E-3</v>
      </c>
      <c r="P1901" s="196">
        <f t="shared" si="245"/>
        <v>4.6812304948729575E-3</v>
      </c>
      <c r="Q1901" s="196">
        <f t="shared" si="246"/>
        <v>1.5055098556573006E-2</v>
      </c>
      <c r="R1901" s="196">
        <f t="shared" si="247"/>
        <v>-2.3108138573683366E-3</v>
      </c>
    </row>
    <row r="1902" spans="1:18" ht="13.8">
      <c r="A1902" s="209">
        <v>44398</v>
      </c>
      <c r="B1902" s="193">
        <v>179.26</v>
      </c>
      <c r="C1902" s="193">
        <v>273.81</v>
      </c>
      <c r="D1902" s="193">
        <v>132.28</v>
      </c>
      <c r="E1902" s="193">
        <v>235.98</v>
      </c>
      <c r="F1902" s="193">
        <v>396.87</v>
      </c>
      <c r="G1902" s="193">
        <v>44.85</v>
      </c>
      <c r="H1902" s="193">
        <v>65.680000000000007</v>
      </c>
      <c r="I1902" s="224">
        <v>513.63</v>
      </c>
      <c r="J1902" s="193"/>
      <c r="K1902" s="196">
        <f t="shared" si="240"/>
        <v>3.358334266203931E-3</v>
      </c>
      <c r="L1902" s="196">
        <f t="shared" si="241"/>
        <v>7.4322086905330648E-3</v>
      </c>
      <c r="M1902" s="196">
        <f t="shared" si="242"/>
        <v>1.1469643676403119E-2</v>
      </c>
      <c r="N1902" s="196">
        <f t="shared" si="243"/>
        <v>5.2824401465450315E-3</v>
      </c>
      <c r="O1902" s="196">
        <f t="shared" si="244"/>
        <v>-2.9644517020474986E-3</v>
      </c>
      <c r="P1902" s="196">
        <f t="shared" si="245"/>
        <v>-4.881295762147745E-3</v>
      </c>
      <c r="Q1902" s="196">
        <f t="shared" si="246"/>
        <v>4.2813455657492528E-3</v>
      </c>
      <c r="R1902" s="196">
        <f t="shared" si="247"/>
        <v>-3.2802937576499311E-2</v>
      </c>
    </row>
    <row r="1903" spans="1:18" ht="13.8">
      <c r="A1903" s="209">
        <v>44399</v>
      </c>
      <c r="B1903" s="193">
        <v>181.9</v>
      </c>
      <c r="C1903" s="193">
        <v>278.42</v>
      </c>
      <c r="D1903" s="193">
        <v>133</v>
      </c>
      <c r="E1903" s="193">
        <v>236.86</v>
      </c>
      <c r="F1903" s="193">
        <v>399.29</v>
      </c>
      <c r="G1903" s="193">
        <v>44.88</v>
      </c>
      <c r="H1903" s="193">
        <v>67.75</v>
      </c>
      <c r="I1903" s="224">
        <v>511.77</v>
      </c>
      <c r="J1903" s="193"/>
      <c r="K1903" s="196">
        <f t="shared" si="240"/>
        <v>1.472721187102541E-2</v>
      </c>
      <c r="L1903" s="196">
        <f t="shared" si="241"/>
        <v>1.6836492458274035E-2</v>
      </c>
      <c r="M1903" s="196">
        <f t="shared" si="242"/>
        <v>5.4429996976111195E-3</v>
      </c>
      <c r="N1903" s="196">
        <f t="shared" si="243"/>
        <v>3.7291295872532585E-3</v>
      </c>
      <c r="O1903" s="196">
        <f t="shared" si="244"/>
        <v>6.097714616877103E-3</v>
      </c>
      <c r="P1903" s="196">
        <f t="shared" si="245"/>
        <v>6.6889632107025945E-4</v>
      </c>
      <c r="Q1903" s="196">
        <f t="shared" si="246"/>
        <v>3.1516443361753854E-2</v>
      </c>
      <c r="R1903" s="196">
        <f t="shared" si="247"/>
        <v>-3.6212838035161762E-3</v>
      </c>
    </row>
    <row r="1904" spans="1:18" ht="13.8">
      <c r="A1904" s="209">
        <v>44400</v>
      </c>
      <c r="B1904" s="193">
        <v>182.83</v>
      </c>
      <c r="C1904" s="193">
        <v>281.86</v>
      </c>
      <c r="D1904" s="193">
        <v>137.47999999999999</v>
      </c>
      <c r="E1904" s="193">
        <v>240.56</v>
      </c>
      <c r="F1904" s="193">
        <v>404.93</v>
      </c>
      <c r="G1904" s="193">
        <v>45.25</v>
      </c>
      <c r="H1904" s="193">
        <v>69.14</v>
      </c>
      <c r="I1904" s="224">
        <v>515.41</v>
      </c>
      <c r="J1904" s="193"/>
      <c r="K1904" s="196">
        <f t="shared" si="240"/>
        <v>5.1126992853216422E-3</v>
      </c>
      <c r="L1904" s="196">
        <f t="shared" si="241"/>
        <v>1.2355434236046252E-2</v>
      </c>
      <c r="M1904" s="196">
        <f t="shared" si="242"/>
        <v>3.3684210526315712E-2</v>
      </c>
      <c r="N1904" s="196">
        <f t="shared" si="243"/>
        <v>1.5621041965718096E-2</v>
      </c>
      <c r="O1904" s="196">
        <f t="shared" si="244"/>
        <v>1.4125072002804944E-2</v>
      </c>
      <c r="P1904" s="196">
        <f t="shared" si="245"/>
        <v>8.2442067736184805E-3</v>
      </c>
      <c r="Q1904" s="196">
        <f t="shared" si="246"/>
        <v>2.0516605166051669E-2</v>
      </c>
      <c r="R1904" s="196">
        <f t="shared" si="247"/>
        <v>7.1125700998495153E-3</v>
      </c>
    </row>
    <row r="1905" spans="1:18" ht="13.8">
      <c r="A1905" s="209">
        <v>44403</v>
      </c>
      <c r="B1905" s="193">
        <v>184.99</v>
      </c>
      <c r="C1905" s="193">
        <v>281.25</v>
      </c>
      <c r="D1905" s="193">
        <v>139.30000000000001</v>
      </c>
      <c r="E1905" s="193">
        <v>240.41</v>
      </c>
      <c r="F1905" s="193">
        <v>404.74</v>
      </c>
      <c r="G1905" s="193">
        <v>45.31</v>
      </c>
      <c r="H1905" s="193">
        <v>68.87</v>
      </c>
      <c r="I1905" s="224">
        <v>516.49</v>
      </c>
      <c r="J1905" s="193"/>
      <c r="K1905" s="196">
        <f t="shared" si="240"/>
        <v>1.1814253678280351E-2</v>
      </c>
      <c r="L1905" s="196">
        <f t="shared" si="241"/>
        <v>-2.1641949904208247E-3</v>
      </c>
      <c r="M1905" s="196">
        <f t="shared" si="242"/>
        <v>1.3238289205702806E-2</v>
      </c>
      <c r="N1905" s="196">
        <f t="shared" si="243"/>
        <v>-6.2354506152313639E-4</v>
      </c>
      <c r="O1905" s="196">
        <f t="shared" si="244"/>
        <v>-4.6921690168670566E-4</v>
      </c>
      <c r="P1905" s="196">
        <f t="shared" si="245"/>
        <v>1.3259668508287794E-3</v>
      </c>
      <c r="Q1905" s="196">
        <f t="shared" si="246"/>
        <v>-3.9051200462828467E-3</v>
      </c>
      <c r="R1905" s="196">
        <f t="shared" si="247"/>
        <v>2.0954191808463959E-3</v>
      </c>
    </row>
    <row r="1906" spans="1:18" ht="13.8">
      <c r="A1906" s="209">
        <v>44404</v>
      </c>
      <c r="B1906" s="193">
        <v>181.32</v>
      </c>
      <c r="C1906" s="193">
        <v>278.81</v>
      </c>
      <c r="D1906" s="193">
        <v>136.46</v>
      </c>
      <c r="E1906" s="193">
        <v>238.1</v>
      </c>
      <c r="F1906" s="193">
        <v>405.8</v>
      </c>
      <c r="G1906" s="193">
        <v>45.31</v>
      </c>
      <c r="H1906" s="193">
        <v>67.959999999999994</v>
      </c>
      <c r="I1906" s="224">
        <v>518.91</v>
      </c>
      <c r="J1906" s="193"/>
      <c r="K1906" s="196">
        <f t="shared" si="240"/>
        <v>-1.9838910211362863E-2</v>
      </c>
      <c r="L1906" s="196">
        <f t="shared" si="241"/>
        <v>-8.6755555555555475E-3</v>
      </c>
      <c r="M1906" s="196">
        <f t="shared" si="242"/>
        <v>-2.0387652548456592E-2</v>
      </c>
      <c r="N1906" s="196">
        <f t="shared" si="243"/>
        <v>-9.6085853333888038E-3</v>
      </c>
      <c r="O1906" s="196">
        <f t="shared" si="244"/>
        <v>2.6189652616494595E-3</v>
      </c>
      <c r="P1906" s="196">
        <f t="shared" si="245"/>
        <v>0</v>
      </c>
      <c r="Q1906" s="196">
        <f t="shared" si="246"/>
        <v>-1.3213300421083356E-2</v>
      </c>
      <c r="R1906" s="196">
        <f t="shared" si="247"/>
        <v>4.6854730972525297E-3</v>
      </c>
    </row>
    <row r="1907" spans="1:18" ht="13.8">
      <c r="A1907" s="209">
        <v>44405</v>
      </c>
      <c r="B1907" s="193">
        <v>181.52</v>
      </c>
      <c r="C1907" s="193">
        <v>278.5</v>
      </c>
      <c r="D1907" s="193">
        <v>136.05000000000001</v>
      </c>
      <c r="E1907" s="193">
        <v>237.24</v>
      </c>
      <c r="F1907" s="193">
        <v>403.77</v>
      </c>
      <c r="G1907" s="193">
        <v>45.13</v>
      </c>
      <c r="H1907" s="193">
        <v>68.53</v>
      </c>
      <c r="I1907" s="224">
        <v>519.29999999999995</v>
      </c>
      <c r="J1907" s="193"/>
      <c r="K1907" s="196">
        <f t="shared" si="240"/>
        <v>1.1030222810501714E-3</v>
      </c>
      <c r="L1907" s="196">
        <f t="shared" si="241"/>
        <v>-1.1118682974068444E-3</v>
      </c>
      <c r="M1907" s="196">
        <f t="shared" si="242"/>
        <v>-3.0045434559577647E-3</v>
      </c>
      <c r="N1907" s="196">
        <f t="shared" si="243"/>
        <v>-3.611927761444709E-3</v>
      </c>
      <c r="O1907" s="196">
        <f t="shared" si="244"/>
        <v>-5.0024642681124436E-3</v>
      </c>
      <c r="P1907" s="196">
        <f t="shared" si="245"/>
        <v>-3.9726329728536685E-3</v>
      </c>
      <c r="Q1907" s="196">
        <f t="shared" si="246"/>
        <v>8.3872866391996384E-3</v>
      </c>
      <c r="R1907" s="196">
        <f t="shared" si="247"/>
        <v>7.5157541770246548E-4</v>
      </c>
    </row>
    <row r="1908" spans="1:18" ht="13.8">
      <c r="A1908" s="209">
        <v>44406</v>
      </c>
      <c r="B1908" s="193">
        <v>180</v>
      </c>
      <c r="C1908" s="193">
        <v>278.77</v>
      </c>
      <c r="D1908" s="193">
        <v>136.21</v>
      </c>
      <c r="E1908" s="193">
        <v>241.15</v>
      </c>
      <c r="F1908" s="193">
        <v>407.46</v>
      </c>
      <c r="G1908" s="193">
        <v>45.19</v>
      </c>
      <c r="H1908" s="193">
        <v>69.010000000000005</v>
      </c>
      <c r="I1908" s="224">
        <v>514.25</v>
      </c>
      <c r="J1908" s="193"/>
      <c r="K1908" s="196">
        <f t="shared" si="240"/>
        <v>-8.3737329219921233E-3</v>
      </c>
      <c r="L1908" s="196">
        <f t="shared" si="241"/>
        <v>9.6947935368036557E-4</v>
      </c>
      <c r="M1908" s="196">
        <f t="shared" si="242"/>
        <v>1.1760382212421651E-3</v>
      </c>
      <c r="N1908" s="196">
        <f t="shared" si="243"/>
        <v>1.6481200472095753E-2</v>
      </c>
      <c r="O1908" s="196">
        <f t="shared" si="244"/>
        <v>9.1388661861951052E-3</v>
      </c>
      <c r="P1908" s="196">
        <f t="shared" si="245"/>
        <v>1.3294925769996712E-3</v>
      </c>
      <c r="Q1908" s="196">
        <f t="shared" si="246"/>
        <v>7.0042317233329045E-3</v>
      </c>
      <c r="R1908" s="196">
        <f t="shared" si="247"/>
        <v>-9.7246293086846805E-3</v>
      </c>
    </row>
    <row r="1909" spans="1:18" ht="13.8">
      <c r="A1909" s="209">
        <v>44407</v>
      </c>
      <c r="B1909" s="193">
        <v>166.38</v>
      </c>
      <c r="C1909" s="193">
        <v>277.22000000000003</v>
      </c>
      <c r="D1909" s="193">
        <v>134.88999999999999</v>
      </c>
      <c r="E1909" s="193">
        <v>240.58</v>
      </c>
      <c r="F1909" s="193">
        <v>411.71</v>
      </c>
      <c r="G1909" s="193">
        <v>45.28</v>
      </c>
      <c r="H1909" s="193">
        <v>64.13</v>
      </c>
      <c r="I1909" s="224">
        <v>517.57000000000005</v>
      </c>
      <c r="J1909" s="193"/>
      <c r="K1909" s="196">
        <f t="shared" si="240"/>
        <v>-7.5666666666666688E-2</v>
      </c>
      <c r="L1909" s="196">
        <f t="shared" si="241"/>
        <v>-5.5601391828387367E-3</v>
      </c>
      <c r="M1909" s="196">
        <f t="shared" si="242"/>
        <v>-9.6909184347699993E-3</v>
      </c>
      <c r="N1909" s="196">
        <f t="shared" si="243"/>
        <v>-2.3636740617872412E-3</v>
      </c>
      <c r="O1909" s="196">
        <f t="shared" si="244"/>
        <v>1.0430471702743829E-2</v>
      </c>
      <c r="P1909" s="196">
        <f t="shared" si="245"/>
        <v>1.9915910599690952E-3</v>
      </c>
      <c r="Q1909" s="196">
        <f t="shared" si="246"/>
        <v>-7.0714389218953913E-2</v>
      </c>
      <c r="R1909" s="196">
        <f t="shared" si="247"/>
        <v>6.4560038891590668E-3</v>
      </c>
    </row>
    <row r="1910" spans="1:18" ht="13.8">
      <c r="A1910" s="209">
        <v>44410</v>
      </c>
      <c r="B1910" s="193">
        <v>166.57</v>
      </c>
      <c r="C1910" s="193">
        <v>277.14</v>
      </c>
      <c r="D1910" s="193">
        <v>135.66</v>
      </c>
      <c r="E1910" s="193">
        <v>237.07</v>
      </c>
      <c r="F1910" s="193">
        <v>410.95</v>
      </c>
      <c r="G1910" s="193">
        <v>45.18</v>
      </c>
      <c r="H1910" s="193">
        <v>64.52</v>
      </c>
      <c r="I1910" s="224">
        <v>515.15</v>
      </c>
      <c r="J1910" s="193"/>
      <c r="K1910" s="196">
        <f t="shared" si="240"/>
        <v>1.1419641783868117E-3</v>
      </c>
      <c r="L1910" s="196">
        <f t="shared" si="241"/>
        <v>-2.8857946757102992E-4</v>
      </c>
      <c r="M1910" s="196">
        <f t="shared" si="242"/>
        <v>5.7083549558900612E-3</v>
      </c>
      <c r="N1910" s="196">
        <f t="shared" si="243"/>
        <v>-1.4589741458142902E-2</v>
      </c>
      <c r="O1910" s="196">
        <f t="shared" si="244"/>
        <v>-1.8459595346238637E-3</v>
      </c>
      <c r="P1910" s="196">
        <f t="shared" si="245"/>
        <v>-2.208480565371056E-3</v>
      </c>
      <c r="Q1910" s="196">
        <f t="shared" si="246"/>
        <v>6.081397162014667E-3</v>
      </c>
      <c r="R1910" s="196">
        <f t="shared" si="247"/>
        <v>-4.6756960411153516E-3</v>
      </c>
    </row>
    <row r="1911" spans="1:18" ht="13.8">
      <c r="A1911" s="209">
        <v>44411</v>
      </c>
      <c r="B1911" s="193">
        <v>168.31</v>
      </c>
      <c r="C1911" s="193">
        <v>279.38</v>
      </c>
      <c r="D1911" s="193">
        <v>135.94999999999999</v>
      </c>
      <c r="E1911" s="193">
        <v>241.64</v>
      </c>
      <c r="F1911" s="193">
        <v>416.84</v>
      </c>
      <c r="G1911" s="193">
        <v>45.69</v>
      </c>
      <c r="H1911" s="193">
        <v>63.94</v>
      </c>
      <c r="I1911" s="224">
        <v>510.82</v>
      </c>
      <c r="J1911" s="193"/>
      <c r="K1911" s="196">
        <f t="shared" si="240"/>
        <v>1.0446058714054206E-2</v>
      </c>
      <c r="L1911" s="196">
        <f t="shared" si="241"/>
        <v>8.082557552139746E-3</v>
      </c>
      <c r="M1911" s="196">
        <f t="shared" si="242"/>
        <v>2.1376971841367541E-3</v>
      </c>
      <c r="N1911" s="196">
        <f t="shared" si="243"/>
        <v>1.9277006791243063E-2</v>
      </c>
      <c r="O1911" s="196">
        <f t="shared" si="244"/>
        <v>1.4332643873950569E-2</v>
      </c>
      <c r="P1911" s="196">
        <f t="shared" si="245"/>
        <v>1.128818061088973E-2</v>
      </c>
      <c r="Q1911" s="196">
        <f t="shared" si="246"/>
        <v>-8.989460632362032E-3</v>
      </c>
      <c r="R1911" s="196">
        <f t="shared" si="247"/>
        <v>-8.4053188391730264E-3</v>
      </c>
    </row>
    <row r="1912" spans="1:18" ht="13.8">
      <c r="A1912" s="209">
        <v>44412</v>
      </c>
      <c r="B1912" s="193">
        <v>167.74</v>
      </c>
      <c r="C1912" s="193">
        <v>278.77999999999997</v>
      </c>
      <c r="D1912" s="193">
        <v>135.69999999999999</v>
      </c>
      <c r="E1912" s="193">
        <v>240.1</v>
      </c>
      <c r="F1912" s="193">
        <v>416.81</v>
      </c>
      <c r="G1912" s="193">
        <v>45.38</v>
      </c>
      <c r="H1912" s="193">
        <v>63.93</v>
      </c>
      <c r="I1912" s="224">
        <v>517.35</v>
      </c>
      <c r="J1912" s="193"/>
      <c r="K1912" s="196">
        <f t="shared" si="240"/>
        <v>-3.38660804467942E-3</v>
      </c>
      <c r="L1912" s="196">
        <f t="shared" si="241"/>
        <v>-2.1476125706923286E-3</v>
      </c>
      <c r="M1912" s="196">
        <f t="shared" si="242"/>
        <v>-1.8389113644722325E-3</v>
      </c>
      <c r="N1912" s="196">
        <f t="shared" si="243"/>
        <v>-6.3731170336036756E-3</v>
      </c>
      <c r="O1912" s="196">
        <f t="shared" si="244"/>
        <v>-7.1970060454785333E-5</v>
      </c>
      <c r="P1912" s="196">
        <f t="shared" si="245"/>
        <v>-6.7848544539285439E-3</v>
      </c>
      <c r="Q1912" s="196">
        <f t="shared" si="246"/>
        <v>-1.563966218329373E-4</v>
      </c>
      <c r="R1912" s="196">
        <f t="shared" si="247"/>
        <v>1.2783367918249147E-2</v>
      </c>
    </row>
    <row r="1913" spans="1:18" ht="13.8">
      <c r="A1913" s="209">
        <v>44413</v>
      </c>
      <c r="B1913" s="193">
        <v>168.8</v>
      </c>
      <c r="C1913" s="193">
        <v>281.70999999999998</v>
      </c>
      <c r="D1913" s="193">
        <v>136.6</v>
      </c>
      <c r="E1913" s="193">
        <v>240.91</v>
      </c>
      <c r="F1913" s="193">
        <v>424.62</v>
      </c>
      <c r="G1913" s="193">
        <v>46.22</v>
      </c>
      <c r="H1913" s="193">
        <v>63.25</v>
      </c>
      <c r="I1913" s="224">
        <v>524.89</v>
      </c>
      <c r="J1913" s="193"/>
      <c r="K1913" s="196">
        <f t="shared" si="240"/>
        <v>6.3193036842732935E-3</v>
      </c>
      <c r="L1913" s="196">
        <f t="shared" si="241"/>
        <v>1.0510079632685297E-2</v>
      </c>
      <c r="M1913" s="196">
        <f t="shared" si="242"/>
        <v>6.6322770817981262E-3</v>
      </c>
      <c r="N1913" s="196">
        <f t="shared" si="243"/>
        <v>3.3735943356934706E-3</v>
      </c>
      <c r="O1913" s="196">
        <f t="shared" si="244"/>
        <v>1.8737554281327229E-2</v>
      </c>
      <c r="P1913" s="196">
        <f t="shared" si="245"/>
        <v>1.8510356985456066E-2</v>
      </c>
      <c r="Q1913" s="196">
        <f t="shared" si="246"/>
        <v>-1.0636633818238693E-2</v>
      </c>
      <c r="R1913" s="196">
        <f t="shared" si="247"/>
        <v>1.4574272736058691E-2</v>
      </c>
    </row>
    <row r="1914" spans="1:18" ht="13.8">
      <c r="A1914" s="209">
        <v>44414</v>
      </c>
      <c r="B1914" s="193">
        <v>167.25</v>
      </c>
      <c r="C1914" s="193">
        <v>281.64999999999998</v>
      </c>
      <c r="D1914" s="193">
        <v>136.69999999999999</v>
      </c>
      <c r="E1914" s="193">
        <v>239.7</v>
      </c>
      <c r="F1914" s="193">
        <v>421.21</v>
      </c>
      <c r="G1914" s="193">
        <v>46.14</v>
      </c>
      <c r="H1914" s="193">
        <v>61.57</v>
      </c>
      <c r="I1914" s="224">
        <v>520.54999999999995</v>
      </c>
      <c r="J1914" s="195"/>
      <c r="K1914" s="196">
        <f t="shared" si="240"/>
        <v>-9.1824644549763704E-3</v>
      </c>
      <c r="L1914" s="196">
        <f t="shared" si="241"/>
        <v>-2.129849845585967E-4</v>
      </c>
      <c r="M1914" s="196">
        <f t="shared" si="242"/>
        <v>7.3206442166906527E-4</v>
      </c>
      <c r="N1914" s="196">
        <f t="shared" si="243"/>
        <v>-5.0226225561413309E-3</v>
      </c>
      <c r="O1914" s="196">
        <f t="shared" si="244"/>
        <v>-8.0307098111253011E-3</v>
      </c>
      <c r="P1914" s="196">
        <f t="shared" si="245"/>
        <v>-1.7308524448290414E-3</v>
      </c>
      <c r="Q1914" s="196">
        <f t="shared" si="246"/>
        <v>-2.6561264822134383E-2</v>
      </c>
      <c r="R1914" s="196">
        <f t="shared" si="247"/>
        <v>-8.2683990931433863E-3</v>
      </c>
    </row>
    <row r="1915" spans="1:18" ht="13.8">
      <c r="A1915" s="209">
        <v>44417</v>
      </c>
      <c r="B1915" s="193">
        <v>167.09</v>
      </c>
      <c r="C1915" s="193">
        <v>280.55</v>
      </c>
      <c r="D1915" s="193">
        <v>137.66</v>
      </c>
      <c r="E1915" s="193">
        <v>241.84</v>
      </c>
      <c r="F1915" s="193">
        <v>422.01</v>
      </c>
      <c r="G1915" s="193">
        <v>46.25</v>
      </c>
      <c r="H1915" s="193">
        <v>61.44</v>
      </c>
      <c r="I1915" s="224">
        <v>519.97</v>
      </c>
      <c r="J1915" s="193"/>
      <c r="K1915" s="196">
        <f t="shared" si="240"/>
        <v>-9.5665171898353719E-4</v>
      </c>
      <c r="L1915" s="196">
        <f t="shared" si="241"/>
        <v>-3.9055565418070867E-3</v>
      </c>
      <c r="M1915" s="196">
        <f t="shared" si="242"/>
        <v>7.0226773957571915E-3</v>
      </c>
      <c r="N1915" s="196">
        <f t="shared" si="243"/>
        <v>8.9278264497288894E-3</v>
      </c>
      <c r="O1915" s="196">
        <f t="shared" si="244"/>
        <v>1.8992901403100861E-3</v>
      </c>
      <c r="P1915" s="196">
        <f t="shared" si="245"/>
        <v>2.3840485478976905E-3</v>
      </c>
      <c r="Q1915" s="196">
        <f t="shared" si="246"/>
        <v>-2.1114178983271488E-3</v>
      </c>
      <c r="R1915" s="196">
        <f t="shared" si="247"/>
        <v>-1.1142061281335651E-3</v>
      </c>
    </row>
    <row r="1916" spans="1:18" ht="13.8">
      <c r="A1916" s="209">
        <v>44418</v>
      </c>
      <c r="B1916" s="193">
        <v>166.03</v>
      </c>
      <c r="C1916" s="193">
        <v>278.70999999999998</v>
      </c>
      <c r="D1916" s="193">
        <v>137.76</v>
      </c>
      <c r="E1916" s="193">
        <v>243.37</v>
      </c>
      <c r="F1916" s="193">
        <v>424.46</v>
      </c>
      <c r="G1916" s="193">
        <v>47.23</v>
      </c>
      <c r="H1916" s="193">
        <v>63.28</v>
      </c>
      <c r="I1916" s="224">
        <v>515.84</v>
      </c>
      <c r="J1916" s="193"/>
      <c r="K1916" s="196">
        <f t="shared" si="240"/>
        <v>-6.3438865282183388E-3</v>
      </c>
      <c r="L1916" s="196">
        <f t="shared" si="241"/>
        <v>-6.5585457137766236E-3</v>
      </c>
      <c r="M1916" s="196">
        <f t="shared" si="242"/>
        <v>7.2642742989971172E-4</v>
      </c>
      <c r="N1916" s="196">
        <f t="shared" si="243"/>
        <v>6.3264968574264025E-3</v>
      </c>
      <c r="O1916" s="196">
        <f t="shared" si="244"/>
        <v>5.8055496315252923E-3</v>
      </c>
      <c r="P1916" s="196">
        <f t="shared" si="245"/>
        <v>2.118918918918912E-2</v>
      </c>
      <c r="Q1916" s="196">
        <f t="shared" si="246"/>
        <v>2.9947916666666723E-2</v>
      </c>
      <c r="R1916" s="196">
        <f t="shared" si="247"/>
        <v>-7.9427659288035749E-3</v>
      </c>
    </row>
    <row r="1917" spans="1:18" ht="13.8">
      <c r="A1917" s="209">
        <v>44419</v>
      </c>
      <c r="B1917" s="193">
        <v>164.61</v>
      </c>
      <c r="C1917" s="193">
        <v>279.20999999999998</v>
      </c>
      <c r="D1917" s="193">
        <v>137.35</v>
      </c>
      <c r="E1917" s="193">
        <v>242.39</v>
      </c>
      <c r="F1917" s="193">
        <v>425.68</v>
      </c>
      <c r="G1917" s="193">
        <v>47.65</v>
      </c>
      <c r="H1917" s="193">
        <v>63.95</v>
      </c>
      <c r="I1917" s="224">
        <v>512.4</v>
      </c>
      <c r="J1917" s="193"/>
      <c r="K1917" s="196">
        <f t="shared" si="240"/>
        <v>-8.5526712039992025E-3</v>
      </c>
      <c r="L1917" s="196">
        <f t="shared" si="241"/>
        <v>1.7939794051164294E-3</v>
      </c>
      <c r="M1917" s="196">
        <f t="shared" si="242"/>
        <v>-2.9761904761904517E-3</v>
      </c>
      <c r="N1917" s="196">
        <f t="shared" si="243"/>
        <v>-4.0267904836258301E-3</v>
      </c>
      <c r="O1917" s="196">
        <f t="shared" si="244"/>
        <v>2.8742402110918043E-3</v>
      </c>
      <c r="P1917" s="196">
        <f t="shared" si="245"/>
        <v>8.8926529748041862E-3</v>
      </c>
      <c r="Q1917" s="196">
        <f t="shared" si="246"/>
        <v>1.0587863463969685E-2</v>
      </c>
      <c r="R1917" s="196">
        <f t="shared" si="247"/>
        <v>-6.6687344913152419E-3</v>
      </c>
    </row>
    <row r="1918" spans="1:18" ht="13.8">
      <c r="A1918" s="209">
        <v>44420</v>
      </c>
      <c r="B1918" s="193">
        <v>165.18</v>
      </c>
      <c r="C1918" s="193">
        <v>281.99</v>
      </c>
      <c r="D1918" s="193">
        <v>138.05000000000001</v>
      </c>
      <c r="E1918" s="193">
        <v>241.35</v>
      </c>
      <c r="F1918" s="193">
        <v>426.7</v>
      </c>
      <c r="G1918" s="193">
        <v>47.53</v>
      </c>
      <c r="H1918" s="193">
        <v>64.77</v>
      </c>
      <c r="I1918" s="224">
        <v>510.72</v>
      </c>
      <c r="J1918" s="193"/>
      <c r="K1918" s="196">
        <f t="shared" si="240"/>
        <v>3.462730089301945E-3</v>
      </c>
      <c r="L1918" s="196">
        <f t="shared" si="241"/>
        <v>9.9566634432865214E-3</v>
      </c>
      <c r="M1918" s="196">
        <f t="shared" si="242"/>
        <v>5.0964688751366366E-3</v>
      </c>
      <c r="N1918" s="196">
        <f t="shared" si="243"/>
        <v>-4.2906060481042625E-3</v>
      </c>
      <c r="O1918" s="196">
        <f t="shared" si="244"/>
        <v>2.3961661341852609E-3</v>
      </c>
      <c r="P1918" s="196">
        <f t="shared" si="245"/>
        <v>-2.5183630640083408E-3</v>
      </c>
      <c r="Q1918" s="196">
        <f t="shared" si="246"/>
        <v>1.2822517591868541E-2</v>
      </c>
      <c r="R1918" s="196">
        <f t="shared" si="247"/>
        <v>-3.2786885245900664E-3</v>
      </c>
    </row>
    <row r="1919" spans="1:18" ht="13.8">
      <c r="A1919" s="209">
        <v>44421</v>
      </c>
      <c r="B1919" s="193">
        <v>164.7</v>
      </c>
      <c r="C1919" s="193">
        <v>284.95</v>
      </c>
      <c r="D1919" s="193">
        <v>138.07</v>
      </c>
      <c r="E1919" s="193">
        <v>241.03</v>
      </c>
      <c r="F1919" s="193">
        <v>429.05</v>
      </c>
      <c r="G1919" s="193">
        <v>47.68</v>
      </c>
      <c r="H1919" s="193">
        <v>69.59</v>
      </c>
      <c r="I1919" s="224">
        <v>515.91999999999996</v>
      </c>
      <c r="J1919" s="193"/>
      <c r="K1919" s="196">
        <f t="shared" si="240"/>
        <v>-2.9059208136579377E-3</v>
      </c>
      <c r="L1919" s="196">
        <f t="shared" si="241"/>
        <v>1.0496826128586047E-2</v>
      </c>
      <c r="M1919" s="196">
        <f t="shared" si="242"/>
        <v>1.4487504527331988E-4</v>
      </c>
      <c r="N1919" s="196">
        <f t="shared" si="243"/>
        <v>-1.3258752848559899E-3</v>
      </c>
      <c r="O1919" s="196">
        <f t="shared" si="244"/>
        <v>5.5073822357628848E-3</v>
      </c>
      <c r="P1919" s="196">
        <f t="shared" si="245"/>
        <v>3.1559015358720507E-3</v>
      </c>
      <c r="Q1919" s="196">
        <f t="shared" si="246"/>
        <v>7.4417168442180145E-2</v>
      </c>
      <c r="R1919" s="196">
        <f t="shared" si="247"/>
        <v>1.0181704260651495E-2</v>
      </c>
    </row>
    <row r="1920" spans="1:18" ht="13.8">
      <c r="A1920" s="209">
        <v>44424</v>
      </c>
      <c r="B1920" s="193">
        <v>164.95</v>
      </c>
      <c r="C1920" s="193">
        <v>286.64999999999998</v>
      </c>
      <c r="D1920" s="193">
        <v>138.58000000000001</v>
      </c>
      <c r="E1920" s="193">
        <v>242.52</v>
      </c>
      <c r="F1920" s="193">
        <v>433.88</v>
      </c>
      <c r="G1920" s="193">
        <v>48.07</v>
      </c>
      <c r="H1920" s="193">
        <v>70.739999999999995</v>
      </c>
      <c r="I1920" s="224">
        <v>517.91999999999996</v>
      </c>
      <c r="J1920" s="193"/>
      <c r="K1920" s="196">
        <f t="shared" si="240"/>
        <v>1.5179113539769279E-3</v>
      </c>
      <c r="L1920" s="196">
        <f t="shared" si="241"/>
        <v>5.9659589401649012E-3</v>
      </c>
      <c r="M1920" s="196">
        <f t="shared" si="242"/>
        <v>3.6937785181431113E-3</v>
      </c>
      <c r="N1920" s="196">
        <f t="shared" si="243"/>
        <v>6.1818030950504463E-3</v>
      </c>
      <c r="O1920" s="196">
        <f t="shared" si="244"/>
        <v>1.1257429204055433E-2</v>
      </c>
      <c r="P1920" s="196">
        <f t="shared" si="245"/>
        <v>8.1795302013422944E-3</v>
      </c>
      <c r="Q1920" s="196">
        <f t="shared" si="246"/>
        <v>1.6525362839488311E-2</v>
      </c>
      <c r="R1920" s="196">
        <f t="shared" si="247"/>
        <v>3.8765700108543961E-3</v>
      </c>
    </row>
    <row r="1921" spans="1:18" ht="13.8">
      <c r="A1921" s="209">
        <v>44425</v>
      </c>
      <c r="B1921" s="193">
        <v>162.1</v>
      </c>
      <c r="C1921" s="193">
        <v>285.17</v>
      </c>
      <c r="D1921" s="193">
        <v>136.96</v>
      </c>
      <c r="E1921" s="193">
        <v>235.49</v>
      </c>
      <c r="F1921" s="193">
        <v>433.38</v>
      </c>
      <c r="G1921" s="193">
        <v>48.05</v>
      </c>
      <c r="H1921" s="193">
        <v>68.48</v>
      </c>
      <c r="I1921" s="224">
        <v>518.91</v>
      </c>
      <c r="J1921" s="193"/>
      <c r="K1921" s="196">
        <f t="shared" si="240"/>
        <v>-1.7277963019096662E-2</v>
      </c>
      <c r="L1921" s="196">
        <f t="shared" si="241"/>
        <v>-5.1630908773764575E-3</v>
      </c>
      <c r="M1921" s="196">
        <f t="shared" si="242"/>
        <v>-1.1689998556790333E-2</v>
      </c>
      <c r="N1921" s="196">
        <f t="shared" si="243"/>
        <v>-2.8987300016493488E-2</v>
      </c>
      <c r="O1921" s="196">
        <f t="shared" si="244"/>
        <v>-1.1523923665529639E-3</v>
      </c>
      <c r="P1921" s="196">
        <f t="shared" si="245"/>
        <v>-4.1605991262748339E-4</v>
      </c>
      <c r="Q1921" s="196">
        <f t="shared" si="246"/>
        <v>-3.1947978512863885E-2</v>
      </c>
      <c r="R1921" s="196">
        <f t="shared" si="247"/>
        <v>1.9114921223355136E-3</v>
      </c>
    </row>
    <row r="1922" spans="1:18" ht="13.8">
      <c r="A1922" s="209">
        <v>44426</v>
      </c>
      <c r="B1922" s="193">
        <v>160.06</v>
      </c>
      <c r="C1922" s="193">
        <v>283.43</v>
      </c>
      <c r="D1922" s="193">
        <v>136.24</v>
      </c>
      <c r="E1922" s="193">
        <v>228.95</v>
      </c>
      <c r="F1922" s="193">
        <v>427.51</v>
      </c>
      <c r="G1922" s="193">
        <v>47.54</v>
      </c>
      <c r="H1922" s="193">
        <v>68.47</v>
      </c>
      <c r="I1922" s="224">
        <v>521.87</v>
      </c>
      <c r="J1922" s="193"/>
      <c r="K1922" s="196">
        <f t="shared" si="240"/>
        <v>-1.2584824182603283E-2</v>
      </c>
      <c r="L1922" s="196">
        <f t="shared" si="241"/>
        <v>-6.1016235929445906E-3</v>
      </c>
      <c r="M1922" s="196">
        <f t="shared" si="242"/>
        <v>-5.2570093457943836E-3</v>
      </c>
      <c r="N1922" s="196">
        <f t="shared" si="243"/>
        <v>-2.7771879909975032E-2</v>
      </c>
      <c r="O1922" s="196">
        <f t="shared" si="244"/>
        <v>-1.3544695186672215E-2</v>
      </c>
      <c r="P1922" s="196">
        <f t="shared" si="245"/>
        <v>-1.0613943808532738E-2</v>
      </c>
      <c r="Q1922" s="196">
        <f t="shared" si="246"/>
        <v>-1.4602803738325226E-4</v>
      </c>
      <c r="R1922" s="196">
        <f t="shared" si="247"/>
        <v>5.7042647087164186E-3</v>
      </c>
    </row>
    <row r="1923" spans="1:18" ht="13.8">
      <c r="A1923" s="209">
        <v>44427</v>
      </c>
      <c r="B1923" s="193">
        <v>159.38999999999999</v>
      </c>
      <c r="C1923" s="193">
        <v>289.32</v>
      </c>
      <c r="D1923" s="193">
        <v>136.58000000000001</v>
      </c>
      <c r="E1923" s="193">
        <v>226.95</v>
      </c>
      <c r="F1923" s="193">
        <v>435.22</v>
      </c>
      <c r="G1923" s="193">
        <v>47.86</v>
      </c>
      <c r="H1923" s="193">
        <v>68.47</v>
      </c>
      <c r="I1923" s="224">
        <v>543.71</v>
      </c>
      <c r="J1923" s="193"/>
      <c r="K1923" s="196">
        <f t="shared" ref="K1923:K1986" si="248">(B1923-B1922)/B1922</f>
        <v>-4.185930276146544E-3</v>
      </c>
      <c r="L1923" s="196">
        <f t="shared" ref="L1923:L1986" si="249">(C1923-C1922)/C1922</f>
        <v>2.0781145256324265E-2</v>
      </c>
      <c r="M1923" s="196">
        <f t="shared" ref="M1923:M1986" si="250">(D1923-D1922)/D1922</f>
        <v>2.4955960070464135E-3</v>
      </c>
      <c r="N1923" s="196">
        <f t="shared" ref="N1923:N1986" si="251">(E1923-E1922)/E1922</f>
        <v>-8.7355317754968347E-3</v>
      </c>
      <c r="O1923" s="196">
        <f t="shared" ref="O1923:O1986" si="252">(F1923-F1922)/F1922</f>
        <v>1.803466585576954E-2</v>
      </c>
      <c r="P1923" s="196">
        <f t="shared" ref="P1923:P1986" si="253">(G1923-G1922)/G1922</f>
        <v>6.7311737484223874E-3</v>
      </c>
      <c r="Q1923" s="196">
        <f t="shared" ref="Q1923:Q1986" si="254">(H1923-H1922)/H1922</f>
        <v>0</v>
      </c>
      <c r="R1923" s="196">
        <f t="shared" ref="R1923:R1986" si="255">(I1923-I1922)/I1922</f>
        <v>4.1849502749727006E-2</v>
      </c>
    </row>
    <row r="1924" spans="1:18" ht="13.8">
      <c r="A1924" s="209">
        <v>44428</v>
      </c>
      <c r="B1924" s="193">
        <v>160</v>
      </c>
      <c r="C1924" s="193">
        <v>296.72000000000003</v>
      </c>
      <c r="D1924" s="193">
        <v>138.1</v>
      </c>
      <c r="E1924" s="193">
        <v>234.33</v>
      </c>
      <c r="F1924" s="193">
        <v>439.76</v>
      </c>
      <c r="G1924" s="193">
        <v>48.29</v>
      </c>
      <c r="H1924" s="193">
        <v>68.97</v>
      </c>
      <c r="I1924" s="224">
        <v>546.88</v>
      </c>
      <c r="J1924" s="193"/>
      <c r="K1924" s="196">
        <f t="shared" si="248"/>
        <v>3.8270907836126088E-3</v>
      </c>
      <c r="L1924" s="196">
        <f t="shared" si="249"/>
        <v>2.557721553988675E-2</v>
      </c>
      <c r="M1924" s="196">
        <f t="shared" si="250"/>
        <v>1.1129008639624995E-2</v>
      </c>
      <c r="N1924" s="196">
        <f t="shared" si="251"/>
        <v>3.2518175809649809E-2</v>
      </c>
      <c r="O1924" s="196">
        <f t="shared" si="252"/>
        <v>1.0431505905059426E-2</v>
      </c>
      <c r="P1924" s="196">
        <f t="shared" si="253"/>
        <v>8.9845382365231867E-3</v>
      </c>
      <c r="Q1924" s="196">
        <f t="shared" si="254"/>
        <v>7.3024682342631812E-3</v>
      </c>
      <c r="R1924" s="196">
        <f t="shared" si="255"/>
        <v>5.8303139541298829E-3</v>
      </c>
    </row>
    <row r="1925" spans="1:18" ht="13.8">
      <c r="A1925" s="209">
        <v>44431</v>
      </c>
      <c r="B1925" s="193">
        <v>163.29</v>
      </c>
      <c r="C1925" s="193">
        <v>297</v>
      </c>
      <c r="D1925" s="193">
        <v>140.75</v>
      </c>
      <c r="E1925" s="193">
        <v>233.53</v>
      </c>
      <c r="F1925" s="193">
        <v>435.87</v>
      </c>
      <c r="G1925" s="193">
        <v>47.97</v>
      </c>
      <c r="H1925" s="193">
        <v>68.819999999999993</v>
      </c>
      <c r="I1925" s="224">
        <v>553.33000000000004</v>
      </c>
      <c r="J1925" s="193"/>
      <c r="K1925" s="196">
        <f t="shared" si="248"/>
        <v>2.0562499999999949E-2</v>
      </c>
      <c r="L1925" s="196">
        <f t="shared" si="249"/>
        <v>9.436505796709783E-4</v>
      </c>
      <c r="M1925" s="196">
        <f t="shared" si="250"/>
        <v>1.9188993482983387E-2</v>
      </c>
      <c r="N1925" s="196">
        <f t="shared" si="251"/>
        <v>-3.4139888191866653E-3</v>
      </c>
      <c r="O1925" s="196">
        <f t="shared" si="252"/>
        <v>-8.8457340367472867E-3</v>
      </c>
      <c r="P1925" s="196">
        <f t="shared" si="253"/>
        <v>-6.6266307724166555E-3</v>
      </c>
      <c r="Q1925" s="196">
        <f t="shared" si="254"/>
        <v>-2.1748586341888603E-3</v>
      </c>
      <c r="R1925" s="196">
        <f t="shared" si="255"/>
        <v>1.1794177881802306E-2</v>
      </c>
    </row>
    <row r="1926" spans="1:18" ht="13.8">
      <c r="A1926" s="209">
        <v>44432</v>
      </c>
      <c r="B1926" s="193">
        <v>165.29</v>
      </c>
      <c r="C1926" s="193">
        <v>295.02</v>
      </c>
      <c r="D1926" s="193">
        <v>142.05000000000001</v>
      </c>
      <c r="E1926" s="193">
        <v>231.79</v>
      </c>
      <c r="F1926" s="193">
        <v>432.86</v>
      </c>
      <c r="G1926" s="193">
        <v>47.48</v>
      </c>
      <c r="H1926" s="193">
        <v>68.48</v>
      </c>
      <c r="I1926" s="224">
        <v>553.41</v>
      </c>
      <c r="J1926" s="193"/>
      <c r="K1926" s="196">
        <f t="shared" si="248"/>
        <v>1.2248147467695512E-2</v>
      </c>
      <c r="L1926" s="196">
        <f t="shared" si="249"/>
        <v>-6.6666666666667278E-3</v>
      </c>
      <c r="M1926" s="196">
        <f t="shared" si="250"/>
        <v>9.2362344582594055E-3</v>
      </c>
      <c r="N1926" s="196">
        <f t="shared" si="251"/>
        <v>-7.4508628441742348E-3</v>
      </c>
      <c r="O1926" s="196">
        <f t="shared" si="252"/>
        <v>-6.9057287723403556E-3</v>
      </c>
      <c r="P1926" s="196">
        <f t="shared" si="253"/>
        <v>-1.0214717531790745E-2</v>
      </c>
      <c r="Q1926" s="196">
        <f t="shared" si="254"/>
        <v>-4.9404242952628486E-3</v>
      </c>
      <c r="R1926" s="196">
        <f t="shared" si="255"/>
        <v>1.4457918421182159E-4</v>
      </c>
    </row>
    <row r="1927" spans="1:18" ht="13.8">
      <c r="A1927" s="209">
        <v>44433</v>
      </c>
      <c r="B1927" s="193">
        <v>164.96</v>
      </c>
      <c r="C1927" s="193">
        <v>294.43</v>
      </c>
      <c r="D1927" s="193">
        <v>142.6</v>
      </c>
      <c r="E1927" s="193">
        <v>232.25</v>
      </c>
      <c r="F1927" s="193">
        <v>432.32</v>
      </c>
      <c r="G1927" s="193">
        <v>47.49</v>
      </c>
      <c r="H1927" s="193">
        <v>69.72</v>
      </c>
      <c r="I1927" s="224">
        <v>547.58000000000004</v>
      </c>
      <c r="J1927" s="193"/>
      <c r="K1927" s="196">
        <f t="shared" si="248"/>
        <v>-1.9964910157903326E-3</v>
      </c>
      <c r="L1927" s="196">
        <f t="shared" si="249"/>
        <v>-1.9998644159717137E-3</v>
      </c>
      <c r="M1927" s="196">
        <f t="shared" si="250"/>
        <v>3.8718760999646809E-3</v>
      </c>
      <c r="N1927" s="196">
        <f t="shared" si="251"/>
        <v>1.984554985115872E-3</v>
      </c>
      <c r="O1927" s="196">
        <f t="shared" si="252"/>
        <v>-1.2475165180428325E-3</v>
      </c>
      <c r="P1927" s="196">
        <f t="shared" si="253"/>
        <v>2.1061499578780784E-4</v>
      </c>
      <c r="Q1927" s="196">
        <f t="shared" si="254"/>
        <v>1.8107476635513944E-2</v>
      </c>
      <c r="R1927" s="196">
        <f t="shared" si="255"/>
        <v>-1.0534684953289474E-2</v>
      </c>
    </row>
    <row r="1928" spans="1:18" ht="13.8">
      <c r="A1928" s="209">
        <v>44434</v>
      </c>
      <c r="B1928" s="193">
        <v>165.8</v>
      </c>
      <c r="C1928" s="193">
        <v>291.58</v>
      </c>
      <c r="D1928" s="193">
        <v>141.77000000000001</v>
      </c>
      <c r="E1928" s="193">
        <v>230.23</v>
      </c>
      <c r="F1928" s="193">
        <v>430.48</v>
      </c>
      <c r="G1928" s="193">
        <v>46.98</v>
      </c>
      <c r="H1928" s="193">
        <v>71.11</v>
      </c>
      <c r="I1928" s="224">
        <v>550.12</v>
      </c>
      <c r="J1928" s="193"/>
      <c r="K1928" s="196">
        <f t="shared" si="248"/>
        <v>5.0921435499515239E-3</v>
      </c>
      <c r="L1928" s="196">
        <f t="shared" si="249"/>
        <v>-9.6797201372143555E-3</v>
      </c>
      <c r="M1928" s="196">
        <f t="shared" si="250"/>
        <v>-5.8204768583449097E-3</v>
      </c>
      <c r="N1928" s="196">
        <f t="shared" si="251"/>
        <v>-8.6975242195910015E-3</v>
      </c>
      <c r="O1928" s="196">
        <f t="shared" si="252"/>
        <v>-4.2561065877127473E-3</v>
      </c>
      <c r="P1928" s="196">
        <f t="shared" si="253"/>
        <v>-1.0739102969046222E-2</v>
      </c>
      <c r="Q1928" s="196">
        <f t="shared" si="254"/>
        <v>1.9936890418818139E-2</v>
      </c>
      <c r="R1928" s="196">
        <f t="shared" si="255"/>
        <v>4.6385916213155399E-3</v>
      </c>
    </row>
    <row r="1929" spans="1:18" ht="13.8">
      <c r="A1929" s="209">
        <v>44435</v>
      </c>
      <c r="B1929" s="193">
        <v>167.48</v>
      </c>
      <c r="C1929" s="193">
        <v>292.19</v>
      </c>
      <c r="D1929" s="193">
        <v>144.19999999999999</v>
      </c>
      <c r="E1929" s="193">
        <v>230.43</v>
      </c>
      <c r="F1929" s="193">
        <v>431.47</v>
      </c>
      <c r="G1929" s="193">
        <v>46.72</v>
      </c>
      <c r="H1929" s="193">
        <v>71.84</v>
      </c>
      <c r="I1929" s="224">
        <v>558.91999999999996</v>
      </c>
      <c r="J1929" s="193"/>
      <c r="K1929" s="196">
        <f t="shared" si="248"/>
        <v>1.0132689987937142E-2</v>
      </c>
      <c r="L1929" s="196">
        <f t="shared" si="249"/>
        <v>2.092050209205068E-3</v>
      </c>
      <c r="M1929" s="196">
        <f t="shared" si="250"/>
        <v>1.7140438738802131E-2</v>
      </c>
      <c r="N1929" s="196">
        <f t="shared" si="251"/>
        <v>8.6869652087050804E-4</v>
      </c>
      <c r="O1929" s="196">
        <f t="shared" si="252"/>
        <v>2.2997584092176388E-3</v>
      </c>
      <c r="P1929" s="196">
        <f t="shared" si="253"/>
        <v>-5.5342699020859525E-3</v>
      </c>
      <c r="Q1929" s="196">
        <f t="shared" si="254"/>
        <v>1.0265785402896976E-2</v>
      </c>
      <c r="R1929" s="196">
        <f t="shared" si="255"/>
        <v>1.5996509852395757E-2</v>
      </c>
    </row>
    <row r="1930" spans="1:18" ht="13.8">
      <c r="A1930" s="209">
        <v>44438</v>
      </c>
      <c r="B1930" s="193">
        <v>171.08</v>
      </c>
      <c r="C1930" s="193">
        <v>295.97000000000003</v>
      </c>
      <c r="D1930" s="193">
        <v>145.11000000000001</v>
      </c>
      <c r="E1930" s="193">
        <v>230.6</v>
      </c>
      <c r="F1930" s="193">
        <v>436.82</v>
      </c>
      <c r="G1930" s="193">
        <v>47.09</v>
      </c>
      <c r="H1930" s="193">
        <v>72.91</v>
      </c>
      <c r="I1930" s="224">
        <v>566.17999999999995</v>
      </c>
      <c r="J1930" s="193"/>
      <c r="K1930" s="196">
        <f t="shared" si="248"/>
        <v>2.1495103893002288E-2</v>
      </c>
      <c r="L1930" s="196">
        <f t="shared" si="249"/>
        <v>1.2936787706629349E-2</v>
      </c>
      <c r="M1930" s="196">
        <f t="shared" si="250"/>
        <v>6.3106796116506594E-3</v>
      </c>
      <c r="N1930" s="196">
        <f t="shared" si="251"/>
        <v>7.3775116087309591E-4</v>
      </c>
      <c r="O1930" s="196">
        <f t="shared" si="252"/>
        <v>1.2399471573921629E-2</v>
      </c>
      <c r="P1930" s="196">
        <f t="shared" si="253"/>
        <v>7.9195205479453031E-3</v>
      </c>
      <c r="Q1930" s="196">
        <f t="shared" si="254"/>
        <v>1.4894209354120171E-2</v>
      </c>
      <c r="R1930" s="196">
        <f t="shared" si="255"/>
        <v>1.2989336577685522E-2</v>
      </c>
    </row>
    <row r="1931" spans="1:18" ht="13.8">
      <c r="A1931" s="209">
        <v>44439</v>
      </c>
      <c r="B1931" s="193">
        <v>173.54</v>
      </c>
      <c r="C1931" s="193">
        <v>294.3</v>
      </c>
      <c r="D1931" s="193">
        <v>145.11000000000001</v>
      </c>
      <c r="E1931" s="193">
        <v>228.4</v>
      </c>
      <c r="F1931" s="193">
        <v>436.4</v>
      </c>
      <c r="G1931" s="193">
        <v>47.22</v>
      </c>
      <c r="H1931" s="193">
        <v>72.31</v>
      </c>
      <c r="I1931" s="224">
        <v>569.19000000000005</v>
      </c>
      <c r="J1931" s="193"/>
      <c r="K1931" s="196">
        <f t="shared" si="248"/>
        <v>1.4379237783492982E-2</v>
      </c>
      <c r="L1931" s="196">
        <f t="shared" si="249"/>
        <v>-5.6424637632192989E-3</v>
      </c>
      <c r="M1931" s="196">
        <f t="shared" si="250"/>
        <v>0</v>
      </c>
      <c r="N1931" s="196">
        <f t="shared" si="251"/>
        <v>-9.5403295750216329E-3</v>
      </c>
      <c r="O1931" s="196">
        <f t="shared" si="252"/>
        <v>-9.6149443706793623E-4</v>
      </c>
      <c r="P1931" s="196">
        <f t="shared" si="253"/>
        <v>2.7606710554256837E-3</v>
      </c>
      <c r="Q1931" s="196">
        <f t="shared" si="254"/>
        <v>-8.229323823892392E-3</v>
      </c>
      <c r="R1931" s="196">
        <f t="shared" si="255"/>
        <v>5.3163304956022903E-3</v>
      </c>
    </row>
    <row r="1932" spans="1:18" ht="13.8">
      <c r="A1932" s="209">
        <v>44440</v>
      </c>
      <c r="B1932" s="193">
        <v>173.95</v>
      </c>
      <c r="C1932" s="193">
        <v>294.25</v>
      </c>
      <c r="D1932" s="193">
        <v>145.47999999999999</v>
      </c>
      <c r="E1932" s="193">
        <v>227.83</v>
      </c>
      <c r="F1932" s="193">
        <v>437.39</v>
      </c>
      <c r="G1932" s="193">
        <v>47.12</v>
      </c>
      <c r="H1932" s="193">
        <v>71.760000000000005</v>
      </c>
      <c r="I1932" s="224">
        <v>582.07000000000005</v>
      </c>
      <c r="J1932" s="193"/>
      <c r="K1932" s="196">
        <f t="shared" si="248"/>
        <v>2.3625677077330678E-3</v>
      </c>
      <c r="L1932" s="196">
        <f t="shared" si="249"/>
        <v>-1.6989466530754796E-4</v>
      </c>
      <c r="M1932" s="196">
        <f t="shared" si="250"/>
        <v>2.5497898146232246E-3</v>
      </c>
      <c r="N1932" s="196">
        <f t="shared" si="251"/>
        <v>-2.4956217162871853E-3</v>
      </c>
      <c r="O1932" s="196">
        <f t="shared" si="252"/>
        <v>2.2685609532539165E-3</v>
      </c>
      <c r="P1932" s="196">
        <f t="shared" si="253"/>
        <v>-2.117746717492618E-3</v>
      </c>
      <c r="Q1932" s="196">
        <f t="shared" si="254"/>
        <v>-7.6061402295671023E-3</v>
      </c>
      <c r="R1932" s="196">
        <f t="shared" si="255"/>
        <v>2.2628647727472362E-2</v>
      </c>
    </row>
    <row r="1933" spans="1:18" ht="13.8">
      <c r="A1933" s="209">
        <v>44441</v>
      </c>
      <c r="B1933" s="193">
        <v>173.16</v>
      </c>
      <c r="C1933" s="193">
        <v>293.58999999999997</v>
      </c>
      <c r="D1933" s="193">
        <v>143.87</v>
      </c>
      <c r="E1933" s="193">
        <v>227.32</v>
      </c>
      <c r="F1933" s="193">
        <v>441.65</v>
      </c>
      <c r="G1933" s="193">
        <v>47.37</v>
      </c>
      <c r="H1933" s="193">
        <v>72.08</v>
      </c>
      <c r="I1933" s="224">
        <v>588.54999999999995</v>
      </c>
      <c r="J1933" s="193"/>
      <c r="K1933" s="196">
        <f t="shared" si="248"/>
        <v>-4.541534923828641E-3</v>
      </c>
      <c r="L1933" s="196">
        <f t="shared" si="249"/>
        <v>-2.2429906542056925E-3</v>
      </c>
      <c r="M1933" s="196">
        <f t="shared" si="250"/>
        <v>-1.1066813307671057E-2</v>
      </c>
      <c r="N1933" s="196">
        <f t="shared" si="251"/>
        <v>-2.2385111706097497E-3</v>
      </c>
      <c r="O1933" s="196">
        <f t="shared" si="252"/>
        <v>9.7395916687624106E-3</v>
      </c>
      <c r="P1933" s="196">
        <f t="shared" si="253"/>
        <v>5.3056027164685915E-3</v>
      </c>
      <c r="Q1933" s="196">
        <f t="shared" si="254"/>
        <v>4.4593088071347986E-3</v>
      </c>
      <c r="R1933" s="196">
        <f t="shared" si="255"/>
        <v>1.1132681636229155E-2</v>
      </c>
    </row>
    <row r="1934" spans="1:18" ht="13.8">
      <c r="A1934" s="209">
        <v>44442</v>
      </c>
      <c r="B1934" s="193">
        <v>173.9</v>
      </c>
      <c r="C1934" s="193">
        <v>293.58</v>
      </c>
      <c r="D1934" s="193">
        <v>144.41999999999999</v>
      </c>
      <c r="E1934" s="193">
        <v>225.93</v>
      </c>
      <c r="F1934" s="193">
        <v>443.17</v>
      </c>
      <c r="G1934" s="193">
        <v>47.59</v>
      </c>
      <c r="H1934" s="193">
        <v>72.12</v>
      </c>
      <c r="I1934" s="224">
        <v>590.53</v>
      </c>
      <c r="J1934" s="193"/>
      <c r="K1934" s="196">
        <f t="shared" si="248"/>
        <v>4.273504273504326E-3</v>
      </c>
      <c r="L1934" s="196">
        <f t="shared" si="249"/>
        <v>-3.4061105623457563E-5</v>
      </c>
      <c r="M1934" s="196">
        <f t="shared" si="250"/>
        <v>3.8228956697016953E-3</v>
      </c>
      <c r="N1934" s="196">
        <f t="shared" si="251"/>
        <v>-6.1147281365475379E-3</v>
      </c>
      <c r="O1934" s="196">
        <f t="shared" si="252"/>
        <v>3.4416393071437534E-3</v>
      </c>
      <c r="P1934" s="196">
        <f t="shared" si="253"/>
        <v>4.6442896347900775E-3</v>
      </c>
      <c r="Q1934" s="196">
        <f t="shared" si="254"/>
        <v>5.5493895671484812E-4</v>
      </c>
      <c r="R1934" s="196">
        <f t="shared" si="255"/>
        <v>3.3642001529182201E-3</v>
      </c>
    </row>
    <row r="1935" spans="1:18" ht="13.8">
      <c r="A1935" s="209">
        <v>44446</v>
      </c>
      <c r="B1935" s="193">
        <v>175.46</v>
      </c>
      <c r="C1935" s="193">
        <v>292.64</v>
      </c>
      <c r="D1935" s="193">
        <v>145.16</v>
      </c>
      <c r="E1935" s="193">
        <v>224.46</v>
      </c>
      <c r="F1935" s="193">
        <v>440.34</v>
      </c>
      <c r="G1935" s="193">
        <v>46.96</v>
      </c>
      <c r="H1935" s="193">
        <v>70.400000000000006</v>
      </c>
      <c r="I1935" s="224">
        <v>606.71</v>
      </c>
      <c r="J1935" s="193"/>
      <c r="K1935" s="196">
        <f t="shared" si="248"/>
        <v>8.9706728004600479E-3</v>
      </c>
      <c r="L1935" s="196">
        <f t="shared" si="249"/>
        <v>-3.2018529872607049E-3</v>
      </c>
      <c r="M1935" s="196">
        <f t="shared" si="250"/>
        <v>5.123944052070414E-3</v>
      </c>
      <c r="N1935" s="196">
        <f t="shared" si="251"/>
        <v>-6.5064400478024118E-3</v>
      </c>
      <c r="O1935" s="196">
        <f t="shared" si="252"/>
        <v>-6.385811313942823E-3</v>
      </c>
      <c r="P1935" s="196">
        <f t="shared" si="253"/>
        <v>-1.3238075225887845E-2</v>
      </c>
      <c r="Q1935" s="196">
        <f t="shared" si="254"/>
        <v>-2.3849140321686061E-2</v>
      </c>
      <c r="R1935" s="196">
        <f t="shared" si="255"/>
        <v>2.7399116048295709E-2</v>
      </c>
    </row>
    <row r="1936" spans="1:18" ht="13.8">
      <c r="A1936" s="209">
        <v>44447</v>
      </c>
      <c r="B1936" s="193">
        <v>176.27</v>
      </c>
      <c r="C1936" s="193">
        <v>292.67</v>
      </c>
      <c r="D1936" s="193">
        <v>144.53</v>
      </c>
      <c r="E1936" s="193">
        <v>227.59</v>
      </c>
      <c r="F1936" s="193">
        <v>446.18</v>
      </c>
      <c r="G1936" s="193">
        <v>47.02</v>
      </c>
      <c r="H1936" s="193">
        <v>69.67</v>
      </c>
      <c r="I1936" s="224">
        <v>606.04999999999995</v>
      </c>
      <c r="J1936" s="193"/>
      <c r="K1936" s="196">
        <f t="shared" si="248"/>
        <v>4.616436794711058E-3</v>
      </c>
      <c r="L1936" s="196">
        <f t="shared" si="249"/>
        <v>1.0251503553864667E-4</v>
      </c>
      <c r="M1936" s="196">
        <f t="shared" si="250"/>
        <v>-4.3400385781206634E-3</v>
      </c>
      <c r="N1936" s="196">
        <f t="shared" si="251"/>
        <v>1.3944578098547605E-2</v>
      </c>
      <c r="O1936" s="196">
        <f t="shared" si="252"/>
        <v>1.3262478993505092E-2</v>
      </c>
      <c r="P1936" s="196">
        <f t="shared" si="253"/>
        <v>1.277683134582672E-3</v>
      </c>
      <c r="Q1936" s="196">
        <f t="shared" si="254"/>
        <v>-1.0369318181818238E-2</v>
      </c>
      <c r="R1936" s="196">
        <f t="shared" si="255"/>
        <v>-1.0878343854561188E-3</v>
      </c>
    </row>
    <row r="1937" spans="1:18" ht="13.8">
      <c r="A1937" s="209">
        <v>44448</v>
      </c>
      <c r="B1937" s="193">
        <v>174.21</v>
      </c>
      <c r="C1937" s="193">
        <v>289.79000000000002</v>
      </c>
      <c r="D1937" s="193">
        <v>144.56</v>
      </c>
      <c r="E1937" s="193">
        <v>226.97</v>
      </c>
      <c r="F1937" s="193">
        <v>446.41</v>
      </c>
      <c r="G1937" s="193">
        <v>46.68</v>
      </c>
      <c r="H1937" s="193">
        <v>68.790000000000006</v>
      </c>
      <c r="I1937" s="224">
        <v>597.54</v>
      </c>
      <c r="J1937" s="193"/>
      <c r="K1937" s="196">
        <f t="shared" si="248"/>
        <v>-1.1686617121461407E-2</v>
      </c>
      <c r="L1937" s="196">
        <f t="shared" si="249"/>
        <v>-9.8404346191956656E-3</v>
      </c>
      <c r="M1937" s="196">
        <f t="shared" si="250"/>
        <v>2.0756936276206418E-4</v>
      </c>
      <c r="N1937" s="196">
        <f t="shared" si="251"/>
        <v>-2.7241970209587615E-3</v>
      </c>
      <c r="O1937" s="196">
        <f t="shared" si="252"/>
        <v>5.1548702317454433E-4</v>
      </c>
      <c r="P1937" s="196">
        <f t="shared" si="253"/>
        <v>-7.2309655465759969E-3</v>
      </c>
      <c r="Q1937" s="196">
        <f t="shared" si="254"/>
        <v>-1.2630974594516944E-2</v>
      </c>
      <c r="R1937" s="196">
        <f t="shared" si="255"/>
        <v>-1.4041745730550271E-2</v>
      </c>
    </row>
    <row r="1938" spans="1:18" ht="13.8">
      <c r="A1938" s="209">
        <v>44449</v>
      </c>
      <c r="B1938" s="193">
        <v>173.46</v>
      </c>
      <c r="C1938" s="193">
        <v>288.27999999999997</v>
      </c>
      <c r="D1938" s="193">
        <v>141.57</v>
      </c>
      <c r="E1938" s="193">
        <v>226.14</v>
      </c>
      <c r="F1938" s="193">
        <v>445.67</v>
      </c>
      <c r="G1938" s="193">
        <v>46.52</v>
      </c>
      <c r="H1938" s="193">
        <v>68.37</v>
      </c>
      <c r="I1938" s="224">
        <v>598.72</v>
      </c>
      <c r="J1938" s="193"/>
      <c r="K1938" s="196">
        <f t="shared" si="248"/>
        <v>-4.305148958153952E-3</v>
      </c>
      <c r="L1938" s="196">
        <f t="shared" si="249"/>
        <v>-5.2106697953692247E-3</v>
      </c>
      <c r="M1938" s="196">
        <f t="shared" si="250"/>
        <v>-2.0683453237410134E-2</v>
      </c>
      <c r="N1938" s="196">
        <f t="shared" si="251"/>
        <v>-3.6568709521082633E-3</v>
      </c>
      <c r="O1938" s="196">
        <f t="shared" si="252"/>
        <v>-1.657668959028716E-3</v>
      </c>
      <c r="P1938" s="196">
        <f t="shared" si="253"/>
        <v>-3.4275921165380589E-3</v>
      </c>
      <c r="Q1938" s="196">
        <f t="shared" si="254"/>
        <v>-6.105538595726147E-3</v>
      </c>
      <c r="R1938" s="196">
        <f t="shared" si="255"/>
        <v>1.9747631957694276E-3</v>
      </c>
    </row>
    <row r="1939" spans="1:18" ht="13.8">
      <c r="A1939" s="209">
        <v>44452</v>
      </c>
      <c r="B1939" s="193">
        <v>172.86</v>
      </c>
      <c r="C1939" s="193">
        <v>289.52999999999997</v>
      </c>
      <c r="D1939" s="193">
        <v>143.11000000000001</v>
      </c>
      <c r="E1939" s="193">
        <v>224.81</v>
      </c>
      <c r="F1939" s="193">
        <v>440.4</v>
      </c>
      <c r="G1939" s="193">
        <v>46.25</v>
      </c>
      <c r="H1939" s="193">
        <v>68.48</v>
      </c>
      <c r="I1939" s="224">
        <v>589.29</v>
      </c>
      <c r="J1939" s="193"/>
      <c r="K1939" s="196">
        <f t="shared" si="248"/>
        <v>-3.4590107229332083E-3</v>
      </c>
      <c r="L1939" s="196">
        <f t="shared" si="249"/>
        <v>4.3360621617871522E-3</v>
      </c>
      <c r="M1939" s="196">
        <f t="shared" si="250"/>
        <v>1.0878010878011024E-2</v>
      </c>
      <c r="N1939" s="196">
        <f t="shared" si="251"/>
        <v>-5.8813124613070851E-3</v>
      </c>
      <c r="O1939" s="196">
        <f t="shared" si="252"/>
        <v>-1.1824892857944306E-2</v>
      </c>
      <c r="P1939" s="196">
        <f t="shared" si="253"/>
        <v>-5.8039552880482185E-3</v>
      </c>
      <c r="Q1939" s="196">
        <f t="shared" si="254"/>
        <v>1.6088927892350363E-3</v>
      </c>
      <c r="R1939" s="196">
        <f t="shared" si="255"/>
        <v>-1.5750267236771885E-2</v>
      </c>
    </row>
    <row r="1940" spans="1:18" ht="13.8">
      <c r="A1940" s="209">
        <v>44453</v>
      </c>
      <c r="B1940" s="193">
        <v>172.5</v>
      </c>
      <c r="C1940" s="193">
        <v>292.26</v>
      </c>
      <c r="D1940" s="193">
        <v>143.05000000000001</v>
      </c>
      <c r="E1940" s="193">
        <v>224.01</v>
      </c>
      <c r="F1940" s="193">
        <v>439.2</v>
      </c>
      <c r="G1940" s="193">
        <v>46.01</v>
      </c>
      <c r="H1940" s="193">
        <v>67.27</v>
      </c>
      <c r="I1940" s="224">
        <v>577.76</v>
      </c>
      <c r="J1940" s="193"/>
      <c r="K1940" s="196">
        <f t="shared" si="248"/>
        <v>-2.0826102047900824E-3</v>
      </c>
      <c r="L1940" s="196">
        <f t="shared" si="249"/>
        <v>9.4290747072842823E-3</v>
      </c>
      <c r="M1940" s="196">
        <f t="shared" si="250"/>
        <v>-4.1925791349313305E-4</v>
      </c>
      <c r="N1940" s="196">
        <f t="shared" si="251"/>
        <v>-3.5585605622526196E-3</v>
      </c>
      <c r="O1940" s="196">
        <f t="shared" si="252"/>
        <v>-2.7247956403269498E-3</v>
      </c>
      <c r="P1940" s="196">
        <f t="shared" si="253"/>
        <v>-5.1891891891892323E-3</v>
      </c>
      <c r="Q1940" s="196">
        <f t="shared" si="254"/>
        <v>-1.7669392523364601E-2</v>
      </c>
      <c r="R1940" s="196">
        <f t="shared" si="255"/>
        <v>-1.9565918308472863E-2</v>
      </c>
    </row>
    <row r="1941" spans="1:18" ht="13.8">
      <c r="A1941" s="209">
        <v>44454</v>
      </c>
      <c r="B1941" s="193">
        <v>173.79</v>
      </c>
      <c r="C1941" s="193">
        <v>297.17</v>
      </c>
      <c r="D1941" s="193">
        <v>144.85</v>
      </c>
      <c r="E1941" s="193">
        <v>225.77</v>
      </c>
      <c r="F1941" s="193">
        <v>441.42</v>
      </c>
      <c r="G1941" s="193">
        <v>46.09</v>
      </c>
      <c r="H1941" s="193">
        <v>69.72</v>
      </c>
      <c r="I1941" s="224">
        <v>582.87</v>
      </c>
      <c r="J1941" s="193"/>
      <c r="K1941" s="196">
        <f t="shared" si="248"/>
        <v>7.4782608695651712E-3</v>
      </c>
      <c r="L1941" s="196">
        <f t="shared" si="249"/>
        <v>1.6800109491548709E-2</v>
      </c>
      <c r="M1941" s="196">
        <f t="shared" si="250"/>
        <v>1.258301293254095E-2</v>
      </c>
      <c r="N1941" s="196">
        <f t="shared" si="251"/>
        <v>7.8567921074952883E-3</v>
      </c>
      <c r="O1941" s="196">
        <f t="shared" si="252"/>
        <v>5.0546448087432317E-3</v>
      </c>
      <c r="P1941" s="196">
        <f t="shared" si="253"/>
        <v>1.7387524451207433E-3</v>
      </c>
      <c r="Q1941" s="196">
        <f t="shared" si="254"/>
        <v>3.6420395421436047E-2</v>
      </c>
      <c r="R1941" s="196">
        <f t="shared" si="255"/>
        <v>8.8445029077818017E-3</v>
      </c>
    </row>
    <row r="1942" spans="1:18" ht="13.8">
      <c r="A1942" s="209">
        <v>44455</v>
      </c>
      <c r="B1942" s="193">
        <v>174.41</v>
      </c>
      <c r="C1942" s="193">
        <v>297.56</v>
      </c>
      <c r="D1942" s="193">
        <v>144.02000000000001</v>
      </c>
      <c r="E1942" s="193">
        <v>228.37</v>
      </c>
      <c r="F1942" s="193">
        <v>443.89</v>
      </c>
      <c r="G1942" s="193">
        <v>46.24</v>
      </c>
      <c r="H1942" s="193">
        <v>70.39</v>
      </c>
      <c r="I1942" s="224">
        <v>586.5</v>
      </c>
      <c r="J1942" s="193"/>
      <c r="K1942" s="196">
        <f t="shared" si="248"/>
        <v>3.5675240232464732E-3</v>
      </c>
      <c r="L1942" s="196">
        <f t="shared" si="249"/>
        <v>1.3123801191236878E-3</v>
      </c>
      <c r="M1942" s="196">
        <f t="shared" si="250"/>
        <v>-5.7300655850879125E-3</v>
      </c>
      <c r="N1942" s="196">
        <f t="shared" si="251"/>
        <v>1.1516144749080897E-2</v>
      </c>
      <c r="O1942" s="196">
        <f t="shared" si="252"/>
        <v>5.5955779076615701E-3</v>
      </c>
      <c r="P1942" s="196">
        <f t="shared" si="253"/>
        <v>3.2545020611846076E-3</v>
      </c>
      <c r="Q1942" s="196">
        <f t="shared" si="254"/>
        <v>9.6098680436030072E-3</v>
      </c>
      <c r="R1942" s="196">
        <f t="shared" si="255"/>
        <v>6.2278037984456148E-3</v>
      </c>
    </row>
    <row r="1943" spans="1:18" ht="13.8">
      <c r="A1943" s="209">
        <v>44456</v>
      </c>
      <c r="B1943" s="193">
        <v>173.13</v>
      </c>
      <c r="C1943" s="193">
        <v>292.33999999999997</v>
      </c>
      <c r="D1943" s="193">
        <v>141.12</v>
      </c>
      <c r="E1943" s="193">
        <v>228.11</v>
      </c>
      <c r="F1943" s="193">
        <v>440.25</v>
      </c>
      <c r="G1943" s="193">
        <v>46.15</v>
      </c>
      <c r="H1943" s="193">
        <v>69.83</v>
      </c>
      <c r="I1943" s="224">
        <v>589.35</v>
      </c>
      <c r="J1943" s="193"/>
      <c r="K1943" s="196">
        <f t="shared" si="248"/>
        <v>-7.3390287254171275E-3</v>
      </c>
      <c r="L1943" s="196">
        <f t="shared" si="249"/>
        <v>-1.7542680467804904E-2</v>
      </c>
      <c r="M1943" s="196">
        <f t="shared" si="250"/>
        <v>-2.0136092209415396E-2</v>
      </c>
      <c r="N1943" s="196">
        <f t="shared" si="251"/>
        <v>-1.1385033060384066E-3</v>
      </c>
      <c r="O1943" s="196">
        <f t="shared" si="252"/>
        <v>-8.2002297866588265E-3</v>
      </c>
      <c r="P1943" s="196">
        <f t="shared" si="253"/>
        <v>-1.946366782006994E-3</v>
      </c>
      <c r="Q1943" s="196">
        <f t="shared" si="254"/>
        <v>-7.9556755220912389E-3</v>
      </c>
      <c r="R1943" s="196">
        <f t="shared" si="255"/>
        <v>4.8593350383632104E-3</v>
      </c>
    </row>
    <row r="1944" spans="1:18" ht="13.8">
      <c r="A1944" s="209">
        <v>44459</v>
      </c>
      <c r="B1944" s="193">
        <v>167.79</v>
      </c>
      <c r="C1944" s="193">
        <v>286.91000000000003</v>
      </c>
      <c r="D1944" s="193">
        <v>138.68</v>
      </c>
      <c r="E1944" s="193">
        <v>223.92</v>
      </c>
      <c r="F1944" s="193">
        <v>432.23</v>
      </c>
      <c r="G1944" s="193">
        <v>45.51</v>
      </c>
      <c r="H1944" s="193">
        <v>68.67</v>
      </c>
      <c r="I1944" s="224">
        <v>575.42999999999995</v>
      </c>
      <c r="J1944" s="193"/>
      <c r="K1944" s="196">
        <f t="shared" si="248"/>
        <v>-3.084387454513951E-2</v>
      </c>
      <c r="L1944" s="196">
        <f t="shared" si="249"/>
        <v>-1.8574262844632792E-2</v>
      </c>
      <c r="M1944" s="196">
        <f t="shared" si="250"/>
        <v>-1.7290249433106558E-2</v>
      </c>
      <c r="N1944" s="196">
        <f t="shared" si="251"/>
        <v>-1.8368331068344332E-2</v>
      </c>
      <c r="O1944" s="196">
        <f t="shared" si="252"/>
        <v>-1.8216922203293542E-2</v>
      </c>
      <c r="P1944" s="196">
        <f t="shared" si="253"/>
        <v>-1.3867822318526556E-2</v>
      </c>
      <c r="Q1944" s="196">
        <f t="shared" si="254"/>
        <v>-1.6611771444937657E-2</v>
      </c>
      <c r="R1944" s="196">
        <f t="shared" si="255"/>
        <v>-2.3619241537286964E-2</v>
      </c>
    </row>
    <row r="1945" spans="1:18" ht="13.8">
      <c r="A1945" s="209">
        <v>44460</v>
      </c>
      <c r="B1945" s="193">
        <v>167.18</v>
      </c>
      <c r="C1945" s="193">
        <v>287.39999999999998</v>
      </c>
      <c r="D1945" s="193">
        <v>139.30000000000001</v>
      </c>
      <c r="E1945" s="193">
        <v>223.15</v>
      </c>
      <c r="F1945" s="193">
        <v>433.16</v>
      </c>
      <c r="G1945" s="193">
        <v>45.6</v>
      </c>
      <c r="H1945" s="193">
        <v>67.959999999999994</v>
      </c>
      <c r="I1945" s="224">
        <v>573.14</v>
      </c>
      <c r="J1945" s="193"/>
      <c r="K1945" s="196">
        <f t="shared" si="248"/>
        <v>-3.6354967518921586E-3</v>
      </c>
      <c r="L1945" s="196">
        <f t="shared" si="249"/>
        <v>1.7078526367151797E-3</v>
      </c>
      <c r="M1945" s="196">
        <f t="shared" si="250"/>
        <v>4.4707239688491817E-3</v>
      </c>
      <c r="N1945" s="196">
        <f t="shared" si="251"/>
        <v>-3.4387281171846277E-3</v>
      </c>
      <c r="O1945" s="196">
        <f t="shared" si="252"/>
        <v>2.1516322328390134E-3</v>
      </c>
      <c r="P1945" s="196">
        <f t="shared" si="253"/>
        <v>1.9775873434410771E-3</v>
      </c>
      <c r="Q1945" s="196">
        <f t="shared" si="254"/>
        <v>-1.0339303917285684E-2</v>
      </c>
      <c r="R1945" s="196">
        <f t="shared" si="255"/>
        <v>-3.9796326225604575E-3</v>
      </c>
    </row>
    <row r="1946" spans="1:18" ht="13.8">
      <c r="A1946" s="209">
        <v>44461</v>
      </c>
      <c r="B1946" s="193">
        <v>169</v>
      </c>
      <c r="C1946" s="193">
        <v>291.08</v>
      </c>
      <c r="D1946" s="193">
        <v>140.59</v>
      </c>
      <c r="E1946" s="193">
        <v>223.58</v>
      </c>
      <c r="F1946" s="193">
        <v>433.37</v>
      </c>
      <c r="G1946" s="193">
        <v>45.5</v>
      </c>
      <c r="H1946" s="193">
        <v>68.989999999999995</v>
      </c>
      <c r="I1946" s="224">
        <v>590.65</v>
      </c>
      <c r="J1946" s="193"/>
      <c r="K1946" s="196">
        <f t="shared" si="248"/>
        <v>1.0886469673405869E-2</v>
      </c>
      <c r="L1946" s="196">
        <f t="shared" si="249"/>
        <v>1.2804453723034124E-2</v>
      </c>
      <c r="M1946" s="196">
        <f t="shared" si="250"/>
        <v>9.2605886575735236E-3</v>
      </c>
      <c r="N1946" s="196">
        <f t="shared" si="251"/>
        <v>1.9269549630293831E-3</v>
      </c>
      <c r="O1946" s="196">
        <f t="shared" si="252"/>
        <v>4.8480930833867284E-4</v>
      </c>
      <c r="P1946" s="196">
        <f t="shared" si="253"/>
        <v>-2.192982456140382E-3</v>
      </c>
      <c r="Q1946" s="196">
        <f t="shared" si="254"/>
        <v>1.5155974102413202E-2</v>
      </c>
      <c r="R1946" s="196">
        <f t="shared" si="255"/>
        <v>3.055099975573157E-2</v>
      </c>
    </row>
    <row r="1947" spans="1:18" ht="13.8">
      <c r="A1947" s="209">
        <v>44462</v>
      </c>
      <c r="B1947" s="193">
        <v>170.8</v>
      </c>
      <c r="C1947" s="193">
        <v>292.04000000000002</v>
      </c>
      <c r="D1947" s="193">
        <v>141.47999999999999</v>
      </c>
      <c r="E1947" s="193">
        <v>224.41</v>
      </c>
      <c r="F1947" s="193">
        <v>433.81</v>
      </c>
      <c r="G1947" s="193">
        <v>45.52</v>
      </c>
      <c r="H1947" s="193">
        <v>69.27</v>
      </c>
      <c r="I1947" s="224">
        <v>593.26</v>
      </c>
      <c r="J1947" s="193"/>
      <c r="K1947" s="196">
        <f t="shared" si="248"/>
        <v>1.0650887573964565E-2</v>
      </c>
      <c r="L1947" s="196">
        <f t="shared" si="249"/>
        <v>3.2980623883469714E-3</v>
      </c>
      <c r="M1947" s="196">
        <f t="shared" si="250"/>
        <v>6.3304644711571689E-3</v>
      </c>
      <c r="N1947" s="196">
        <f t="shared" si="251"/>
        <v>3.7123177386169785E-3</v>
      </c>
      <c r="O1947" s="196">
        <f t="shared" si="252"/>
        <v>1.0152987054941453E-3</v>
      </c>
      <c r="P1947" s="196">
        <f t="shared" si="253"/>
        <v>4.395604395605083E-4</v>
      </c>
      <c r="Q1947" s="196">
        <f t="shared" si="254"/>
        <v>4.058559211479941E-3</v>
      </c>
      <c r="R1947" s="196">
        <f t="shared" si="255"/>
        <v>4.4188605773300832E-3</v>
      </c>
    </row>
    <row r="1948" spans="1:18" ht="13.8">
      <c r="A1948" s="209">
        <v>44463</v>
      </c>
      <c r="B1948" s="193">
        <v>171.28</v>
      </c>
      <c r="C1948" s="193">
        <v>291.83</v>
      </c>
      <c r="D1948" s="193">
        <v>142.28</v>
      </c>
      <c r="E1948" s="193">
        <v>223.27</v>
      </c>
      <c r="F1948" s="193">
        <v>448.15</v>
      </c>
      <c r="G1948" s="193">
        <v>45.65</v>
      </c>
      <c r="H1948" s="193">
        <v>68.78</v>
      </c>
      <c r="I1948" s="224">
        <v>592.39</v>
      </c>
      <c r="J1948" s="193"/>
      <c r="K1948" s="196">
        <f t="shared" si="248"/>
        <v>2.8103044496486517E-3</v>
      </c>
      <c r="L1948" s="196">
        <f t="shared" si="249"/>
        <v>-7.1907957814010531E-4</v>
      </c>
      <c r="M1948" s="196">
        <f t="shared" si="250"/>
        <v>5.6545094713034453E-3</v>
      </c>
      <c r="N1948" s="196">
        <f t="shared" si="251"/>
        <v>-5.0799875228376024E-3</v>
      </c>
      <c r="O1948" s="196">
        <f t="shared" si="252"/>
        <v>3.3055946151540942E-2</v>
      </c>
      <c r="P1948" s="196">
        <f t="shared" si="253"/>
        <v>2.8558875219682656E-3</v>
      </c>
      <c r="Q1948" s="196">
        <f t="shared" si="254"/>
        <v>-7.0737693085028861E-3</v>
      </c>
      <c r="R1948" s="196">
        <f t="shared" si="255"/>
        <v>-1.4664733843508825E-3</v>
      </c>
    </row>
    <row r="1949" spans="1:18" ht="13.8">
      <c r="A1949" s="209">
        <v>44466</v>
      </c>
      <c r="B1949" s="193">
        <v>170.29</v>
      </c>
      <c r="C1949" s="193">
        <v>286.77999999999997</v>
      </c>
      <c r="D1949" s="193">
        <v>141.15</v>
      </c>
      <c r="E1949" s="193">
        <v>220.63</v>
      </c>
      <c r="F1949" s="193">
        <v>441.26</v>
      </c>
      <c r="G1949" s="193">
        <v>45.35</v>
      </c>
      <c r="H1949" s="193">
        <v>69.42</v>
      </c>
      <c r="I1949" s="224">
        <v>592.64</v>
      </c>
      <c r="J1949" s="193"/>
      <c r="K1949" s="196">
        <f t="shared" si="248"/>
        <v>-5.780009341429292E-3</v>
      </c>
      <c r="L1949" s="196">
        <f t="shared" si="249"/>
        <v>-1.7304595141006792E-2</v>
      </c>
      <c r="M1949" s="196">
        <f t="shared" si="250"/>
        <v>-7.9420860275512747E-3</v>
      </c>
      <c r="N1949" s="196">
        <f t="shared" si="251"/>
        <v>-1.182424866753265E-2</v>
      </c>
      <c r="O1949" s="196">
        <f t="shared" si="252"/>
        <v>-1.5374316635055197E-2</v>
      </c>
      <c r="P1949" s="196">
        <f t="shared" si="253"/>
        <v>-6.5717415115004859E-3</v>
      </c>
      <c r="Q1949" s="196">
        <f t="shared" si="254"/>
        <v>9.3050305321314419E-3</v>
      </c>
      <c r="R1949" s="196">
        <f t="shared" si="255"/>
        <v>4.2201927784061178E-4</v>
      </c>
    </row>
    <row r="1950" spans="1:18" ht="13.8">
      <c r="A1950" s="209">
        <v>44467</v>
      </c>
      <c r="B1950" s="193">
        <v>165.8</v>
      </c>
      <c r="C1950" s="193">
        <v>276.39999999999998</v>
      </c>
      <c r="D1950" s="193">
        <v>135.85</v>
      </c>
      <c r="E1950" s="193">
        <v>215.88</v>
      </c>
      <c r="F1950" s="193">
        <v>428.6</v>
      </c>
      <c r="G1950" s="193">
        <v>44.8</v>
      </c>
      <c r="H1950" s="193">
        <v>67.150000000000006</v>
      </c>
      <c r="I1950" s="224">
        <v>583.85</v>
      </c>
      <c r="J1950" s="193"/>
      <c r="K1950" s="196">
        <f t="shared" si="248"/>
        <v>-2.6366786070820252E-2</v>
      </c>
      <c r="L1950" s="196">
        <f t="shared" si="249"/>
        <v>-3.619499267731361E-2</v>
      </c>
      <c r="M1950" s="196">
        <f t="shared" si="250"/>
        <v>-3.7548707049238475E-2</v>
      </c>
      <c r="N1950" s="196">
        <f t="shared" si="251"/>
        <v>-2.1529257127317229E-2</v>
      </c>
      <c r="O1950" s="196">
        <f t="shared" si="252"/>
        <v>-2.8690567919140573E-2</v>
      </c>
      <c r="P1950" s="196">
        <f t="shared" si="253"/>
        <v>-1.2127894156560182E-2</v>
      </c>
      <c r="Q1950" s="196">
        <f t="shared" si="254"/>
        <v>-3.2699510227600058E-2</v>
      </c>
      <c r="R1950" s="196">
        <f t="shared" si="255"/>
        <v>-1.4831938444924345E-2</v>
      </c>
    </row>
    <row r="1951" spans="1:18" ht="13.8">
      <c r="A1951" s="209">
        <v>44468</v>
      </c>
      <c r="B1951" s="193">
        <v>165.06</v>
      </c>
      <c r="C1951" s="193">
        <v>276.87</v>
      </c>
      <c r="D1951" s="193">
        <v>134.19</v>
      </c>
      <c r="E1951" s="193">
        <v>218.11</v>
      </c>
      <c r="F1951" s="193">
        <v>432.86</v>
      </c>
      <c r="G1951" s="193">
        <v>44.78</v>
      </c>
      <c r="H1951" s="193">
        <v>65.930000000000007</v>
      </c>
      <c r="I1951" s="224">
        <v>599.05999999999995</v>
      </c>
      <c r="J1951" s="193"/>
      <c r="K1951" s="196">
        <f t="shared" si="248"/>
        <v>-4.463208685162901E-3</v>
      </c>
      <c r="L1951" s="196">
        <f t="shared" si="249"/>
        <v>1.7004341534009671E-3</v>
      </c>
      <c r="M1951" s="196">
        <f t="shared" si="250"/>
        <v>-1.2219359587780617E-2</v>
      </c>
      <c r="N1951" s="196">
        <f t="shared" si="251"/>
        <v>1.0329812858995823E-2</v>
      </c>
      <c r="O1951" s="196">
        <f t="shared" si="252"/>
        <v>9.939337377508144E-3</v>
      </c>
      <c r="P1951" s="196">
        <f t="shared" si="253"/>
        <v>-4.4642857142848262E-4</v>
      </c>
      <c r="Q1951" s="196">
        <f t="shared" si="254"/>
        <v>-1.8168279970215917E-2</v>
      </c>
      <c r="R1951" s="196">
        <f t="shared" si="255"/>
        <v>2.6051211783848456E-2</v>
      </c>
    </row>
    <row r="1952" spans="1:18" ht="13.8">
      <c r="A1952" s="209">
        <v>44469</v>
      </c>
      <c r="B1952" s="193">
        <v>164.25</v>
      </c>
      <c r="C1952" s="193">
        <v>274.83999999999997</v>
      </c>
      <c r="D1952" s="193">
        <v>132.94</v>
      </c>
      <c r="E1952" s="193">
        <v>211.56</v>
      </c>
      <c r="F1952" s="193">
        <v>430.52</v>
      </c>
      <c r="G1952" s="193">
        <v>44.44</v>
      </c>
      <c r="H1952" s="193">
        <v>65.650000000000006</v>
      </c>
      <c r="I1952" s="224">
        <v>610.34</v>
      </c>
      <c r="J1952" s="193"/>
      <c r="K1952" s="196">
        <f t="shared" si="248"/>
        <v>-4.9073064340240053E-3</v>
      </c>
      <c r="L1952" s="196">
        <f t="shared" si="249"/>
        <v>-7.3319608480515389E-3</v>
      </c>
      <c r="M1952" s="196">
        <f t="shared" si="250"/>
        <v>-9.3151501602205828E-3</v>
      </c>
      <c r="N1952" s="196">
        <f t="shared" si="251"/>
        <v>-3.0030718444821469E-2</v>
      </c>
      <c r="O1952" s="196">
        <f t="shared" si="252"/>
        <v>-5.4059049115188088E-3</v>
      </c>
      <c r="P1952" s="196">
        <f t="shared" si="253"/>
        <v>-7.5926753014739484E-3</v>
      </c>
      <c r="Q1952" s="196">
        <f t="shared" si="254"/>
        <v>-4.2469285605945869E-3</v>
      </c>
      <c r="R1952" s="196">
        <f t="shared" si="255"/>
        <v>1.882949954929404E-2</v>
      </c>
    </row>
    <row r="1953" spans="1:18" ht="13.8">
      <c r="A1953" s="209">
        <v>44470</v>
      </c>
      <c r="B1953" s="193">
        <v>164.16</v>
      </c>
      <c r="C1953" s="193">
        <v>281.83999999999997</v>
      </c>
      <c r="D1953" s="193">
        <v>136.13</v>
      </c>
      <c r="E1953" s="193">
        <v>211.23</v>
      </c>
      <c r="F1953" s="193">
        <v>429.54</v>
      </c>
      <c r="G1953" s="193">
        <v>43.7</v>
      </c>
      <c r="H1953" s="193">
        <v>65.88</v>
      </c>
      <c r="I1953" s="224">
        <v>613.15</v>
      </c>
      <c r="J1953" s="193"/>
      <c r="K1953" s="196">
        <f t="shared" si="248"/>
        <v>-5.4794520547947283E-4</v>
      </c>
      <c r="L1953" s="196">
        <f t="shared" si="249"/>
        <v>2.5469363993596277E-2</v>
      </c>
      <c r="M1953" s="196">
        <f t="shared" si="250"/>
        <v>2.3995787573341341E-2</v>
      </c>
      <c r="N1953" s="196">
        <f t="shared" si="251"/>
        <v>-1.559841179807206E-3</v>
      </c>
      <c r="O1953" s="196">
        <f t="shared" si="252"/>
        <v>-2.2763170119854161E-3</v>
      </c>
      <c r="P1953" s="196">
        <f t="shared" si="253"/>
        <v>-1.6651665166516536E-2</v>
      </c>
      <c r="Q1953" s="196">
        <f t="shared" si="254"/>
        <v>3.5034272658033471E-3</v>
      </c>
      <c r="R1953" s="196">
        <f t="shared" si="255"/>
        <v>4.6039912180095444E-3</v>
      </c>
    </row>
    <row r="1954" spans="1:18" ht="13.8">
      <c r="A1954" s="209">
        <v>44473</v>
      </c>
      <c r="B1954" s="193">
        <v>159.49</v>
      </c>
      <c r="C1954" s="193">
        <v>276</v>
      </c>
      <c r="D1954" s="193">
        <v>133.44</v>
      </c>
      <c r="E1954" s="193">
        <v>208.89</v>
      </c>
      <c r="F1954" s="193">
        <v>421.7</v>
      </c>
      <c r="G1954" s="193">
        <v>43.28</v>
      </c>
      <c r="H1954" s="193">
        <v>64.52</v>
      </c>
      <c r="I1954" s="224">
        <v>603.35</v>
      </c>
      <c r="J1954" s="193"/>
      <c r="K1954" s="196">
        <f t="shared" si="248"/>
        <v>-2.8447855750487253E-2</v>
      </c>
      <c r="L1954" s="196">
        <f t="shared" si="249"/>
        <v>-2.0720976440533549E-2</v>
      </c>
      <c r="M1954" s="196">
        <f t="shared" si="250"/>
        <v>-1.9760523029457119E-2</v>
      </c>
      <c r="N1954" s="196">
        <f t="shared" si="251"/>
        <v>-1.1077971878994477E-2</v>
      </c>
      <c r="O1954" s="196">
        <f t="shared" si="252"/>
        <v>-1.8252083624342393E-2</v>
      </c>
      <c r="P1954" s="196">
        <f t="shared" si="253"/>
        <v>-9.6109839816934019E-3</v>
      </c>
      <c r="Q1954" s="196">
        <f t="shared" si="254"/>
        <v>-2.0643594414086211E-2</v>
      </c>
      <c r="R1954" s="196">
        <f t="shared" si="255"/>
        <v>-1.5983038408219775E-2</v>
      </c>
    </row>
    <row r="1955" spans="1:18" ht="13.8">
      <c r="A1955" s="209">
        <v>44474</v>
      </c>
      <c r="B1955" s="193">
        <v>161.05000000000001</v>
      </c>
      <c r="C1955" s="193">
        <v>281.51</v>
      </c>
      <c r="D1955" s="193">
        <v>135.84</v>
      </c>
      <c r="E1955" s="193">
        <v>210.44</v>
      </c>
      <c r="F1955" s="193">
        <v>427.54</v>
      </c>
      <c r="G1955" s="193">
        <v>43.56</v>
      </c>
      <c r="H1955" s="193">
        <v>65.930000000000007</v>
      </c>
      <c r="I1955" s="224">
        <v>634.80999999999995</v>
      </c>
      <c r="J1955" s="193"/>
      <c r="K1955" s="196">
        <f t="shared" si="248"/>
        <v>9.7811775032917558E-3</v>
      </c>
      <c r="L1955" s="196">
        <f t="shared" si="249"/>
        <v>1.9963768115941995E-2</v>
      </c>
      <c r="M1955" s="196">
        <f t="shared" si="250"/>
        <v>1.7985611510791411E-2</v>
      </c>
      <c r="N1955" s="196">
        <f t="shared" si="251"/>
        <v>7.4201732969506034E-3</v>
      </c>
      <c r="O1955" s="196">
        <f t="shared" si="252"/>
        <v>1.3848707612046554E-2</v>
      </c>
      <c r="P1955" s="196">
        <f t="shared" si="253"/>
        <v>6.4695009242144441E-3</v>
      </c>
      <c r="Q1955" s="196">
        <f t="shared" si="254"/>
        <v>2.1853688778673448E-2</v>
      </c>
      <c r="R1955" s="196">
        <f t="shared" si="255"/>
        <v>5.2142206016408253E-2</v>
      </c>
    </row>
    <row r="1956" spans="1:18" ht="13.8">
      <c r="A1956" s="209">
        <v>44475</v>
      </c>
      <c r="B1956" s="193">
        <v>163.1</v>
      </c>
      <c r="C1956" s="193">
        <v>285.75</v>
      </c>
      <c r="D1956" s="193">
        <v>137.02000000000001</v>
      </c>
      <c r="E1956" s="193">
        <v>209.76</v>
      </c>
      <c r="F1956" s="193">
        <v>430.51</v>
      </c>
      <c r="G1956" s="193">
        <v>43.88</v>
      </c>
      <c r="H1956" s="193">
        <v>67.41</v>
      </c>
      <c r="I1956" s="224">
        <v>639.1</v>
      </c>
      <c r="J1956" s="193"/>
      <c r="K1956" s="196">
        <f t="shared" si="248"/>
        <v>1.2728966159577665E-2</v>
      </c>
      <c r="L1956" s="196">
        <f t="shared" si="249"/>
        <v>1.5061631913608785E-2</v>
      </c>
      <c r="M1956" s="196">
        <f t="shared" si="250"/>
        <v>8.6866902237927469E-3</v>
      </c>
      <c r="N1956" s="196">
        <f t="shared" si="251"/>
        <v>-3.2313248431857385E-3</v>
      </c>
      <c r="O1956" s="196">
        <f t="shared" si="252"/>
        <v>6.9467184357018532E-3</v>
      </c>
      <c r="P1956" s="196">
        <f t="shared" si="253"/>
        <v>7.3461891643709885E-3</v>
      </c>
      <c r="Q1956" s="196">
        <f t="shared" si="254"/>
        <v>2.244805096314257E-2</v>
      </c>
      <c r="R1956" s="196">
        <f t="shared" si="255"/>
        <v>6.7579275688789998E-3</v>
      </c>
    </row>
    <row r="1957" spans="1:18" ht="13.8">
      <c r="A1957" s="209">
        <v>44476</v>
      </c>
      <c r="B1957" s="193">
        <v>165.12</v>
      </c>
      <c r="C1957" s="193">
        <v>287.45</v>
      </c>
      <c r="D1957" s="193">
        <v>138.84</v>
      </c>
      <c r="E1957" s="193">
        <v>212.53</v>
      </c>
      <c r="F1957" s="193">
        <v>433.89</v>
      </c>
      <c r="G1957" s="193">
        <v>44.4</v>
      </c>
      <c r="H1957" s="193">
        <v>69.89</v>
      </c>
      <c r="I1957" s="224">
        <v>631.85</v>
      </c>
      <c r="J1957" s="193"/>
      <c r="K1957" s="196">
        <f t="shared" si="248"/>
        <v>1.2385039852851075E-2</v>
      </c>
      <c r="L1957" s="196">
        <f t="shared" si="249"/>
        <v>5.9492563429570907E-3</v>
      </c>
      <c r="M1957" s="196">
        <f t="shared" si="250"/>
        <v>1.3282732447817787E-2</v>
      </c>
      <c r="N1957" s="196">
        <f t="shared" si="251"/>
        <v>1.320556826849738E-2</v>
      </c>
      <c r="O1957" s="196">
        <f t="shared" si="252"/>
        <v>7.8511532833151279E-3</v>
      </c>
      <c r="P1957" s="196">
        <f t="shared" si="253"/>
        <v>1.1850501367365452E-2</v>
      </c>
      <c r="Q1957" s="196">
        <f t="shared" si="254"/>
        <v>3.6789793799139651E-2</v>
      </c>
      <c r="R1957" s="196">
        <f t="shared" si="255"/>
        <v>-1.1344077609137851E-2</v>
      </c>
    </row>
    <row r="1958" spans="1:18" ht="13.8">
      <c r="A1958" s="209">
        <v>44477</v>
      </c>
      <c r="B1958" s="193">
        <v>164.43</v>
      </c>
      <c r="C1958" s="193">
        <v>287.45</v>
      </c>
      <c r="D1958" s="193">
        <v>139.71</v>
      </c>
      <c r="E1958" s="193">
        <v>211.68</v>
      </c>
      <c r="F1958" s="193">
        <v>432.91</v>
      </c>
      <c r="G1958" s="193">
        <v>44.53</v>
      </c>
      <c r="H1958" s="193">
        <v>70.72</v>
      </c>
      <c r="I1958" s="224">
        <v>632.66</v>
      </c>
      <c r="J1958" s="193"/>
      <c r="K1958" s="196">
        <f t="shared" si="248"/>
        <v>-4.1787790697674276E-3</v>
      </c>
      <c r="L1958" s="196">
        <f t="shared" si="249"/>
        <v>0</v>
      </c>
      <c r="M1958" s="196">
        <f t="shared" si="250"/>
        <v>6.2662057044079846E-3</v>
      </c>
      <c r="N1958" s="196">
        <f t="shared" si="251"/>
        <v>-3.9994353738295506E-3</v>
      </c>
      <c r="O1958" s="196">
        <f t="shared" si="252"/>
        <v>-2.2586369817233893E-3</v>
      </c>
      <c r="P1958" s="196">
        <f t="shared" si="253"/>
        <v>2.9279279279279856E-3</v>
      </c>
      <c r="Q1958" s="196">
        <f t="shared" si="254"/>
        <v>1.1875804836171101E-2</v>
      </c>
      <c r="R1958" s="196">
        <f t="shared" si="255"/>
        <v>1.2819498298645966E-3</v>
      </c>
    </row>
    <row r="1959" spans="1:18" ht="13.8">
      <c r="A1959" s="209">
        <v>44480</v>
      </c>
      <c r="B1959" s="193">
        <v>162.32</v>
      </c>
      <c r="C1959" s="193">
        <v>286.83999999999997</v>
      </c>
      <c r="D1959" s="193">
        <v>138.51</v>
      </c>
      <c r="E1959" s="193">
        <v>211.51</v>
      </c>
      <c r="F1959" s="193">
        <v>430.85</v>
      </c>
      <c r="G1959" s="193">
        <v>44.49</v>
      </c>
      <c r="H1959" s="193">
        <v>70.2</v>
      </c>
      <c r="I1959" s="224">
        <v>627.04</v>
      </c>
      <c r="J1959" s="193"/>
      <c r="K1959" s="196">
        <f t="shared" si="248"/>
        <v>-1.2832208234507168E-2</v>
      </c>
      <c r="L1959" s="196">
        <f t="shared" si="249"/>
        <v>-2.1221081927292177E-3</v>
      </c>
      <c r="M1959" s="196">
        <f t="shared" si="250"/>
        <v>-8.5892205282371847E-3</v>
      </c>
      <c r="N1959" s="196">
        <f t="shared" si="251"/>
        <v>-8.0309901738480685E-4</v>
      </c>
      <c r="O1959" s="196">
        <f t="shared" si="252"/>
        <v>-4.7584948372641012E-3</v>
      </c>
      <c r="P1959" s="196">
        <f t="shared" si="253"/>
        <v>-8.9827082865482028E-4</v>
      </c>
      <c r="Q1959" s="196">
        <f t="shared" si="254"/>
        <v>-7.3529411764705318E-3</v>
      </c>
      <c r="R1959" s="196">
        <f t="shared" si="255"/>
        <v>-8.8831283785919847E-3</v>
      </c>
    </row>
    <row r="1960" spans="1:18" ht="13.8">
      <c r="A1960" s="209">
        <v>44481</v>
      </c>
      <c r="B1960" s="193">
        <v>162.37</v>
      </c>
      <c r="C1960" s="193">
        <v>285.52999999999997</v>
      </c>
      <c r="D1960" s="193">
        <v>136.38</v>
      </c>
      <c r="E1960" s="193">
        <v>212.92</v>
      </c>
      <c r="F1960" s="193">
        <v>428.14</v>
      </c>
      <c r="G1960" s="193">
        <v>44.44</v>
      </c>
      <c r="H1960" s="193">
        <v>70.36</v>
      </c>
      <c r="I1960" s="224">
        <v>624.94000000000005</v>
      </c>
      <c r="J1960" s="193"/>
      <c r="K1960" s="196">
        <f t="shared" si="248"/>
        <v>3.0803351404639831E-4</v>
      </c>
      <c r="L1960" s="196">
        <f t="shared" si="249"/>
        <v>-4.5670059963742937E-3</v>
      </c>
      <c r="M1960" s="196">
        <f t="shared" si="250"/>
        <v>-1.5377951050465638E-2</v>
      </c>
      <c r="N1960" s="196">
        <f t="shared" si="251"/>
        <v>6.66635147274359E-3</v>
      </c>
      <c r="O1960" s="196">
        <f t="shared" si="252"/>
        <v>-6.2898920738076736E-3</v>
      </c>
      <c r="P1960" s="196">
        <f t="shared" si="253"/>
        <v>-1.1238480557429593E-3</v>
      </c>
      <c r="Q1960" s="196">
        <f t="shared" si="254"/>
        <v>2.2792022792022305E-3</v>
      </c>
      <c r="R1960" s="196">
        <f t="shared" si="255"/>
        <v>-3.3490686399590282E-3</v>
      </c>
    </row>
    <row r="1961" spans="1:18" ht="13.8">
      <c r="A1961" s="209">
        <v>44482</v>
      </c>
      <c r="B1961" s="193">
        <v>164.21</v>
      </c>
      <c r="C1961" s="193">
        <v>288.87</v>
      </c>
      <c r="D1961" s="193">
        <v>137.56</v>
      </c>
      <c r="E1961" s="193">
        <v>218.94</v>
      </c>
      <c r="F1961" s="193">
        <v>426.64</v>
      </c>
      <c r="G1961" s="193">
        <v>44.12</v>
      </c>
      <c r="H1961" s="193">
        <v>70.58</v>
      </c>
      <c r="I1961" s="224">
        <v>629.76</v>
      </c>
      <c r="J1961" s="193"/>
      <c r="K1961" s="196">
        <f t="shared" si="248"/>
        <v>1.1332142637186694E-2</v>
      </c>
      <c r="L1961" s="196">
        <f t="shared" si="249"/>
        <v>1.1697544916471236E-2</v>
      </c>
      <c r="M1961" s="196">
        <f t="shared" si="250"/>
        <v>8.6522950579264318E-3</v>
      </c>
      <c r="N1961" s="196">
        <f t="shared" si="251"/>
        <v>2.8273529964305891E-2</v>
      </c>
      <c r="O1961" s="196">
        <f t="shared" si="252"/>
        <v>-3.5035268837296215E-3</v>
      </c>
      <c r="P1961" s="196">
        <f t="shared" si="253"/>
        <v>-7.2007200720072074E-3</v>
      </c>
      <c r="Q1961" s="196">
        <f t="shared" si="254"/>
        <v>3.1267765776008933E-3</v>
      </c>
      <c r="R1961" s="196">
        <f t="shared" si="255"/>
        <v>7.7127404230805134E-3</v>
      </c>
    </row>
    <row r="1962" spans="1:18" ht="13.8">
      <c r="A1962" s="209">
        <v>44483</v>
      </c>
      <c r="B1962" s="193">
        <v>164.99</v>
      </c>
      <c r="C1962" s="193">
        <v>295.14999999999998</v>
      </c>
      <c r="D1962" s="193">
        <v>141.07</v>
      </c>
      <c r="E1962" s="193">
        <v>223.88</v>
      </c>
      <c r="F1962" s="193">
        <v>431.77</v>
      </c>
      <c r="G1962" s="193">
        <v>44.6</v>
      </c>
      <c r="H1962" s="193">
        <v>70.37</v>
      </c>
      <c r="I1962" s="224">
        <v>633.79999999999995</v>
      </c>
      <c r="J1962" s="193"/>
      <c r="K1962" s="196">
        <f t="shared" si="248"/>
        <v>4.7500152244077769E-3</v>
      </c>
      <c r="L1962" s="196">
        <f t="shared" si="249"/>
        <v>2.1739882992349406E-2</v>
      </c>
      <c r="M1962" s="196">
        <f t="shared" si="250"/>
        <v>2.5516138412329099E-2</v>
      </c>
      <c r="N1962" s="196">
        <f t="shared" si="251"/>
        <v>2.2563259340458563E-2</v>
      </c>
      <c r="O1962" s="196">
        <f t="shared" si="252"/>
        <v>1.2024189011813229E-2</v>
      </c>
      <c r="P1962" s="196">
        <f t="shared" si="253"/>
        <v>1.0879419764279329E-2</v>
      </c>
      <c r="Q1962" s="196">
        <f t="shared" si="254"/>
        <v>-2.975347123831025E-3</v>
      </c>
      <c r="R1962" s="196">
        <f t="shared" si="255"/>
        <v>6.4151422764227063E-3</v>
      </c>
    </row>
    <row r="1963" spans="1:18" ht="13.8">
      <c r="A1963" s="209">
        <v>44484</v>
      </c>
      <c r="B1963" s="193">
        <v>170.45</v>
      </c>
      <c r="C1963" s="193">
        <v>296.57</v>
      </c>
      <c r="D1963" s="193">
        <v>141.33000000000001</v>
      </c>
      <c r="E1963" s="193">
        <v>227.22</v>
      </c>
      <c r="F1963" s="193">
        <v>433.43</v>
      </c>
      <c r="G1963" s="193">
        <v>44.81</v>
      </c>
      <c r="H1963" s="193">
        <v>70.58</v>
      </c>
      <c r="I1963" s="224">
        <v>628.29</v>
      </c>
      <c r="J1963" s="193"/>
      <c r="K1963" s="196">
        <f t="shared" si="248"/>
        <v>3.3092914722104246E-2</v>
      </c>
      <c r="L1963" s="196">
        <f t="shared" si="249"/>
        <v>4.8111129933932446E-3</v>
      </c>
      <c r="M1963" s="196">
        <f t="shared" si="250"/>
        <v>1.8430566385483755E-3</v>
      </c>
      <c r="N1963" s="196">
        <f t="shared" si="251"/>
        <v>1.4918706449883882E-2</v>
      </c>
      <c r="O1963" s="196">
        <f t="shared" si="252"/>
        <v>3.8446395071450659E-3</v>
      </c>
      <c r="P1963" s="196">
        <f t="shared" si="253"/>
        <v>4.7085201793722166E-3</v>
      </c>
      <c r="Q1963" s="196">
        <f t="shared" si="254"/>
        <v>2.9842262327695571E-3</v>
      </c>
      <c r="R1963" s="196">
        <f t="shared" si="255"/>
        <v>-8.6935941937519579E-3</v>
      </c>
    </row>
    <row r="1964" spans="1:18" ht="13.8">
      <c r="A1964" s="209">
        <v>44487</v>
      </c>
      <c r="B1964" s="193">
        <v>172.34</v>
      </c>
      <c r="C1964" s="193">
        <v>299.57</v>
      </c>
      <c r="D1964" s="193">
        <v>142.61000000000001</v>
      </c>
      <c r="E1964" s="193">
        <v>234.57</v>
      </c>
      <c r="F1964" s="193">
        <v>442.59</v>
      </c>
      <c r="G1964" s="193">
        <v>45.17</v>
      </c>
      <c r="H1964" s="193">
        <v>69.97</v>
      </c>
      <c r="I1964" s="224">
        <v>637.97</v>
      </c>
      <c r="J1964" s="193"/>
      <c r="K1964" s="196">
        <f t="shared" si="248"/>
        <v>1.1088295687885098E-2</v>
      </c>
      <c r="L1964" s="196">
        <f t="shared" si="249"/>
        <v>1.0115655663081228E-2</v>
      </c>
      <c r="M1964" s="196">
        <f t="shared" si="250"/>
        <v>9.0568173777683513E-3</v>
      </c>
      <c r="N1964" s="196">
        <f t="shared" si="251"/>
        <v>3.2347504621072061E-2</v>
      </c>
      <c r="O1964" s="196">
        <f t="shared" si="252"/>
        <v>2.1133747087188168E-2</v>
      </c>
      <c r="P1964" s="196">
        <f t="shared" si="253"/>
        <v>8.033920999776822E-3</v>
      </c>
      <c r="Q1964" s="196">
        <f t="shared" si="254"/>
        <v>-8.6426749787475131E-3</v>
      </c>
      <c r="R1964" s="196">
        <f t="shared" si="255"/>
        <v>1.5406898088462436E-2</v>
      </c>
    </row>
    <row r="1965" spans="1:18" ht="13.8">
      <c r="A1965" s="209">
        <v>44488</v>
      </c>
      <c r="B1965" s="193">
        <v>172.21</v>
      </c>
      <c r="C1965" s="193">
        <v>300.49</v>
      </c>
      <c r="D1965" s="193">
        <v>143.47</v>
      </c>
      <c r="E1965" s="193">
        <v>233.22</v>
      </c>
      <c r="F1965" s="193">
        <v>447.51</v>
      </c>
      <c r="G1965" s="193">
        <v>46.13</v>
      </c>
      <c r="H1965" s="193">
        <v>70.41</v>
      </c>
      <c r="I1965" s="224">
        <v>639</v>
      </c>
      <c r="J1965" s="193"/>
      <c r="K1965" s="196">
        <f t="shared" si="248"/>
        <v>-7.5432285017985054E-4</v>
      </c>
      <c r="L1965" s="196">
        <f t="shared" si="249"/>
        <v>3.0710685315619587E-3</v>
      </c>
      <c r="M1965" s="196">
        <f t="shared" si="250"/>
        <v>6.0304326484817697E-3</v>
      </c>
      <c r="N1965" s="196">
        <f t="shared" si="251"/>
        <v>-5.7552116638956144E-3</v>
      </c>
      <c r="O1965" s="196">
        <f t="shared" si="252"/>
        <v>1.1116383108520337E-2</v>
      </c>
      <c r="P1965" s="196">
        <f t="shared" si="253"/>
        <v>2.1253044055789257E-2</v>
      </c>
      <c r="Q1965" s="196">
        <f t="shared" si="254"/>
        <v>6.2884093182792302E-3</v>
      </c>
      <c r="R1965" s="196">
        <f t="shared" si="255"/>
        <v>1.6144959794347268E-3</v>
      </c>
    </row>
    <row r="1966" spans="1:18" ht="13.8">
      <c r="A1966" s="209">
        <v>44489</v>
      </c>
      <c r="B1966" s="193">
        <v>170.75</v>
      </c>
      <c r="C1966" s="193">
        <v>299.69</v>
      </c>
      <c r="D1966" s="193">
        <v>142.07</v>
      </c>
      <c r="E1966" s="193">
        <v>232.88</v>
      </c>
      <c r="F1966" s="193">
        <v>450.08</v>
      </c>
      <c r="G1966" s="193">
        <v>46.55</v>
      </c>
      <c r="H1966" s="193">
        <v>71.59</v>
      </c>
      <c r="I1966" s="224">
        <v>625.14</v>
      </c>
      <c r="J1966" s="193"/>
      <c r="K1966" s="196">
        <f t="shared" si="248"/>
        <v>-8.478021020846686E-3</v>
      </c>
      <c r="L1966" s="196">
        <f t="shared" si="249"/>
        <v>-2.6623182135845163E-3</v>
      </c>
      <c r="M1966" s="196">
        <f t="shared" si="250"/>
        <v>-9.7581375897400555E-3</v>
      </c>
      <c r="N1966" s="196">
        <f t="shared" si="251"/>
        <v>-1.4578509561787301E-3</v>
      </c>
      <c r="O1966" s="196">
        <f t="shared" si="252"/>
        <v>5.7428884270742404E-3</v>
      </c>
      <c r="P1966" s="196">
        <f t="shared" si="253"/>
        <v>9.104704097116726E-3</v>
      </c>
      <c r="Q1966" s="196">
        <f t="shared" si="254"/>
        <v>1.6758983098991719E-2</v>
      </c>
      <c r="R1966" s="196">
        <f t="shared" si="255"/>
        <v>-2.1690140845070444E-2</v>
      </c>
    </row>
    <row r="1967" spans="1:18" ht="13.8">
      <c r="A1967" s="209">
        <v>44490</v>
      </c>
      <c r="B1967" s="193">
        <v>171.75</v>
      </c>
      <c r="C1967" s="193">
        <v>302.95999999999998</v>
      </c>
      <c r="D1967" s="193">
        <v>142.43</v>
      </c>
      <c r="E1967" s="193">
        <v>235.08</v>
      </c>
      <c r="F1967" s="193">
        <v>457.23</v>
      </c>
      <c r="G1967" s="193">
        <v>46.81</v>
      </c>
      <c r="H1967" s="193">
        <v>71.81</v>
      </c>
      <c r="I1967" s="224">
        <v>653.16</v>
      </c>
      <c r="J1967" s="193"/>
      <c r="K1967" s="196">
        <f t="shared" si="248"/>
        <v>5.8565153733528552E-3</v>
      </c>
      <c r="L1967" s="196">
        <f t="shared" si="249"/>
        <v>1.0911274984150229E-2</v>
      </c>
      <c r="M1967" s="196">
        <f t="shared" si="250"/>
        <v>2.5339621313437998E-3</v>
      </c>
      <c r="N1967" s="196">
        <f t="shared" si="251"/>
        <v>9.4469254551701187E-3</v>
      </c>
      <c r="O1967" s="196">
        <f t="shared" si="252"/>
        <v>1.5886064699609036E-2</v>
      </c>
      <c r="P1967" s="196">
        <f t="shared" si="253"/>
        <v>5.5853920515575757E-3</v>
      </c>
      <c r="Q1967" s="196">
        <f t="shared" si="254"/>
        <v>3.0730548959351706E-3</v>
      </c>
      <c r="R1967" s="196">
        <f t="shared" si="255"/>
        <v>4.4821959880986632E-2</v>
      </c>
    </row>
    <row r="1968" spans="1:18" ht="13.8">
      <c r="A1968" s="209">
        <v>44491</v>
      </c>
      <c r="B1968" s="193">
        <v>166.78</v>
      </c>
      <c r="C1968" s="193">
        <v>301.39999999999998</v>
      </c>
      <c r="D1968" s="193">
        <v>138.29</v>
      </c>
      <c r="E1968" s="193">
        <v>236.67</v>
      </c>
      <c r="F1968" s="193">
        <v>461.79</v>
      </c>
      <c r="G1968" s="193">
        <v>47.3</v>
      </c>
      <c r="H1968" s="193">
        <v>75.94</v>
      </c>
      <c r="I1968" s="224">
        <v>664.78</v>
      </c>
      <c r="J1968" s="193"/>
      <c r="K1968" s="196">
        <f t="shared" si="248"/>
        <v>-2.8937409024745262E-2</v>
      </c>
      <c r="L1968" s="196">
        <f t="shared" si="249"/>
        <v>-5.149194613150259E-3</v>
      </c>
      <c r="M1968" s="196">
        <f t="shared" si="250"/>
        <v>-2.9066910061082741E-2</v>
      </c>
      <c r="N1968" s="196">
        <f t="shared" si="251"/>
        <v>6.7636549259825372E-3</v>
      </c>
      <c r="O1968" s="196">
        <f t="shared" si="252"/>
        <v>9.9730988780263805E-3</v>
      </c>
      <c r="P1968" s="196">
        <f t="shared" si="253"/>
        <v>1.0467848750266927E-2</v>
      </c>
      <c r="Q1968" s="196">
        <f t="shared" si="254"/>
        <v>5.7512881214315491E-2</v>
      </c>
      <c r="R1968" s="196">
        <f t="shared" si="255"/>
        <v>1.7790434196827739E-2</v>
      </c>
    </row>
    <row r="1969" spans="1:18" ht="13.8">
      <c r="A1969" s="209">
        <v>44494</v>
      </c>
      <c r="B1969" s="193">
        <v>166.02</v>
      </c>
      <c r="C1969" s="193">
        <v>300.39</v>
      </c>
      <c r="D1969" s="193">
        <v>138.43</v>
      </c>
      <c r="E1969" s="193">
        <v>240.76</v>
      </c>
      <c r="F1969" s="193">
        <v>469.56</v>
      </c>
      <c r="G1969" s="193">
        <v>47.85</v>
      </c>
      <c r="H1969" s="193">
        <v>75.92</v>
      </c>
      <c r="I1969" s="224">
        <v>671.66</v>
      </c>
      <c r="J1969" s="193"/>
      <c r="K1969" s="196">
        <f t="shared" si="248"/>
        <v>-4.5569013071111095E-3</v>
      </c>
      <c r="L1969" s="196">
        <f t="shared" si="249"/>
        <v>-3.3510285335102553E-3</v>
      </c>
      <c r="M1969" s="196">
        <f t="shared" si="250"/>
        <v>1.0123653192567416E-3</v>
      </c>
      <c r="N1969" s="196">
        <f t="shared" si="251"/>
        <v>1.7281446740186772E-2</v>
      </c>
      <c r="O1969" s="196">
        <f t="shared" si="252"/>
        <v>1.6825829922692093E-2</v>
      </c>
      <c r="P1969" s="196">
        <f t="shared" si="253"/>
        <v>1.1627906976744276E-2</v>
      </c>
      <c r="Q1969" s="196">
        <f t="shared" si="254"/>
        <v>-2.6336581511714538E-4</v>
      </c>
      <c r="R1969" s="196">
        <f t="shared" si="255"/>
        <v>1.0349288486416553E-2</v>
      </c>
    </row>
    <row r="1970" spans="1:18" ht="13.8">
      <c r="A1970" s="209">
        <v>44495</v>
      </c>
      <c r="B1970" s="193">
        <v>168.8</v>
      </c>
      <c r="C1970" s="193">
        <v>302.32</v>
      </c>
      <c r="D1970" s="193">
        <v>139.33000000000001</v>
      </c>
      <c r="E1970" s="193">
        <v>239.26</v>
      </c>
      <c r="F1970" s="193">
        <v>465.18</v>
      </c>
      <c r="G1970" s="193">
        <v>47.43</v>
      </c>
      <c r="H1970" s="193">
        <v>73.97</v>
      </c>
      <c r="I1970" s="224">
        <v>668.52</v>
      </c>
      <c r="J1970" s="193"/>
      <c r="K1970" s="196">
        <f t="shared" si="248"/>
        <v>1.6744970485483682E-2</v>
      </c>
      <c r="L1970" s="196">
        <f t="shared" si="249"/>
        <v>6.4249808582176734E-3</v>
      </c>
      <c r="M1970" s="196">
        <f t="shared" si="250"/>
        <v>6.501480892870083E-3</v>
      </c>
      <c r="N1970" s="196">
        <f t="shared" si="251"/>
        <v>-6.2302708091045026E-3</v>
      </c>
      <c r="O1970" s="196">
        <f t="shared" si="252"/>
        <v>-9.3278814209046667E-3</v>
      </c>
      <c r="P1970" s="196">
        <f t="shared" si="253"/>
        <v>-8.7774294670846745E-3</v>
      </c>
      <c r="Q1970" s="196">
        <f t="shared" si="254"/>
        <v>-2.5684931506849352E-2</v>
      </c>
      <c r="R1970" s="196">
        <f t="shared" si="255"/>
        <v>-4.6749843670904718E-3</v>
      </c>
    </row>
    <row r="1971" spans="1:18" ht="13.8">
      <c r="A1971" s="209">
        <v>44496</v>
      </c>
      <c r="B1971" s="193">
        <v>169.62</v>
      </c>
      <c r="C1971" s="193">
        <v>315.05</v>
      </c>
      <c r="D1971" s="193">
        <v>146.07</v>
      </c>
      <c r="E1971" s="193">
        <v>237.24</v>
      </c>
      <c r="F1971" s="193">
        <v>468.61</v>
      </c>
      <c r="G1971" s="193">
        <v>47.04</v>
      </c>
      <c r="H1971" s="193">
        <v>73.180000000000007</v>
      </c>
      <c r="I1971" s="224">
        <v>662.92</v>
      </c>
      <c r="J1971" s="193"/>
      <c r="K1971" s="196">
        <f t="shared" si="248"/>
        <v>4.8578199052132292E-3</v>
      </c>
      <c r="L1971" s="196">
        <f t="shared" si="249"/>
        <v>4.210770044985452E-2</v>
      </c>
      <c r="M1971" s="196">
        <f t="shared" si="250"/>
        <v>4.8374363023038686E-2</v>
      </c>
      <c r="N1971" s="196">
        <f t="shared" si="251"/>
        <v>-8.4426983198193674E-3</v>
      </c>
      <c r="O1971" s="196">
        <f t="shared" si="252"/>
        <v>7.3734898318930453E-3</v>
      </c>
      <c r="P1971" s="196">
        <f t="shared" si="253"/>
        <v>-8.2226438962681968E-3</v>
      </c>
      <c r="Q1971" s="196">
        <f t="shared" si="254"/>
        <v>-1.0680005407597568E-2</v>
      </c>
      <c r="R1971" s="196">
        <f t="shared" si="255"/>
        <v>-8.3767127385867626E-3</v>
      </c>
    </row>
    <row r="1972" spans="1:18" ht="13.8">
      <c r="A1972" s="209">
        <v>44497</v>
      </c>
      <c r="B1972" s="193">
        <v>172.33</v>
      </c>
      <c r="C1972" s="193">
        <v>316.2</v>
      </c>
      <c r="D1972" s="193">
        <v>145.77000000000001</v>
      </c>
      <c r="E1972" s="193">
        <v>238.79</v>
      </c>
      <c r="F1972" s="193">
        <v>470.73</v>
      </c>
      <c r="G1972" s="193">
        <v>47.33</v>
      </c>
      <c r="H1972" s="193">
        <v>68.23</v>
      </c>
      <c r="I1972" s="224">
        <v>674.05</v>
      </c>
      <c r="J1972" s="193"/>
      <c r="K1972" s="196">
        <f t="shared" si="248"/>
        <v>1.5976889517745594E-2</v>
      </c>
      <c r="L1972" s="196">
        <f t="shared" si="249"/>
        <v>3.650214251706006E-3</v>
      </c>
      <c r="M1972" s="196">
        <f t="shared" si="250"/>
        <v>-2.0538098172108096E-3</v>
      </c>
      <c r="N1972" s="196">
        <f t="shared" si="251"/>
        <v>6.5334682178384033E-3</v>
      </c>
      <c r="O1972" s="196">
        <f t="shared" si="252"/>
        <v>4.5240178399948879E-3</v>
      </c>
      <c r="P1972" s="196">
        <f t="shared" si="253"/>
        <v>6.1649659863945395E-3</v>
      </c>
      <c r="Q1972" s="196">
        <f t="shared" si="254"/>
        <v>-6.7641432085269237E-2</v>
      </c>
      <c r="R1972" s="196">
        <f t="shared" si="255"/>
        <v>1.6789356181741381E-2</v>
      </c>
    </row>
    <row r="1973" spans="1:18" ht="13.8">
      <c r="A1973" s="209">
        <v>44498</v>
      </c>
      <c r="B1973" s="193">
        <v>168.62</v>
      </c>
      <c r="C1973" s="193">
        <v>323.29000000000002</v>
      </c>
      <c r="D1973" s="193">
        <v>147.91</v>
      </c>
      <c r="E1973" s="193">
        <v>240.09</v>
      </c>
      <c r="F1973" s="193">
        <v>471.7</v>
      </c>
      <c r="G1973" s="193">
        <v>47.64</v>
      </c>
      <c r="H1973" s="193">
        <v>72.290000000000006</v>
      </c>
      <c r="I1973" s="224">
        <v>690.31</v>
      </c>
      <c r="J1973" s="193"/>
      <c r="K1973" s="196">
        <f t="shared" si="248"/>
        <v>-2.1528462832936853E-2</v>
      </c>
      <c r="L1973" s="196">
        <f t="shared" si="249"/>
        <v>2.2422517394054497E-2</v>
      </c>
      <c r="M1973" s="196">
        <f t="shared" si="250"/>
        <v>1.4680661315771327E-2</v>
      </c>
      <c r="N1973" s="196">
        <f t="shared" si="251"/>
        <v>5.4441140751288223E-3</v>
      </c>
      <c r="O1973" s="196">
        <f t="shared" si="252"/>
        <v>2.0606292354427599E-3</v>
      </c>
      <c r="P1973" s="196">
        <f t="shared" si="253"/>
        <v>6.5497570251426638E-3</v>
      </c>
      <c r="Q1973" s="196">
        <f t="shared" si="254"/>
        <v>5.9504616737505525E-2</v>
      </c>
      <c r="R1973" s="196">
        <f t="shared" si="255"/>
        <v>2.4122839551962007E-2</v>
      </c>
    </row>
    <row r="1974" spans="1:18" ht="13.8">
      <c r="A1974" s="209">
        <v>44501</v>
      </c>
      <c r="B1974" s="193">
        <v>165.91</v>
      </c>
      <c r="C1974" s="193">
        <v>321.10000000000002</v>
      </c>
      <c r="D1974" s="193">
        <v>143.41999999999999</v>
      </c>
      <c r="E1974" s="193">
        <v>238.51</v>
      </c>
      <c r="F1974" s="193">
        <v>472.02</v>
      </c>
      <c r="G1974" s="193">
        <v>47.76</v>
      </c>
      <c r="H1974" s="193">
        <v>71.900000000000006</v>
      </c>
      <c r="I1974" s="224">
        <v>681.17</v>
      </c>
      <c r="J1974" s="193"/>
      <c r="K1974" s="196">
        <f t="shared" si="248"/>
        <v>-1.6071640374807305E-2</v>
      </c>
      <c r="L1974" s="196">
        <f t="shared" si="249"/>
        <v>-6.7741037458628403E-3</v>
      </c>
      <c r="M1974" s="196">
        <f t="shared" si="250"/>
        <v>-3.0356297748630988E-2</v>
      </c>
      <c r="N1974" s="196">
        <f t="shared" si="251"/>
        <v>-6.5808655087675975E-3</v>
      </c>
      <c r="O1974" s="196">
        <f t="shared" si="252"/>
        <v>6.7839728641083989E-4</v>
      </c>
      <c r="P1974" s="196">
        <f t="shared" si="253"/>
        <v>2.5188916876573769E-3</v>
      </c>
      <c r="Q1974" s="196">
        <f t="shared" si="254"/>
        <v>-5.3949370590676516E-3</v>
      </c>
      <c r="R1974" s="196">
        <f t="shared" si="255"/>
        <v>-1.3240428213411348E-2</v>
      </c>
    </row>
    <row r="1975" spans="1:18" ht="13.8">
      <c r="A1975" s="209">
        <v>44502</v>
      </c>
      <c r="B1975" s="193">
        <v>165.64</v>
      </c>
      <c r="C1975" s="193">
        <v>324.76</v>
      </c>
      <c r="D1975" s="193">
        <v>145.51</v>
      </c>
      <c r="E1975" s="193">
        <v>240.68</v>
      </c>
      <c r="F1975" s="193">
        <v>476.93</v>
      </c>
      <c r="G1975" s="193">
        <v>47.74</v>
      </c>
      <c r="H1975" s="193">
        <v>70.58</v>
      </c>
      <c r="I1975" s="224">
        <v>677.72</v>
      </c>
      <c r="J1975" s="193"/>
      <c r="K1975" s="196">
        <f t="shared" si="248"/>
        <v>-1.6273883430776338E-3</v>
      </c>
      <c r="L1975" s="196">
        <f t="shared" si="249"/>
        <v>1.1398318280909274E-2</v>
      </c>
      <c r="M1975" s="196">
        <f t="shared" si="250"/>
        <v>1.4572584018965301E-2</v>
      </c>
      <c r="N1975" s="196">
        <f t="shared" si="251"/>
        <v>9.0981510209216226E-3</v>
      </c>
      <c r="O1975" s="196">
        <f t="shared" si="252"/>
        <v>1.0402101605864212E-2</v>
      </c>
      <c r="P1975" s="196">
        <f t="shared" si="253"/>
        <v>-4.1876046901164198E-4</v>
      </c>
      <c r="Q1975" s="196">
        <f t="shared" si="254"/>
        <v>-1.8358831710709421E-2</v>
      </c>
      <c r="R1975" s="196">
        <f t="shared" si="255"/>
        <v>-5.0648149507464095E-3</v>
      </c>
    </row>
    <row r="1976" spans="1:18" ht="13.8">
      <c r="A1976" s="209">
        <v>44503</v>
      </c>
      <c r="B1976" s="193">
        <v>169.2</v>
      </c>
      <c r="C1976" s="193">
        <v>325.61</v>
      </c>
      <c r="D1976" s="193">
        <v>146.43</v>
      </c>
      <c r="E1976" s="193">
        <v>240.82</v>
      </c>
      <c r="F1976" s="193">
        <v>482.06</v>
      </c>
      <c r="G1976" s="193">
        <v>47.88</v>
      </c>
      <c r="H1976" s="193">
        <v>71.099999999999994</v>
      </c>
      <c r="I1976" s="224">
        <v>688.29</v>
      </c>
      <c r="J1976" s="193"/>
      <c r="K1976" s="196">
        <f t="shared" si="248"/>
        <v>2.1492393141753215E-2</v>
      </c>
      <c r="L1976" s="196">
        <f t="shared" si="249"/>
        <v>2.6173174036212055E-3</v>
      </c>
      <c r="M1976" s="196">
        <f t="shared" si="250"/>
        <v>6.3225895127483741E-3</v>
      </c>
      <c r="N1976" s="196">
        <f t="shared" si="251"/>
        <v>5.8168522519522333E-4</v>
      </c>
      <c r="O1976" s="196">
        <f t="shared" si="252"/>
        <v>1.075629547313022E-2</v>
      </c>
      <c r="P1976" s="196">
        <f t="shared" si="253"/>
        <v>2.9325513196481055E-3</v>
      </c>
      <c r="Q1976" s="196">
        <f t="shared" si="254"/>
        <v>7.3675262113912727E-3</v>
      </c>
      <c r="R1976" s="196">
        <f t="shared" si="255"/>
        <v>1.5596411497373452E-2</v>
      </c>
    </row>
    <row r="1977" spans="1:18" ht="13.8">
      <c r="A1977" s="209">
        <v>44504</v>
      </c>
      <c r="B1977" s="193">
        <v>173.85</v>
      </c>
      <c r="C1977" s="193">
        <v>327.99</v>
      </c>
      <c r="D1977" s="193">
        <v>148.32</v>
      </c>
      <c r="E1977" s="193">
        <v>240.84</v>
      </c>
      <c r="F1977" s="193">
        <v>494.81</v>
      </c>
      <c r="G1977" s="193">
        <v>48.23</v>
      </c>
      <c r="H1977" s="193">
        <v>71.88</v>
      </c>
      <c r="I1977" s="224">
        <v>668.4</v>
      </c>
      <c r="J1977" s="193"/>
      <c r="K1977" s="196">
        <f t="shared" si="248"/>
        <v>2.7482269503546135E-2</v>
      </c>
      <c r="L1977" s="196">
        <f t="shared" si="249"/>
        <v>7.3093578207057376E-3</v>
      </c>
      <c r="M1977" s="196">
        <f t="shared" si="250"/>
        <v>1.2907191149354546E-2</v>
      </c>
      <c r="N1977" s="196">
        <f t="shared" si="251"/>
        <v>8.3049580599660455E-5</v>
      </c>
      <c r="O1977" s="196">
        <f t="shared" si="252"/>
        <v>2.6448989752312989E-2</v>
      </c>
      <c r="P1977" s="196">
        <f t="shared" si="253"/>
        <v>7.309941520467717E-3</v>
      </c>
      <c r="Q1977" s="196">
        <f t="shared" si="254"/>
        <v>1.0970464135021113E-2</v>
      </c>
      <c r="R1977" s="196">
        <f t="shared" si="255"/>
        <v>-2.8897703003094608E-2</v>
      </c>
    </row>
    <row r="1978" spans="1:18" ht="13.8">
      <c r="A1978" s="209">
        <v>44505</v>
      </c>
      <c r="B1978" s="193">
        <v>175.95</v>
      </c>
      <c r="C1978" s="193">
        <v>327.62</v>
      </c>
      <c r="D1978" s="193">
        <v>148.88</v>
      </c>
      <c r="E1978" s="193">
        <v>235.14</v>
      </c>
      <c r="F1978" s="193">
        <v>492.41</v>
      </c>
      <c r="G1978" s="193">
        <v>47.9</v>
      </c>
      <c r="H1978" s="193">
        <v>71.209999999999994</v>
      </c>
      <c r="I1978" s="224">
        <v>645.72</v>
      </c>
      <c r="J1978" s="193"/>
      <c r="K1978" s="196">
        <f t="shared" si="248"/>
        <v>1.2079378774805834E-2</v>
      </c>
      <c r="L1978" s="196">
        <f t="shared" si="249"/>
        <v>-1.1280831732674915E-3</v>
      </c>
      <c r="M1978" s="196">
        <f t="shared" si="250"/>
        <v>3.7756202804746651E-3</v>
      </c>
      <c r="N1978" s="196">
        <f t="shared" si="251"/>
        <v>-2.3667164922770375E-2</v>
      </c>
      <c r="O1978" s="196">
        <f t="shared" si="252"/>
        <v>-4.8503465976839138E-3</v>
      </c>
      <c r="P1978" s="196">
        <f t="shared" si="253"/>
        <v>-6.8422143893841656E-3</v>
      </c>
      <c r="Q1978" s="196">
        <f t="shared" si="254"/>
        <v>-9.3210907067334692E-3</v>
      </c>
      <c r="R1978" s="196">
        <f t="shared" si="255"/>
        <v>-3.393177737881501E-2</v>
      </c>
    </row>
    <row r="1979" spans="1:18" ht="13.8">
      <c r="A1979" s="209">
        <v>44508</v>
      </c>
      <c r="B1979" s="193">
        <v>174.45</v>
      </c>
      <c r="C1979" s="193">
        <v>328.53</v>
      </c>
      <c r="D1979" s="193">
        <v>148.99</v>
      </c>
      <c r="E1979" s="193">
        <v>234.27</v>
      </c>
      <c r="F1979" s="193">
        <v>483.48</v>
      </c>
      <c r="G1979" s="193">
        <v>47.59</v>
      </c>
      <c r="H1979" s="193">
        <v>69.510000000000005</v>
      </c>
      <c r="I1979" s="224">
        <v>651.45000000000005</v>
      </c>
      <c r="J1979" s="195"/>
      <c r="K1979" s="196">
        <f t="shared" si="248"/>
        <v>-8.5251491901108273E-3</v>
      </c>
      <c r="L1979" s="196">
        <f t="shared" si="249"/>
        <v>2.7776082046272149E-3</v>
      </c>
      <c r="M1979" s="196">
        <f t="shared" si="250"/>
        <v>7.3885008060191868E-4</v>
      </c>
      <c r="N1979" s="196">
        <f t="shared" si="251"/>
        <v>-3.6999234498595567E-3</v>
      </c>
      <c r="O1979" s="196">
        <f t="shared" si="252"/>
        <v>-1.8135293759265664E-2</v>
      </c>
      <c r="P1979" s="196">
        <f t="shared" si="253"/>
        <v>-6.4718162839247431E-3</v>
      </c>
      <c r="Q1979" s="196">
        <f t="shared" si="254"/>
        <v>-2.387305153770522E-2</v>
      </c>
      <c r="R1979" s="196">
        <f t="shared" si="255"/>
        <v>8.8738152759710361E-3</v>
      </c>
    </row>
    <row r="1980" spans="1:18" ht="13.8">
      <c r="A1980" s="209">
        <v>44509</v>
      </c>
      <c r="B1980" s="193">
        <v>178.81</v>
      </c>
      <c r="C1980" s="193">
        <v>327.51</v>
      </c>
      <c r="D1980" s="193">
        <v>148.88</v>
      </c>
      <c r="E1980" s="193">
        <v>235.96</v>
      </c>
      <c r="F1980" s="193">
        <v>488.18</v>
      </c>
      <c r="G1980" s="193">
        <v>47.76</v>
      </c>
      <c r="H1980" s="193">
        <v>69.69</v>
      </c>
      <c r="I1980" s="224">
        <v>655.99</v>
      </c>
      <c r="J1980" s="193"/>
      <c r="K1980" s="196">
        <f t="shared" si="248"/>
        <v>2.4992834623101257E-2</v>
      </c>
      <c r="L1980" s="196">
        <f t="shared" si="249"/>
        <v>-3.1047392932151766E-3</v>
      </c>
      <c r="M1980" s="196">
        <f t="shared" si="250"/>
        <v>-7.3830458420037347E-4</v>
      </c>
      <c r="N1980" s="196">
        <f t="shared" si="251"/>
        <v>7.2138984931916063E-3</v>
      </c>
      <c r="O1980" s="196">
        <f t="shared" si="252"/>
        <v>9.7211880532803597E-3</v>
      </c>
      <c r="P1980" s="196">
        <f t="shared" si="253"/>
        <v>3.5721790292077031E-3</v>
      </c>
      <c r="Q1980" s="196">
        <f t="shared" si="254"/>
        <v>2.5895554596459874E-3</v>
      </c>
      <c r="R1980" s="196">
        <f t="shared" si="255"/>
        <v>6.9690689999231921E-3</v>
      </c>
    </row>
    <row r="1981" spans="1:18" ht="13.8">
      <c r="A1981" s="209">
        <v>44510</v>
      </c>
      <c r="B1981" s="193">
        <v>174.1</v>
      </c>
      <c r="C1981" s="193">
        <v>322.49</v>
      </c>
      <c r="D1981" s="193">
        <v>146.27000000000001</v>
      </c>
      <c r="E1981" s="193">
        <v>234.94</v>
      </c>
      <c r="F1981" s="193">
        <v>485.11</v>
      </c>
      <c r="G1981" s="193">
        <v>47.33</v>
      </c>
      <c r="H1981" s="193">
        <v>69.010000000000005</v>
      </c>
      <c r="I1981" s="224">
        <v>646.91</v>
      </c>
      <c r="J1981" s="193"/>
      <c r="K1981" s="196">
        <f t="shared" si="248"/>
        <v>-2.6340808679604092E-2</v>
      </c>
      <c r="L1981" s="196">
        <f t="shared" si="249"/>
        <v>-1.5327776251106781E-2</v>
      </c>
      <c r="M1981" s="196">
        <f t="shared" si="250"/>
        <v>-1.7530897367006887E-2</v>
      </c>
      <c r="N1981" s="196">
        <f t="shared" si="251"/>
        <v>-4.3227665706052302E-3</v>
      </c>
      <c r="O1981" s="196">
        <f t="shared" si="252"/>
        <v>-6.2886640173706277E-3</v>
      </c>
      <c r="P1981" s="196">
        <f t="shared" si="253"/>
        <v>-9.0033500837520888E-3</v>
      </c>
      <c r="Q1981" s="196">
        <f t="shared" si="254"/>
        <v>-9.757497488879217E-3</v>
      </c>
      <c r="R1981" s="196">
        <f t="shared" si="255"/>
        <v>-1.3841674415768595E-2</v>
      </c>
    </row>
    <row r="1982" spans="1:18" ht="13.8">
      <c r="A1982" s="209">
        <v>44511</v>
      </c>
      <c r="B1982" s="193">
        <v>173.63</v>
      </c>
      <c r="C1982" s="193">
        <v>324.08</v>
      </c>
      <c r="D1982" s="193">
        <v>146.38999999999999</v>
      </c>
      <c r="E1982" s="193">
        <v>236.75</v>
      </c>
      <c r="F1982" s="193">
        <v>491.51</v>
      </c>
      <c r="G1982" s="193">
        <v>47.35</v>
      </c>
      <c r="H1982" s="193">
        <v>69.069999999999993</v>
      </c>
      <c r="I1982" s="224">
        <v>657.58</v>
      </c>
      <c r="J1982" s="193"/>
      <c r="K1982" s="196">
        <f t="shared" si="248"/>
        <v>-2.6995979322228538E-3</v>
      </c>
      <c r="L1982" s="196">
        <f t="shared" si="249"/>
        <v>4.9303854383080867E-3</v>
      </c>
      <c r="M1982" s="196">
        <f t="shared" si="250"/>
        <v>8.2040062897365223E-4</v>
      </c>
      <c r="N1982" s="196">
        <f t="shared" si="251"/>
        <v>7.704094662467023E-3</v>
      </c>
      <c r="O1982" s="196">
        <f t="shared" si="252"/>
        <v>1.319288408814491E-2</v>
      </c>
      <c r="P1982" s="196">
        <f t="shared" si="253"/>
        <v>4.2256496936410581E-4</v>
      </c>
      <c r="Q1982" s="196">
        <f t="shared" si="254"/>
        <v>8.69439211708275E-4</v>
      </c>
      <c r="R1982" s="196">
        <f t="shared" si="255"/>
        <v>1.6493793572521794E-2</v>
      </c>
    </row>
    <row r="1983" spans="1:18" ht="13.8">
      <c r="A1983" s="209">
        <v>44512</v>
      </c>
      <c r="B1983" s="193">
        <v>176.26</v>
      </c>
      <c r="C1983" s="193">
        <v>328.26</v>
      </c>
      <c r="D1983" s="193">
        <v>149.28</v>
      </c>
      <c r="E1983" s="193">
        <v>240.46</v>
      </c>
      <c r="F1983" s="193">
        <v>496.3</v>
      </c>
      <c r="G1983" s="193">
        <v>47.11</v>
      </c>
      <c r="H1983" s="193">
        <v>69.650000000000006</v>
      </c>
      <c r="I1983" s="224">
        <v>682.61</v>
      </c>
      <c r="J1983" s="193"/>
      <c r="K1983" s="196">
        <f t="shared" si="248"/>
        <v>1.5147151989863477E-2</v>
      </c>
      <c r="L1983" s="196">
        <f t="shared" si="249"/>
        <v>1.2898049864231076E-2</v>
      </c>
      <c r="M1983" s="196">
        <f t="shared" si="250"/>
        <v>1.9741785641095806E-2</v>
      </c>
      <c r="N1983" s="196">
        <f t="shared" si="251"/>
        <v>1.5670538542766666E-2</v>
      </c>
      <c r="O1983" s="196">
        <f t="shared" si="252"/>
        <v>9.7454782201786758E-3</v>
      </c>
      <c r="P1983" s="196">
        <f t="shared" si="253"/>
        <v>-5.0686378035903271E-3</v>
      </c>
      <c r="Q1983" s="196">
        <f t="shared" si="254"/>
        <v>8.3972781236428626E-3</v>
      </c>
      <c r="R1983" s="196">
        <f t="shared" si="255"/>
        <v>3.8063809726573146E-2</v>
      </c>
    </row>
    <row r="1984" spans="1:18" ht="13.8">
      <c r="A1984" s="209">
        <v>44515</v>
      </c>
      <c r="B1984" s="193">
        <v>177.28</v>
      </c>
      <c r="C1984" s="193">
        <v>327.63</v>
      </c>
      <c r="D1984" s="193">
        <v>149.02000000000001</v>
      </c>
      <c r="E1984" s="193">
        <v>244.44</v>
      </c>
      <c r="F1984" s="193">
        <v>498.91</v>
      </c>
      <c r="G1984" s="193">
        <v>46.84</v>
      </c>
      <c r="H1984" s="193">
        <v>69.930000000000007</v>
      </c>
      <c r="I1984" s="224">
        <v>679.33</v>
      </c>
      <c r="J1984" s="193"/>
      <c r="K1984" s="196">
        <f t="shared" si="248"/>
        <v>5.7869057074776487E-3</v>
      </c>
      <c r="L1984" s="196">
        <f t="shared" si="249"/>
        <v>-1.9192103820142431E-3</v>
      </c>
      <c r="M1984" s="196">
        <f t="shared" si="250"/>
        <v>-1.7416934619506358E-3</v>
      </c>
      <c r="N1984" s="196">
        <f t="shared" si="251"/>
        <v>1.6551609415287324E-2</v>
      </c>
      <c r="O1984" s="196">
        <f t="shared" si="252"/>
        <v>5.2589159782389953E-3</v>
      </c>
      <c r="P1984" s="196">
        <f t="shared" si="253"/>
        <v>-5.7312672468689454E-3</v>
      </c>
      <c r="Q1984" s="196">
        <f t="shared" si="254"/>
        <v>4.0201005025125788E-3</v>
      </c>
      <c r="R1984" s="196">
        <f t="shared" si="255"/>
        <v>-4.8050863597075529E-3</v>
      </c>
    </row>
    <row r="1985" spans="1:18" ht="13.8">
      <c r="A1985" s="209">
        <v>44516</v>
      </c>
      <c r="B1985" s="193">
        <v>177.04</v>
      </c>
      <c r="C1985" s="193">
        <v>330.98</v>
      </c>
      <c r="D1985" s="193">
        <v>148.71</v>
      </c>
      <c r="E1985" s="193">
        <v>247.19</v>
      </c>
      <c r="F1985" s="193">
        <v>505.46</v>
      </c>
      <c r="G1985" s="193">
        <v>45.65</v>
      </c>
      <c r="H1985" s="193">
        <v>71.510000000000005</v>
      </c>
      <c r="I1985" s="224">
        <v>687.4</v>
      </c>
      <c r="J1985" s="193"/>
      <c r="K1985" s="196">
        <f t="shared" si="248"/>
        <v>-1.3537906137184629E-3</v>
      </c>
      <c r="L1985" s="196">
        <f t="shared" si="249"/>
        <v>1.0224948875255694E-2</v>
      </c>
      <c r="M1985" s="196">
        <f t="shared" si="250"/>
        <v>-2.0802576835324267E-3</v>
      </c>
      <c r="N1985" s="196">
        <f t="shared" si="251"/>
        <v>1.1250204549173621E-2</v>
      </c>
      <c r="O1985" s="196">
        <f t="shared" si="252"/>
        <v>1.3128620392455461E-2</v>
      </c>
      <c r="P1985" s="196">
        <f t="shared" si="253"/>
        <v>-2.5405636208369015E-2</v>
      </c>
      <c r="Q1985" s="196">
        <f t="shared" si="254"/>
        <v>2.2594022594022569E-2</v>
      </c>
      <c r="R1985" s="196">
        <f t="shared" si="255"/>
        <v>1.1879351714188887E-2</v>
      </c>
    </row>
    <row r="1986" spans="1:18" ht="13.8">
      <c r="A1986" s="209">
        <v>44517</v>
      </c>
      <c r="B1986" s="193">
        <v>177.45</v>
      </c>
      <c r="C1986" s="193">
        <v>331.21</v>
      </c>
      <c r="D1986" s="193">
        <v>148.69999999999999</v>
      </c>
      <c r="E1986" s="193">
        <v>235.51</v>
      </c>
      <c r="F1986" s="193">
        <v>505.05</v>
      </c>
      <c r="G1986" s="193">
        <v>45.26</v>
      </c>
      <c r="H1986" s="193">
        <v>69.150000000000006</v>
      </c>
      <c r="I1986" s="224">
        <v>691.69</v>
      </c>
      <c r="J1986" s="193"/>
      <c r="K1986" s="196">
        <f t="shared" si="248"/>
        <v>2.3158608224129948E-3</v>
      </c>
      <c r="L1986" s="196">
        <f t="shared" si="249"/>
        <v>6.9490603661840993E-4</v>
      </c>
      <c r="M1986" s="196">
        <f t="shared" si="250"/>
        <v>-6.7244973438365446E-5</v>
      </c>
      <c r="N1986" s="196">
        <f t="shared" si="251"/>
        <v>-4.7251102390873448E-2</v>
      </c>
      <c r="O1986" s="196">
        <f t="shared" si="252"/>
        <v>-8.1114232580217663E-4</v>
      </c>
      <c r="P1986" s="196">
        <f t="shared" si="253"/>
        <v>-8.5432639649507241E-3</v>
      </c>
      <c r="Q1986" s="196">
        <f t="shared" si="254"/>
        <v>-3.3002377289889515E-2</v>
      </c>
      <c r="R1986" s="196">
        <f t="shared" si="255"/>
        <v>6.2409077684027897E-3</v>
      </c>
    </row>
    <row r="1987" spans="1:18" ht="13.8">
      <c r="A1987" s="209">
        <v>44518</v>
      </c>
      <c r="B1987" s="193">
        <v>184.8</v>
      </c>
      <c r="C1987" s="193">
        <v>333.31</v>
      </c>
      <c r="D1987" s="193">
        <v>150.34</v>
      </c>
      <c r="E1987" s="193">
        <v>233.88</v>
      </c>
      <c r="F1987" s="193">
        <v>508.01</v>
      </c>
      <c r="G1987" s="193">
        <v>45.65</v>
      </c>
      <c r="H1987" s="193">
        <v>70.41</v>
      </c>
      <c r="I1987" s="224">
        <v>682.02</v>
      </c>
      <c r="J1987" s="193"/>
      <c r="K1987" s="196">
        <f t="shared" ref="K1987:K2050" si="256">(B1987-B1986)/B1986</f>
        <v>4.1420118343195395E-2</v>
      </c>
      <c r="L1987" s="196">
        <f t="shared" ref="L1987:L2050" si="257">(C1987-C1986)/C1986</f>
        <v>6.3403882733009962E-3</v>
      </c>
      <c r="M1987" s="196">
        <f t="shared" ref="M1987:M2050" si="258">(D1987-D1986)/D1986</f>
        <v>1.1028917283120478E-2</v>
      </c>
      <c r="N1987" s="196">
        <f t="shared" ref="N1987:N2050" si="259">(E1987-E1986)/E1986</f>
        <v>-6.9211498450171775E-3</v>
      </c>
      <c r="O1987" s="196">
        <f t="shared" ref="O1987:O2050" si="260">(F1987-F1986)/F1986</f>
        <v>5.86080586080582E-3</v>
      </c>
      <c r="P1987" s="196">
        <f t="shared" ref="P1987:P2050" si="261">(G1987-G1986)/G1986</f>
        <v>8.6168802474591386E-3</v>
      </c>
      <c r="Q1987" s="196">
        <f t="shared" ref="Q1987:Q2050" si="262">(H1987-H1986)/H1986</f>
        <v>1.8221258134490107E-2</v>
      </c>
      <c r="R1987" s="196">
        <f t="shared" ref="R1987:R2050" si="263">(I1987-I1986)/I1986</f>
        <v>-1.3980251268632006E-2</v>
      </c>
    </row>
    <row r="1988" spans="1:18" ht="13.8">
      <c r="A1988" s="209">
        <v>44519</v>
      </c>
      <c r="B1988" s="193">
        <v>183.83</v>
      </c>
      <c r="C1988" s="193">
        <v>335.11</v>
      </c>
      <c r="D1988" s="193">
        <v>149.59</v>
      </c>
      <c r="E1988" s="193">
        <v>232.63</v>
      </c>
      <c r="F1988" s="193">
        <v>512.25</v>
      </c>
      <c r="G1988" s="193">
        <v>45.4</v>
      </c>
      <c r="H1988" s="193">
        <v>70.319999999999993</v>
      </c>
      <c r="I1988" s="224">
        <v>678.8</v>
      </c>
      <c r="J1988" s="193"/>
      <c r="K1988" s="196">
        <f t="shared" si="256"/>
        <v>-5.2489177489177426E-3</v>
      </c>
      <c r="L1988" s="196">
        <f t="shared" si="257"/>
        <v>5.4003780264618865E-3</v>
      </c>
      <c r="M1988" s="196">
        <f t="shared" si="258"/>
        <v>-4.9886922974590924E-3</v>
      </c>
      <c r="N1988" s="196">
        <f t="shared" si="259"/>
        <v>-5.3446211732512397E-3</v>
      </c>
      <c r="O1988" s="196">
        <f t="shared" si="260"/>
        <v>8.3462923958189973E-3</v>
      </c>
      <c r="P1988" s="196">
        <f t="shared" si="261"/>
        <v>-5.4764512595837896E-3</v>
      </c>
      <c r="Q1988" s="196">
        <f t="shared" si="262"/>
        <v>-1.2782275244994095E-3</v>
      </c>
      <c r="R1988" s="196">
        <f t="shared" si="263"/>
        <v>-4.721269170992093E-3</v>
      </c>
    </row>
    <row r="1989" spans="1:18" ht="13.8">
      <c r="A1989" s="209">
        <v>44522</v>
      </c>
      <c r="B1989" s="193">
        <v>178.63</v>
      </c>
      <c r="C1989" s="193">
        <v>331.9</v>
      </c>
      <c r="D1989" s="193">
        <v>146.72</v>
      </c>
      <c r="E1989" s="193">
        <v>226.94</v>
      </c>
      <c r="F1989" s="193">
        <v>517.87</v>
      </c>
      <c r="G1989" s="193">
        <v>46.16</v>
      </c>
      <c r="H1989" s="193">
        <v>69.33</v>
      </c>
      <c r="I1989" s="224">
        <v>659.2</v>
      </c>
      <c r="J1989" s="193"/>
      <c r="K1989" s="196">
        <f t="shared" si="256"/>
        <v>-2.828700429744882E-2</v>
      </c>
      <c r="L1989" s="196">
        <f t="shared" si="257"/>
        <v>-9.578944227268767E-3</v>
      </c>
      <c r="M1989" s="196">
        <f t="shared" si="258"/>
        <v>-1.9185774450163812E-2</v>
      </c>
      <c r="N1989" s="196">
        <f t="shared" si="259"/>
        <v>-2.4459442032411974E-2</v>
      </c>
      <c r="O1989" s="196">
        <f t="shared" si="260"/>
        <v>1.0971205466081024E-2</v>
      </c>
      <c r="P1989" s="196">
        <f t="shared" si="261"/>
        <v>1.674008810572683E-2</v>
      </c>
      <c r="Q1989" s="196">
        <f t="shared" si="262"/>
        <v>-1.4078498293515287E-2</v>
      </c>
      <c r="R1989" s="196">
        <f t="shared" si="263"/>
        <v>-2.8874484384207293E-2</v>
      </c>
    </row>
    <row r="1990" spans="1:18" ht="13.8">
      <c r="A1990" s="209">
        <v>44523</v>
      </c>
      <c r="B1990" s="193">
        <v>179</v>
      </c>
      <c r="C1990" s="193">
        <v>329.8</v>
      </c>
      <c r="D1990" s="193">
        <v>146.4</v>
      </c>
      <c r="E1990" s="193">
        <v>231.22</v>
      </c>
      <c r="F1990" s="193">
        <v>523.26</v>
      </c>
      <c r="G1990" s="193">
        <v>46.49</v>
      </c>
      <c r="H1990" s="193">
        <v>67.52</v>
      </c>
      <c r="I1990" s="224">
        <v>654.05999999999995</v>
      </c>
      <c r="J1990" s="193"/>
      <c r="K1990" s="196">
        <f t="shared" si="256"/>
        <v>2.0713206068409817E-3</v>
      </c>
      <c r="L1990" s="196">
        <f t="shared" si="257"/>
        <v>-6.3272069900571441E-3</v>
      </c>
      <c r="M1990" s="196">
        <f t="shared" si="258"/>
        <v>-2.1810250817883943E-3</v>
      </c>
      <c r="N1990" s="196">
        <f t="shared" si="259"/>
        <v>1.8859610469727686E-2</v>
      </c>
      <c r="O1990" s="196">
        <f t="shared" si="260"/>
        <v>1.0408017456118305E-2</v>
      </c>
      <c r="P1990" s="196">
        <f t="shared" si="261"/>
        <v>7.1490467937609494E-3</v>
      </c>
      <c r="Q1990" s="196">
        <f t="shared" si="262"/>
        <v>-2.6107024376171965E-2</v>
      </c>
      <c r="R1990" s="196">
        <f t="shared" si="263"/>
        <v>-7.7973300970875297E-3</v>
      </c>
    </row>
    <row r="1991" spans="1:18" ht="13.8">
      <c r="A1991" s="209">
        <v>44524</v>
      </c>
      <c r="B1991" s="193">
        <v>179.02</v>
      </c>
      <c r="C1991" s="193">
        <v>330.03</v>
      </c>
      <c r="D1991" s="193">
        <v>146.36000000000001</v>
      </c>
      <c r="E1991" s="193">
        <v>230.83</v>
      </c>
      <c r="F1991" s="193">
        <v>527.54</v>
      </c>
      <c r="G1991" s="193">
        <v>46.72</v>
      </c>
      <c r="H1991" s="193">
        <v>68.47</v>
      </c>
      <c r="I1991" s="224">
        <v>658.29</v>
      </c>
      <c r="J1991" s="193"/>
      <c r="K1991" s="196">
        <f t="shared" si="256"/>
        <v>1.1173184357547616E-4</v>
      </c>
      <c r="L1991" s="196">
        <f t="shared" si="257"/>
        <v>6.9739235900534067E-4</v>
      </c>
      <c r="M1991" s="196">
        <f t="shared" si="258"/>
        <v>-2.7322404371579262E-4</v>
      </c>
      <c r="N1991" s="196">
        <f t="shared" si="259"/>
        <v>-1.6867053023094298E-3</v>
      </c>
      <c r="O1991" s="196">
        <f t="shared" si="260"/>
        <v>8.1794901196345464E-3</v>
      </c>
      <c r="P1991" s="196">
        <f t="shared" si="261"/>
        <v>4.9473004947299818E-3</v>
      </c>
      <c r="Q1991" s="196">
        <f t="shared" si="262"/>
        <v>1.4069905213270185E-2</v>
      </c>
      <c r="R1991" s="196">
        <f t="shared" si="263"/>
        <v>6.4672965782955972E-3</v>
      </c>
    </row>
    <row r="1992" spans="1:18" ht="13.8">
      <c r="A1992" s="209">
        <v>44526</v>
      </c>
      <c r="B1992" s="193">
        <v>175.23</v>
      </c>
      <c r="C1992" s="193">
        <v>321.99</v>
      </c>
      <c r="D1992" s="193">
        <v>142.46</v>
      </c>
      <c r="E1992" s="193">
        <v>228.8</v>
      </c>
      <c r="F1992" s="193">
        <v>524.09</v>
      </c>
      <c r="G1992" s="193">
        <v>46.2</v>
      </c>
      <c r="H1992" s="193">
        <v>68.290000000000006</v>
      </c>
      <c r="I1992" s="224">
        <v>665.64</v>
      </c>
      <c r="J1992" s="193"/>
      <c r="K1992" s="196">
        <f t="shared" si="256"/>
        <v>-2.1170818902915989E-2</v>
      </c>
      <c r="L1992" s="196">
        <f t="shared" si="257"/>
        <v>-2.4361421688937263E-2</v>
      </c>
      <c r="M1992" s="196">
        <f t="shared" si="258"/>
        <v>-2.6646624760863661E-2</v>
      </c>
      <c r="N1992" s="196">
        <f t="shared" si="259"/>
        <v>-8.7943508209504875E-3</v>
      </c>
      <c r="O1992" s="196">
        <f t="shared" si="260"/>
        <v>-6.5397884520603782E-3</v>
      </c>
      <c r="P1992" s="196">
        <f t="shared" si="261"/>
        <v>-1.1130136986301284E-2</v>
      </c>
      <c r="Q1992" s="196">
        <f t="shared" si="262"/>
        <v>-2.6288885643346374E-3</v>
      </c>
      <c r="R1992" s="196">
        <f t="shared" si="263"/>
        <v>1.1165291892630942E-2</v>
      </c>
    </row>
    <row r="1993" spans="1:18" ht="13.8">
      <c r="A1993" s="209">
        <v>44529</v>
      </c>
      <c r="B1993" s="193">
        <v>178.08</v>
      </c>
      <c r="C1993" s="193">
        <v>328.78</v>
      </c>
      <c r="D1993" s="193">
        <v>145.76</v>
      </c>
      <c r="E1993" s="193">
        <v>231.2</v>
      </c>
      <c r="F1993" s="193">
        <v>532.49</v>
      </c>
      <c r="G1993" s="193">
        <v>45.48</v>
      </c>
      <c r="H1993" s="193">
        <v>66.48</v>
      </c>
      <c r="I1993" s="224">
        <v>663.84</v>
      </c>
      <c r="J1993" s="193"/>
      <c r="K1993" s="196">
        <f t="shared" si="256"/>
        <v>1.6264338298236734E-2</v>
      </c>
      <c r="L1993" s="196">
        <f t="shared" si="257"/>
        <v>2.1087611416503504E-2</v>
      </c>
      <c r="M1993" s="196">
        <f t="shared" si="258"/>
        <v>2.3164397023725837E-2</v>
      </c>
      <c r="N1993" s="196">
        <f t="shared" si="259"/>
        <v>1.0489510489510389E-2</v>
      </c>
      <c r="O1993" s="196">
        <f t="shared" si="260"/>
        <v>1.6027781487912337E-2</v>
      </c>
      <c r="P1993" s="196">
        <f t="shared" si="261"/>
        <v>-1.5584415584415713E-2</v>
      </c>
      <c r="Q1993" s="196">
        <f t="shared" si="262"/>
        <v>-2.6504612681212507E-2</v>
      </c>
      <c r="R1993" s="196">
        <f t="shared" si="263"/>
        <v>-2.7041644131962539E-3</v>
      </c>
    </row>
    <row r="1994" spans="1:18" ht="13.8">
      <c r="A1994" s="209">
        <v>44530</v>
      </c>
      <c r="B1994" s="193">
        <v>175.35</v>
      </c>
      <c r="C1994" s="193">
        <v>322.88</v>
      </c>
      <c r="D1994" s="193">
        <v>142.1</v>
      </c>
      <c r="E1994" s="193">
        <v>226.26</v>
      </c>
      <c r="F1994" s="193">
        <v>517.61</v>
      </c>
      <c r="G1994" s="193">
        <v>44.84</v>
      </c>
      <c r="H1994" s="193">
        <v>63.73</v>
      </c>
      <c r="I1994" s="224">
        <v>641.9</v>
      </c>
      <c r="J1994" s="193"/>
      <c r="K1994" s="196">
        <f t="shared" si="256"/>
        <v>-1.5330188679245384E-2</v>
      </c>
      <c r="L1994" s="196">
        <f t="shared" si="257"/>
        <v>-1.7945130482389372E-2</v>
      </c>
      <c r="M1994" s="196">
        <f t="shared" si="258"/>
        <v>-2.5109769484083402E-2</v>
      </c>
      <c r="N1994" s="196">
        <f t="shared" si="259"/>
        <v>-2.1366782006920406E-2</v>
      </c>
      <c r="O1994" s="196">
        <f t="shared" si="260"/>
        <v>-2.7944186745290981E-2</v>
      </c>
      <c r="P1994" s="196">
        <f t="shared" si="261"/>
        <v>-1.4072119613016567E-2</v>
      </c>
      <c r="Q1994" s="196">
        <f t="shared" si="262"/>
        <v>-4.1365824308062682E-2</v>
      </c>
      <c r="R1994" s="196">
        <f t="shared" si="263"/>
        <v>-3.3050132562063225E-2</v>
      </c>
    </row>
    <row r="1995" spans="1:18" ht="13.8">
      <c r="A1995" s="209">
        <v>44531</v>
      </c>
      <c r="B1995" s="193">
        <v>172.19</v>
      </c>
      <c r="C1995" s="193">
        <v>322.38</v>
      </c>
      <c r="D1995" s="193">
        <v>141.27000000000001</v>
      </c>
      <c r="E1995" s="193">
        <v>223.06</v>
      </c>
      <c r="F1995" s="193">
        <v>508.46</v>
      </c>
      <c r="G1995" s="193">
        <v>43.73</v>
      </c>
      <c r="H1995" s="193">
        <v>63.12</v>
      </c>
      <c r="I1995" s="224">
        <v>617.77</v>
      </c>
      <c r="J1995" s="193"/>
      <c r="K1995" s="196">
        <f t="shared" si="256"/>
        <v>-1.8021100655831176E-2</v>
      </c>
      <c r="L1995" s="196">
        <f t="shared" si="257"/>
        <v>-1.5485629335976214E-3</v>
      </c>
      <c r="M1995" s="196">
        <f t="shared" si="258"/>
        <v>-5.8409570724840543E-3</v>
      </c>
      <c r="N1995" s="196">
        <f t="shared" si="259"/>
        <v>-1.4143021302925787E-2</v>
      </c>
      <c r="O1995" s="196">
        <f t="shared" si="260"/>
        <v>-1.7677401904909167E-2</v>
      </c>
      <c r="P1995" s="196">
        <f t="shared" si="261"/>
        <v>-2.4754683318465798E-2</v>
      </c>
      <c r="Q1995" s="196">
        <f t="shared" si="262"/>
        <v>-9.5716303153930565E-3</v>
      </c>
      <c r="R1995" s="196">
        <f t="shared" si="263"/>
        <v>-3.7591525159682185E-2</v>
      </c>
    </row>
    <row r="1996" spans="1:18" ht="13.8">
      <c r="A1996" s="209">
        <v>44532</v>
      </c>
      <c r="B1996" s="193">
        <v>171.87</v>
      </c>
      <c r="C1996" s="193">
        <v>321.8</v>
      </c>
      <c r="D1996" s="193">
        <v>143.41999999999999</v>
      </c>
      <c r="E1996" s="193">
        <v>227.8</v>
      </c>
      <c r="F1996" s="193">
        <v>504.3</v>
      </c>
      <c r="G1996" s="193">
        <v>43.19</v>
      </c>
      <c r="H1996" s="193">
        <v>63.75</v>
      </c>
      <c r="I1996" s="224">
        <v>616.47</v>
      </c>
      <c r="J1996" s="193"/>
      <c r="K1996" s="196">
        <f t="shared" si="256"/>
        <v>-1.8584122190603008E-3</v>
      </c>
      <c r="L1996" s="196">
        <f t="shared" si="257"/>
        <v>-1.7991190520503259E-3</v>
      </c>
      <c r="M1996" s="196">
        <f t="shared" si="258"/>
        <v>1.5219084023500935E-2</v>
      </c>
      <c r="N1996" s="196">
        <f t="shared" si="259"/>
        <v>2.1249887922532094E-2</v>
      </c>
      <c r="O1996" s="196">
        <f t="shared" si="260"/>
        <v>-8.181567871612257E-3</v>
      </c>
      <c r="P1996" s="196">
        <f t="shared" si="261"/>
        <v>-1.2348502172421659E-2</v>
      </c>
      <c r="Q1996" s="196">
        <f t="shared" si="262"/>
        <v>9.9809885931559338E-3</v>
      </c>
      <c r="R1996" s="196">
        <f t="shared" si="263"/>
        <v>-2.1043430402900021E-3</v>
      </c>
    </row>
    <row r="1997" spans="1:18" ht="13.8">
      <c r="A1997" s="209">
        <v>44533</v>
      </c>
      <c r="B1997" s="193">
        <v>169.49</v>
      </c>
      <c r="C1997" s="193">
        <v>315.47000000000003</v>
      </c>
      <c r="D1997" s="193">
        <v>142.16999999999999</v>
      </c>
      <c r="E1997" s="193">
        <v>229.73</v>
      </c>
      <c r="F1997" s="193">
        <v>507.58</v>
      </c>
      <c r="G1997" s="193">
        <v>43.84</v>
      </c>
      <c r="H1997" s="193">
        <v>63.34</v>
      </c>
      <c r="I1997" s="224">
        <v>602.13</v>
      </c>
      <c r="J1997" s="193"/>
      <c r="K1997" s="196">
        <f t="shared" si="256"/>
        <v>-1.3847675568743792E-2</v>
      </c>
      <c r="L1997" s="196">
        <f t="shared" si="257"/>
        <v>-1.9670602858918532E-2</v>
      </c>
      <c r="M1997" s="196">
        <f t="shared" si="258"/>
        <v>-8.715660298424209E-3</v>
      </c>
      <c r="N1997" s="196">
        <f t="shared" si="259"/>
        <v>8.472344161545119E-3</v>
      </c>
      <c r="O1997" s="196">
        <f t="shared" si="260"/>
        <v>6.5040650406503519E-3</v>
      </c>
      <c r="P1997" s="196">
        <f t="shared" si="261"/>
        <v>1.5049780041676446E-2</v>
      </c>
      <c r="Q1997" s="196">
        <f t="shared" si="262"/>
        <v>-6.4313725490195541E-3</v>
      </c>
      <c r="R1997" s="196">
        <f t="shared" si="263"/>
        <v>-2.3261472577741058E-2</v>
      </c>
    </row>
    <row r="1998" spans="1:18" ht="13.8">
      <c r="A1998" s="209">
        <v>44536</v>
      </c>
      <c r="B1998" s="193">
        <v>171.37</v>
      </c>
      <c r="C1998" s="193">
        <v>318.58</v>
      </c>
      <c r="D1998" s="193">
        <v>143.44</v>
      </c>
      <c r="E1998" s="193">
        <v>225.46</v>
      </c>
      <c r="F1998" s="193">
        <v>511.68</v>
      </c>
      <c r="G1998" s="193">
        <v>44.32</v>
      </c>
      <c r="H1998" s="193">
        <v>62.42</v>
      </c>
      <c r="I1998" s="224">
        <v>612.69000000000005</v>
      </c>
      <c r="J1998" s="193"/>
      <c r="K1998" s="196">
        <f t="shared" si="256"/>
        <v>1.1092099828898432E-2</v>
      </c>
      <c r="L1998" s="196">
        <f t="shared" si="257"/>
        <v>9.8583066535643856E-3</v>
      </c>
      <c r="M1998" s="196">
        <f t="shared" si="258"/>
        <v>8.9329675740311629E-3</v>
      </c>
      <c r="N1998" s="196">
        <f t="shared" si="259"/>
        <v>-1.8587036956427033E-2</v>
      </c>
      <c r="O1998" s="196">
        <f t="shared" si="260"/>
        <v>8.0775444264943909E-3</v>
      </c>
      <c r="P1998" s="196">
        <f t="shared" si="261"/>
        <v>1.0948905109488979E-2</v>
      </c>
      <c r="Q1998" s="196">
        <f t="shared" si="262"/>
        <v>-1.45247868645406E-2</v>
      </c>
      <c r="R1998" s="196">
        <f t="shared" si="263"/>
        <v>1.7537741019381294E-2</v>
      </c>
    </row>
    <row r="1999" spans="1:18" ht="13.8">
      <c r="A1999" s="209">
        <v>44537</v>
      </c>
      <c r="B1999" s="193">
        <v>176.16</v>
      </c>
      <c r="C1999" s="193">
        <v>327.11</v>
      </c>
      <c r="D1999" s="193">
        <v>147.66999999999999</v>
      </c>
      <c r="E1999" s="193">
        <v>227.93</v>
      </c>
      <c r="F1999" s="193">
        <v>520.15</v>
      </c>
      <c r="G1999" s="193">
        <v>44.18</v>
      </c>
      <c r="H1999" s="193">
        <v>63.51</v>
      </c>
      <c r="I1999" s="224">
        <v>625.58000000000004</v>
      </c>
      <c r="J1999" s="193"/>
      <c r="K1999" s="196">
        <f t="shared" si="256"/>
        <v>2.7951216665694063E-2</v>
      </c>
      <c r="L1999" s="196">
        <f t="shared" si="257"/>
        <v>2.6775064348044542E-2</v>
      </c>
      <c r="M1999" s="196">
        <f t="shared" si="258"/>
        <v>2.9489682097043991E-2</v>
      </c>
      <c r="N1999" s="196">
        <f t="shared" si="259"/>
        <v>1.0955380111771483E-2</v>
      </c>
      <c r="O1999" s="196">
        <f t="shared" si="260"/>
        <v>1.6553314571607195E-2</v>
      </c>
      <c r="P1999" s="196">
        <f t="shared" si="261"/>
        <v>-3.1588447653429731E-3</v>
      </c>
      <c r="Q1999" s="196">
        <f t="shared" si="262"/>
        <v>1.7462351810317148E-2</v>
      </c>
      <c r="R1999" s="196">
        <f t="shared" si="263"/>
        <v>2.1038371770389568E-2</v>
      </c>
    </row>
    <row r="2000" spans="1:18" ht="13.8">
      <c r="A2000" s="209">
        <v>44538</v>
      </c>
      <c r="B2000" s="193">
        <v>176.16</v>
      </c>
      <c r="C2000" s="193">
        <v>327.16000000000003</v>
      </c>
      <c r="D2000" s="193">
        <v>148.36000000000001</v>
      </c>
      <c r="E2000" s="193">
        <v>222.33</v>
      </c>
      <c r="F2000" s="193">
        <v>508.72</v>
      </c>
      <c r="G2000" s="193">
        <v>43.73</v>
      </c>
      <c r="H2000" s="193">
        <v>63.45</v>
      </c>
      <c r="I2000" s="224">
        <v>628.08000000000004</v>
      </c>
      <c r="J2000" s="193"/>
      <c r="K2000" s="196">
        <f t="shared" si="256"/>
        <v>0</v>
      </c>
      <c r="L2000" s="196">
        <f t="shared" si="257"/>
        <v>1.5285378007401598E-4</v>
      </c>
      <c r="M2000" s="196">
        <f t="shared" si="258"/>
        <v>4.6725807543849546E-3</v>
      </c>
      <c r="N2000" s="196">
        <f t="shared" si="259"/>
        <v>-2.4568946606414226E-2</v>
      </c>
      <c r="O2000" s="196">
        <f t="shared" si="260"/>
        <v>-2.1974430452753917E-2</v>
      </c>
      <c r="P2000" s="196">
        <f t="shared" si="261"/>
        <v>-1.0185604345857918E-2</v>
      </c>
      <c r="Q2000" s="196">
        <f t="shared" si="262"/>
        <v>-9.4473311289553093E-4</v>
      </c>
      <c r="R2000" s="196">
        <f t="shared" si="263"/>
        <v>3.9962914415422488E-3</v>
      </c>
    </row>
    <row r="2001" spans="1:18" ht="13.8">
      <c r="A2001" s="209">
        <v>44539</v>
      </c>
      <c r="B2001" s="193">
        <v>174.17</v>
      </c>
      <c r="C2001" s="193">
        <v>325.33</v>
      </c>
      <c r="D2001" s="193">
        <v>147.74</v>
      </c>
      <c r="E2001" s="193">
        <v>220.44</v>
      </c>
      <c r="F2001" s="193">
        <v>503.17</v>
      </c>
      <c r="G2001" s="193">
        <v>44.34</v>
      </c>
      <c r="H2001" s="193">
        <v>62.92</v>
      </c>
      <c r="I2001" s="224">
        <v>611</v>
      </c>
      <c r="J2001" s="193"/>
      <c r="K2001" s="196">
        <f t="shared" si="256"/>
        <v>-1.1296548592188971E-2</v>
      </c>
      <c r="L2001" s="196">
        <f t="shared" si="257"/>
        <v>-5.5935933488202739E-3</v>
      </c>
      <c r="M2001" s="196">
        <f t="shared" si="258"/>
        <v>-4.1790239956861989E-3</v>
      </c>
      <c r="N2001" s="196">
        <f t="shared" si="259"/>
        <v>-8.5008770746188757E-3</v>
      </c>
      <c r="O2001" s="196">
        <f t="shared" si="260"/>
        <v>-1.0909734234942623E-2</v>
      </c>
      <c r="P2001" s="196">
        <f t="shared" si="261"/>
        <v>1.3949233935513528E-2</v>
      </c>
      <c r="Q2001" s="196">
        <f t="shared" si="262"/>
        <v>-8.3530338849487958E-3</v>
      </c>
      <c r="R2001" s="196">
        <f t="shared" si="263"/>
        <v>-2.7193988027002992E-2</v>
      </c>
    </row>
    <row r="2002" spans="1:18" ht="13.8">
      <c r="A2002" s="209">
        <v>44540</v>
      </c>
      <c r="B2002" s="193">
        <v>172.21</v>
      </c>
      <c r="C2002" s="193">
        <v>334.55</v>
      </c>
      <c r="D2002" s="193">
        <v>148.31</v>
      </c>
      <c r="E2002" s="193">
        <v>221.01</v>
      </c>
      <c r="F2002" s="193">
        <v>536.27</v>
      </c>
      <c r="G2002" s="193">
        <v>45.15</v>
      </c>
      <c r="H2002" s="193">
        <v>63.19</v>
      </c>
      <c r="I2002" s="224">
        <v>611.66</v>
      </c>
      <c r="J2002" s="193"/>
      <c r="K2002" s="196">
        <f t="shared" si="256"/>
        <v>-1.1253373141183784E-2</v>
      </c>
      <c r="L2002" s="196">
        <f t="shared" si="257"/>
        <v>2.8340454307933569E-2</v>
      </c>
      <c r="M2002" s="196">
        <f t="shared" si="258"/>
        <v>3.8581291457966235E-3</v>
      </c>
      <c r="N2002" s="196">
        <f t="shared" si="259"/>
        <v>2.5857376156777044E-3</v>
      </c>
      <c r="O2002" s="196">
        <f t="shared" si="260"/>
        <v>6.5782936184589635E-2</v>
      </c>
      <c r="P2002" s="196">
        <f t="shared" si="261"/>
        <v>1.8267929634641297E-2</v>
      </c>
      <c r="Q2002" s="196">
        <f t="shared" si="262"/>
        <v>4.2911633820724099E-3</v>
      </c>
      <c r="R2002" s="196">
        <f t="shared" si="263"/>
        <v>1.0801963993452835E-3</v>
      </c>
    </row>
    <row r="2003" spans="1:18" ht="13.8">
      <c r="A2003" s="209">
        <v>44543</v>
      </c>
      <c r="B2003" s="193">
        <v>169.57</v>
      </c>
      <c r="C2003" s="193">
        <v>331.48</v>
      </c>
      <c r="D2003" s="193">
        <v>146.35</v>
      </c>
      <c r="E2003" s="193">
        <v>217.29</v>
      </c>
      <c r="F2003" s="193">
        <v>534.73</v>
      </c>
      <c r="G2003" s="193">
        <v>45.96</v>
      </c>
      <c r="H2003" s="193">
        <v>63</v>
      </c>
      <c r="I2003" s="224">
        <v>604.55999999999995</v>
      </c>
      <c r="J2003" s="193"/>
      <c r="K2003" s="196">
        <f t="shared" si="256"/>
        <v>-1.5330120202078943E-2</v>
      </c>
      <c r="L2003" s="196">
        <f t="shared" si="257"/>
        <v>-9.1765057539978864E-3</v>
      </c>
      <c r="M2003" s="196">
        <f t="shared" si="258"/>
        <v>-1.3215561998516675E-2</v>
      </c>
      <c r="N2003" s="196">
        <f t="shared" si="259"/>
        <v>-1.6831817564816068E-2</v>
      </c>
      <c r="O2003" s="196">
        <f t="shared" si="260"/>
        <v>-2.8716877692206606E-3</v>
      </c>
      <c r="P2003" s="196">
        <f t="shared" si="261"/>
        <v>1.7940199335548225E-2</v>
      </c>
      <c r="Q2003" s="196">
        <f t="shared" si="262"/>
        <v>-3.0068048741889179E-3</v>
      </c>
      <c r="R2003" s="196">
        <f t="shared" si="263"/>
        <v>-1.1607755942844102E-2</v>
      </c>
    </row>
    <row r="2004" spans="1:18" ht="13.8">
      <c r="A2004" s="209">
        <v>44544</v>
      </c>
      <c r="B2004" s="193">
        <v>169.09</v>
      </c>
      <c r="C2004" s="193">
        <v>320.68</v>
      </c>
      <c r="D2004" s="193">
        <v>144.62</v>
      </c>
      <c r="E2004" s="193">
        <v>218.32</v>
      </c>
      <c r="F2004" s="193">
        <v>523.33000000000004</v>
      </c>
      <c r="G2004" s="193">
        <v>46.4</v>
      </c>
      <c r="H2004" s="193">
        <v>62.21</v>
      </c>
      <c r="I2004" s="224">
        <v>597.99</v>
      </c>
      <c r="J2004" s="193"/>
      <c r="K2004" s="196">
        <f t="shared" si="256"/>
        <v>-2.8306893908119938E-3</v>
      </c>
      <c r="L2004" s="196">
        <f t="shared" si="257"/>
        <v>-3.2581151200675791E-2</v>
      </c>
      <c r="M2004" s="196">
        <f t="shared" si="258"/>
        <v>-1.1820977109668533E-2</v>
      </c>
      <c r="N2004" s="196">
        <f t="shared" si="259"/>
        <v>4.7402089373648178E-3</v>
      </c>
      <c r="O2004" s="196">
        <f t="shared" si="260"/>
        <v>-2.1319170422456148E-2</v>
      </c>
      <c r="P2004" s="196">
        <f t="shared" si="261"/>
        <v>9.5735422106178782E-3</v>
      </c>
      <c r="Q2004" s="196">
        <f t="shared" si="262"/>
        <v>-1.2539682539682526E-2</v>
      </c>
      <c r="R2004" s="196">
        <f t="shared" si="263"/>
        <v>-1.0867407701468733E-2</v>
      </c>
    </row>
    <row r="2005" spans="1:18" ht="13.8">
      <c r="A2005" s="209">
        <v>44545</v>
      </c>
      <c r="B2005" s="193">
        <v>173.32</v>
      </c>
      <c r="C2005" s="193">
        <v>326.83999999999997</v>
      </c>
      <c r="D2005" s="193">
        <v>147.01</v>
      </c>
      <c r="E2005" s="193">
        <v>219.59</v>
      </c>
      <c r="F2005" s="193">
        <v>542.66</v>
      </c>
      <c r="G2005" s="193">
        <v>46.66</v>
      </c>
      <c r="H2005" s="193">
        <v>61.98</v>
      </c>
      <c r="I2005" s="224">
        <v>605.04</v>
      </c>
      <c r="J2005" s="193"/>
      <c r="K2005" s="196">
        <f t="shared" si="256"/>
        <v>2.5016263528298478E-2</v>
      </c>
      <c r="L2005" s="196">
        <f t="shared" si="257"/>
        <v>1.9209180491455556E-2</v>
      </c>
      <c r="M2005" s="196">
        <f t="shared" si="258"/>
        <v>1.6526068316968512E-2</v>
      </c>
      <c r="N2005" s="196">
        <f t="shared" si="259"/>
        <v>5.8171491388787572E-3</v>
      </c>
      <c r="O2005" s="196">
        <f t="shared" si="260"/>
        <v>3.6936540997076273E-2</v>
      </c>
      <c r="P2005" s="196">
        <f t="shared" si="261"/>
        <v>5.6034482758620264E-3</v>
      </c>
      <c r="Q2005" s="196">
        <f t="shared" si="262"/>
        <v>-3.6971547982640085E-3</v>
      </c>
      <c r="R2005" s="196">
        <f t="shared" si="263"/>
        <v>1.1789494807605402E-2</v>
      </c>
    </row>
    <row r="2006" spans="1:18" ht="13.8">
      <c r="A2006" s="209">
        <v>44546</v>
      </c>
      <c r="B2006" s="193">
        <v>168.87</v>
      </c>
      <c r="C2006" s="193">
        <v>317.32</v>
      </c>
      <c r="D2006" s="193">
        <v>144.47999999999999</v>
      </c>
      <c r="E2006" s="193">
        <v>208.58</v>
      </c>
      <c r="F2006" s="193">
        <v>530.33000000000004</v>
      </c>
      <c r="G2006" s="193">
        <v>45.89</v>
      </c>
      <c r="H2006" s="193">
        <v>60.5</v>
      </c>
      <c r="I2006" s="224">
        <v>591.05999999999995</v>
      </c>
      <c r="J2006" s="193"/>
      <c r="K2006" s="196">
        <f t="shared" si="256"/>
        <v>-2.5675051927071247E-2</v>
      </c>
      <c r="L2006" s="196">
        <f t="shared" si="257"/>
        <v>-2.9127401786806947E-2</v>
      </c>
      <c r="M2006" s="196">
        <f t="shared" si="258"/>
        <v>-1.7209713624923483E-2</v>
      </c>
      <c r="N2006" s="196">
        <f t="shared" si="259"/>
        <v>-5.0138895213807509E-2</v>
      </c>
      <c r="O2006" s="196">
        <f t="shared" si="260"/>
        <v>-2.2721409353923135E-2</v>
      </c>
      <c r="P2006" s="196">
        <f t="shared" si="261"/>
        <v>-1.6502357479639865E-2</v>
      </c>
      <c r="Q2006" s="196">
        <f t="shared" si="262"/>
        <v>-2.3878670538883463E-2</v>
      </c>
      <c r="R2006" s="196">
        <f t="shared" si="263"/>
        <v>-2.3105910353034543E-2</v>
      </c>
    </row>
    <row r="2007" spans="1:18" ht="13.8">
      <c r="A2007" s="209">
        <v>44547</v>
      </c>
      <c r="B2007" s="193">
        <v>170.02</v>
      </c>
      <c r="C2007" s="193">
        <v>316.25</v>
      </c>
      <c r="D2007" s="193">
        <v>142.44999999999999</v>
      </c>
      <c r="E2007" s="193">
        <v>207.21</v>
      </c>
      <c r="F2007" s="193">
        <v>525.51</v>
      </c>
      <c r="G2007" s="193">
        <v>44.42</v>
      </c>
      <c r="H2007" s="193">
        <v>60.49</v>
      </c>
      <c r="I2007" s="224">
        <v>586.73</v>
      </c>
      <c r="J2007" s="193"/>
      <c r="K2007" s="196">
        <f t="shared" si="256"/>
        <v>6.8099721679398687E-3</v>
      </c>
      <c r="L2007" s="196">
        <f t="shared" si="257"/>
        <v>-3.3719904197655149E-3</v>
      </c>
      <c r="M2007" s="196">
        <f t="shared" si="258"/>
        <v>-1.4050387596899234E-2</v>
      </c>
      <c r="N2007" s="196">
        <f t="shared" si="259"/>
        <v>-6.5682232237031565E-3</v>
      </c>
      <c r="O2007" s="196">
        <f t="shared" si="260"/>
        <v>-9.0886806328136244E-3</v>
      </c>
      <c r="P2007" s="196">
        <f t="shared" si="261"/>
        <v>-3.2033122684680733E-2</v>
      </c>
      <c r="Q2007" s="196">
        <f t="shared" si="262"/>
        <v>-1.6528925619831421E-4</v>
      </c>
      <c r="R2007" s="196">
        <f t="shared" si="263"/>
        <v>-7.3258214056101372E-3</v>
      </c>
    </row>
    <row r="2008" spans="1:18" ht="13.8">
      <c r="A2008" s="209">
        <v>44550</v>
      </c>
      <c r="B2008" s="193">
        <v>167.08</v>
      </c>
      <c r="C2008" s="193">
        <v>312.45</v>
      </c>
      <c r="D2008" s="193">
        <v>142.05000000000001</v>
      </c>
      <c r="E2008" s="193">
        <v>203.39</v>
      </c>
      <c r="F2008" s="193">
        <v>526.41999999999996</v>
      </c>
      <c r="G2008" s="193">
        <v>44.56</v>
      </c>
      <c r="H2008" s="193">
        <v>60.26</v>
      </c>
      <c r="I2008" s="224">
        <v>593.74</v>
      </c>
      <c r="J2008" s="193"/>
      <c r="K2008" s="196">
        <f t="shared" si="256"/>
        <v>-1.7292083284319477E-2</v>
      </c>
      <c r="L2008" s="196">
        <f t="shared" si="257"/>
        <v>-1.2015810276679879E-2</v>
      </c>
      <c r="M2008" s="196">
        <f t="shared" si="258"/>
        <v>-2.8080028080026487E-3</v>
      </c>
      <c r="N2008" s="196">
        <f t="shared" si="259"/>
        <v>-1.8435403696732886E-2</v>
      </c>
      <c r="O2008" s="196">
        <f t="shared" si="260"/>
        <v>1.7316511579227192E-3</v>
      </c>
      <c r="P2008" s="196">
        <f t="shared" si="261"/>
        <v>3.1517334533993822E-3</v>
      </c>
      <c r="Q2008" s="196">
        <f t="shared" si="262"/>
        <v>-3.8022813688213582E-3</v>
      </c>
      <c r="R2008" s="196">
        <f t="shared" si="263"/>
        <v>1.1947573841460281E-2</v>
      </c>
    </row>
    <row r="2009" spans="1:18" ht="13.8">
      <c r="A2009" s="209">
        <v>44551</v>
      </c>
      <c r="B2009" s="193">
        <v>170.42</v>
      </c>
      <c r="C2009" s="193">
        <v>319.64999999999998</v>
      </c>
      <c r="D2009" s="193">
        <v>143.87</v>
      </c>
      <c r="E2009" s="193">
        <v>204.21</v>
      </c>
      <c r="F2009" s="193">
        <v>523.41999999999996</v>
      </c>
      <c r="G2009" s="193">
        <v>44.7</v>
      </c>
      <c r="H2009" s="193">
        <v>60.19</v>
      </c>
      <c r="I2009" s="224">
        <v>604.91999999999996</v>
      </c>
      <c r="J2009" s="193"/>
      <c r="K2009" s="196">
        <f t="shared" si="256"/>
        <v>1.9990423749102076E-2</v>
      </c>
      <c r="L2009" s="196">
        <f t="shared" si="257"/>
        <v>2.3043686989918353E-2</v>
      </c>
      <c r="M2009" s="196">
        <f t="shared" si="258"/>
        <v>1.2812390003519839E-2</v>
      </c>
      <c r="N2009" s="196">
        <f t="shared" si="259"/>
        <v>4.0316633069473508E-3</v>
      </c>
      <c r="O2009" s="196">
        <f t="shared" si="260"/>
        <v>-5.6988716234185636E-3</v>
      </c>
      <c r="P2009" s="196">
        <f t="shared" si="261"/>
        <v>3.1418312387791868E-3</v>
      </c>
      <c r="Q2009" s="196">
        <f t="shared" si="262"/>
        <v>-1.161632923996022E-3</v>
      </c>
      <c r="R2009" s="196">
        <f t="shared" si="263"/>
        <v>1.8829790817529474E-2</v>
      </c>
    </row>
    <row r="2010" spans="1:18" ht="13.8">
      <c r="A2010" s="209">
        <v>44552</v>
      </c>
      <c r="B2010" s="193">
        <v>171.04</v>
      </c>
      <c r="C2010" s="193">
        <v>325.43</v>
      </c>
      <c r="D2010" s="193">
        <v>146.59</v>
      </c>
      <c r="E2010" s="193">
        <v>202.05</v>
      </c>
      <c r="F2010" s="193">
        <v>527.49</v>
      </c>
      <c r="G2010" s="193">
        <v>44.75</v>
      </c>
      <c r="H2010" s="193">
        <v>60.41</v>
      </c>
      <c r="I2010" s="224">
        <v>614.24</v>
      </c>
      <c r="J2010" s="193"/>
      <c r="K2010" s="196">
        <f t="shared" si="256"/>
        <v>3.6380706489848877E-3</v>
      </c>
      <c r="L2010" s="196">
        <f t="shared" si="257"/>
        <v>1.8082277491005883E-2</v>
      </c>
      <c r="M2010" s="196">
        <f t="shared" si="258"/>
        <v>1.8905956766525327E-2</v>
      </c>
      <c r="N2010" s="196">
        <f t="shared" si="259"/>
        <v>-1.0577346848832067E-2</v>
      </c>
      <c r="O2010" s="196">
        <f t="shared" si="260"/>
        <v>7.7757823545146348E-3</v>
      </c>
      <c r="P2010" s="196">
        <f t="shared" si="261"/>
        <v>1.1185682326621288E-3</v>
      </c>
      <c r="Q2010" s="196">
        <f t="shared" si="262"/>
        <v>3.6550922080079559E-3</v>
      </c>
      <c r="R2010" s="196">
        <f t="shared" si="263"/>
        <v>1.5406995966408866E-2</v>
      </c>
    </row>
    <row r="2011" spans="1:18" ht="13.8">
      <c r="A2011" s="209">
        <v>44553</v>
      </c>
      <c r="B2011" s="193">
        <v>171.07</v>
      </c>
      <c r="C2011" s="193">
        <v>326.88</v>
      </c>
      <c r="D2011" s="193">
        <v>146.78</v>
      </c>
      <c r="E2011" s="193">
        <v>205.08</v>
      </c>
      <c r="F2011" s="193">
        <v>528.16</v>
      </c>
      <c r="G2011" s="193">
        <v>44.65</v>
      </c>
      <c r="H2011" s="193">
        <v>61.3</v>
      </c>
      <c r="I2011" s="224">
        <v>614.09</v>
      </c>
      <c r="J2011" s="193"/>
      <c r="K2011" s="196">
        <f t="shared" si="256"/>
        <v>1.7539756782039955E-4</v>
      </c>
      <c r="L2011" s="196">
        <f t="shared" si="257"/>
        <v>4.4556433027071523E-3</v>
      </c>
      <c r="M2011" s="196">
        <f t="shared" si="258"/>
        <v>1.2961320690360715E-3</v>
      </c>
      <c r="N2011" s="196">
        <f t="shared" si="259"/>
        <v>1.4996288047512997E-2</v>
      </c>
      <c r="O2011" s="196">
        <f t="shared" si="260"/>
        <v>1.2701662590759238E-3</v>
      </c>
      <c r="P2011" s="196">
        <f t="shared" si="261"/>
        <v>-2.2346368715084118E-3</v>
      </c>
      <c r="Q2011" s="196">
        <f t="shared" si="262"/>
        <v>1.4732660155603388E-2</v>
      </c>
      <c r="R2011" s="196">
        <f t="shared" si="263"/>
        <v>-2.4420421984888197E-4</v>
      </c>
    </row>
    <row r="2012" spans="1:18" ht="13.8">
      <c r="A2012" s="209">
        <v>44557</v>
      </c>
      <c r="B2012" s="193">
        <v>169.67</v>
      </c>
      <c r="C2012" s="193">
        <v>334.46</v>
      </c>
      <c r="D2012" s="193">
        <v>147.69999999999999</v>
      </c>
      <c r="E2012" s="193">
        <v>207.95</v>
      </c>
      <c r="F2012" s="193">
        <v>540.73</v>
      </c>
      <c r="G2012" s="193">
        <v>45.06</v>
      </c>
      <c r="H2012" s="193">
        <v>62.03</v>
      </c>
      <c r="I2012" s="224">
        <v>613.12</v>
      </c>
      <c r="J2012" s="193"/>
      <c r="K2012" s="196">
        <f t="shared" si="256"/>
        <v>-8.1837844157362817E-3</v>
      </c>
      <c r="L2012" s="196">
        <f t="shared" si="257"/>
        <v>2.3188937836514881E-2</v>
      </c>
      <c r="M2012" s="196">
        <f t="shared" si="258"/>
        <v>6.2678839078892726E-3</v>
      </c>
      <c r="N2012" s="196">
        <f t="shared" si="259"/>
        <v>1.3994538716598283E-2</v>
      </c>
      <c r="O2012" s="196">
        <f t="shared" si="260"/>
        <v>2.3799606179945566E-2</v>
      </c>
      <c r="P2012" s="196">
        <f t="shared" si="261"/>
        <v>9.1825307950728716E-3</v>
      </c>
      <c r="Q2012" s="196">
        <f t="shared" si="262"/>
        <v>1.1908646003262708E-2</v>
      </c>
      <c r="R2012" s="196">
        <f t="shared" si="263"/>
        <v>-1.5795730267550803E-3</v>
      </c>
    </row>
    <row r="2013" spans="1:18" ht="13.8">
      <c r="A2013" s="209">
        <v>44558</v>
      </c>
      <c r="B2013" s="193">
        <v>170.66</v>
      </c>
      <c r="C2013" s="193">
        <v>333.29</v>
      </c>
      <c r="D2013" s="193">
        <v>146.09</v>
      </c>
      <c r="E2013" s="193">
        <v>208.7</v>
      </c>
      <c r="F2013" s="193">
        <v>541.85</v>
      </c>
      <c r="G2013" s="193">
        <v>45.71</v>
      </c>
      <c r="H2013" s="193">
        <v>62.43</v>
      </c>
      <c r="I2013" s="224">
        <v>610.71</v>
      </c>
      <c r="J2013" s="193"/>
      <c r="K2013" s="196">
        <f t="shared" si="256"/>
        <v>5.8348558967407857E-3</v>
      </c>
      <c r="L2013" s="196">
        <f t="shared" si="257"/>
        <v>-3.4981761645636522E-3</v>
      </c>
      <c r="M2013" s="196">
        <f t="shared" si="258"/>
        <v>-1.090047393364919E-2</v>
      </c>
      <c r="N2013" s="196">
        <f t="shared" si="259"/>
        <v>3.6066362106275548E-3</v>
      </c>
      <c r="O2013" s="196">
        <f t="shared" si="260"/>
        <v>2.0712740184565394E-3</v>
      </c>
      <c r="P2013" s="196">
        <f t="shared" si="261"/>
        <v>1.4425210830004406E-2</v>
      </c>
      <c r="Q2013" s="196">
        <f t="shared" si="262"/>
        <v>6.4484926648395707E-3</v>
      </c>
      <c r="R2013" s="196">
        <f t="shared" si="263"/>
        <v>-3.9307150313151878E-3</v>
      </c>
    </row>
    <row r="2014" spans="1:18" ht="13.8">
      <c r="A2014" s="209">
        <v>44559</v>
      </c>
      <c r="B2014" s="193">
        <v>169.2</v>
      </c>
      <c r="C2014" s="193">
        <v>333.97</v>
      </c>
      <c r="D2014" s="193">
        <v>146.15</v>
      </c>
      <c r="E2014" s="193">
        <v>211.49</v>
      </c>
      <c r="F2014" s="193">
        <v>544.86</v>
      </c>
      <c r="G2014" s="193">
        <v>45.68</v>
      </c>
      <c r="H2014" s="193">
        <v>62.79</v>
      </c>
      <c r="I2014" s="224">
        <v>610.54</v>
      </c>
      <c r="J2014" s="193"/>
      <c r="K2014" s="196">
        <f t="shared" si="256"/>
        <v>-8.5550216805344425E-3</v>
      </c>
      <c r="L2014" s="196">
        <f t="shared" si="257"/>
        <v>2.0402652344805026E-3</v>
      </c>
      <c r="M2014" s="196">
        <f t="shared" si="258"/>
        <v>4.1070572934493989E-4</v>
      </c>
      <c r="N2014" s="196">
        <f t="shared" si="259"/>
        <v>1.3368471490177386E-2</v>
      </c>
      <c r="O2014" s="196">
        <f t="shared" si="260"/>
        <v>5.5550429085540112E-3</v>
      </c>
      <c r="P2014" s="196">
        <f t="shared" si="261"/>
        <v>-6.563115292058879E-4</v>
      </c>
      <c r="Q2014" s="196">
        <f t="shared" si="262"/>
        <v>5.76645843344545E-3</v>
      </c>
      <c r="R2014" s="196">
        <f t="shared" si="263"/>
        <v>-2.7836452653480823E-4</v>
      </c>
    </row>
    <row r="2015" spans="1:18" ht="13.8">
      <c r="A2015" s="209">
        <v>44560</v>
      </c>
      <c r="B2015" s="193">
        <v>168.64</v>
      </c>
      <c r="C2015" s="193">
        <v>331.4</v>
      </c>
      <c r="D2015" s="193">
        <v>145.63999999999999</v>
      </c>
      <c r="E2015" s="193">
        <v>215.19</v>
      </c>
      <c r="F2015" s="193">
        <v>541.15</v>
      </c>
      <c r="G2015" s="193">
        <v>45.83</v>
      </c>
      <c r="H2015" s="193">
        <v>63.09</v>
      </c>
      <c r="I2015" s="224">
        <v>612.09</v>
      </c>
      <c r="J2015" s="193"/>
      <c r="K2015" s="196">
        <f t="shared" si="256"/>
        <v>-3.3096926713948125E-3</v>
      </c>
      <c r="L2015" s="196">
        <f t="shared" si="257"/>
        <v>-7.6953019732312776E-3</v>
      </c>
      <c r="M2015" s="196">
        <f t="shared" si="258"/>
        <v>-3.4895655148821027E-3</v>
      </c>
      <c r="N2015" s="196">
        <f t="shared" si="259"/>
        <v>1.749491701735301E-2</v>
      </c>
      <c r="O2015" s="196">
        <f t="shared" si="260"/>
        <v>-6.8090885732115334E-3</v>
      </c>
      <c r="P2015" s="196">
        <f t="shared" si="261"/>
        <v>3.2837127845884101E-3</v>
      </c>
      <c r="Q2015" s="196">
        <f t="shared" si="262"/>
        <v>4.7778308647874546E-3</v>
      </c>
      <c r="R2015" s="196">
        <f t="shared" si="263"/>
        <v>2.5387362007404401E-3</v>
      </c>
    </row>
    <row r="2016" spans="1:18" ht="13.8">
      <c r="A2016" s="209">
        <v>44561</v>
      </c>
      <c r="B2016" s="193">
        <v>166.72</v>
      </c>
      <c r="C2016" s="193">
        <v>328.47</v>
      </c>
      <c r="D2016" s="193">
        <v>144.33000000000001</v>
      </c>
      <c r="E2016" s="193">
        <v>214.76</v>
      </c>
      <c r="F2016" s="193">
        <v>544.79</v>
      </c>
      <c r="G2016" s="193">
        <v>46.32</v>
      </c>
      <c r="H2016" s="193">
        <v>62.82</v>
      </c>
      <c r="I2016" s="224">
        <v>602.44000000000005</v>
      </c>
      <c r="J2016" s="193"/>
      <c r="K2016" s="196">
        <f t="shared" si="256"/>
        <v>-1.1385199240986644E-2</v>
      </c>
      <c r="L2016" s="196">
        <f t="shared" si="257"/>
        <v>-8.8412794206395601E-3</v>
      </c>
      <c r="M2016" s="196">
        <f t="shared" si="258"/>
        <v>-8.9947816533917473E-3</v>
      </c>
      <c r="N2016" s="196">
        <f t="shared" si="259"/>
        <v>-1.9982341186858443E-3</v>
      </c>
      <c r="O2016" s="196">
        <f t="shared" si="260"/>
        <v>6.7264159659983121E-3</v>
      </c>
      <c r="P2016" s="196">
        <f t="shared" si="261"/>
        <v>1.0691686668121361E-2</v>
      </c>
      <c r="Q2016" s="196">
        <f t="shared" si="262"/>
        <v>-4.279600570613459E-3</v>
      </c>
      <c r="R2016" s="196">
        <f t="shared" si="263"/>
        <v>-1.5765655377477129E-2</v>
      </c>
    </row>
    <row r="2017" spans="1:18" ht="13.8">
      <c r="A2017" s="209">
        <v>44564</v>
      </c>
      <c r="B2017" s="193">
        <v>170.4</v>
      </c>
      <c r="C2017" s="193">
        <v>326.94</v>
      </c>
      <c r="D2017" s="193">
        <v>144.72</v>
      </c>
      <c r="E2017" s="193">
        <v>215.23</v>
      </c>
      <c r="F2017" s="193">
        <v>543.84</v>
      </c>
      <c r="G2017" s="193">
        <v>46.31</v>
      </c>
      <c r="H2017" s="193">
        <v>63.11</v>
      </c>
      <c r="I2017" s="224">
        <v>597.37</v>
      </c>
      <c r="J2017" s="193"/>
      <c r="K2017" s="196">
        <f t="shared" si="256"/>
        <v>2.2072936660268754E-2</v>
      </c>
      <c r="L2017" s="196">
        <f t="shared" si="257"/>
        <v>-4.6579596310166206E-3</v>
      </c>
      <c r="M2017" s="196">
        <f t="shared" si="258"/>
        <v>2.7021409270421002E-3</v>
      </c>
      <c r="N2017" s="196">
        <f t="shared" si="259"/>
        <v>2.1884894766250646E-3</v>
      </c>
      <c r="O2017" s="196">
        <f t="shared" si="260"/>
        <v>-1.7437911855943242E-3</v>
      </c>
      <c r="P2017" s="196">
        <f t="shared" si="261"/>
        <v>-2.1588946459408486E-4</v>
      </c>
      <c r="Q2017" s="196">
        <f t="shared" si="262"/>
        <v>4.6163642152180695E-3</v>
      </c>
      <c r="R2017" s="196">
        <f t="shared" si="263"/>
        <v>-8.4157758448974995E-3</v>
      </c>
    </row>
    <row r="2018" spans="1:18" ht="13.8">
      <c r="A2018" s="209">
        <v>44565</v>
      </c>
      <c r="B2018" s="193">
        <v>167.52</v>
      </c>
      <c r="C2018" s="193">
        <v>321.33</v>
      </c>
      <c r="D2018" s="193">
        <v>144.06</v>
      </c>
      <c r="E2018" s="193">
        <v>217.29</v>
      </c>
      <c r="F2018" s="193">
        <v>541.46</v>
      </c>
      <c r="G2018" s="193">
        <v>45.46</v>
      </c>
      <c r="H2018" s="193">
        <v>61.54</v>
      </c>
      <c r="I2018" s="224">
        <v>591.15</v>
      </c>
      <c r="J2018" s="193"/>
      <c r="K2018" s="196">
        <f t="shared" si="256"/>
        <v>-1.6901408450704199E-2</v>
      </c>
      <c r="L2018" s="196">
        <f t="shared" si="257"/>
        <v>-1.7159111763626396E-2</v>
      </c>
      <c r="M2018" s="196">
        <f t="shared" si="258"/>
        <v>-4.5605306799336416E-3</v>
      </c>
      <c r="N2018" s="196">
        <f t="shared" si="259"/>
        <v>9.5711564372996435E-3</v>
      </c>
      <c r="O2018" s="196">
        <f t="shared" si="260"/>
        <v>-4.3762871432774259E-3</v>
      </c>
      <c r="P2018" s="196">
        <f t="shared" si="261"/>
        <v>-1.8354567048153775E-2</v>
      </c>
      <c r="Q2018" s="196">
        <f t="shared" si="262"/>
        <v>-2.487719854222786E-2</v>
      </c>
      <c r="R2018" s="196">
        <f t="shared" si="263"/>
        <v>-1.041230728024512E-2</v>
      </c>
    </row>
    <row r="2019" spans="1:18" ht="13.8">
      <c r="A2019" s="209">
        <v>44566</v>
      </c>
      <c r="B2019" s="193">
        <v>164.36</v>
      </c>
      <c r="C2019" s="193">
        <v>309</v>
      </c>
      <c r="D2019" s="193">
        <v>137.32</v>
      </c>
      <c r="E2019" s="193">
        <v>212.36</v>
      </c>
      <c r="F2019" s="193">
        <v>527.73</v>
      </c>
      <c r="G2019" s="193">
        <v>46.07</v>
      </c>
      <c r="H2019" s="193">
        <v>60.93</v>
      </c>
      <c r="I2019" s="224">
        <v>567.52</v>
      </c>
      <c r="J2019" s="193"/>
      <c r="K2019" s="196">
        <f t="shared" si="256"/>
        <v>-1.8863419293218699E-2</v>
      </c>
      <c r="L2019" s="196">
        <f t="shared" si="257"/>
        <v>-3.837176734198483E-2</v>
      </c>
      <c r="M2019" s="196">
        <f t="shared" si="258"/>
        <v>-4.6786061363320898E-2</v>
      </c>
      <c r="N2019" s="196">
        <f t="shared" si="259"/>
        <v>-2.2688572874959633E-2</v>
      </c>
      <c r="O2019" s="196">
        <f t="shared" si="260"/>
        <v>-2.5357367118531409E-2</v>
      </c>
      <c r="P2019" s="196">
        <f t="shared" si="261"/>
        <v>1.3418389793224801E-2</v>
      </c>
      <c r="Q2019" s="196">
        <f t="shared" si="262"/>
        <v>-9.9122521936951483E-3</v>
      </c>
      <c r="R2019" s="196">
        <f t="shared" si="263"/>
        <v>-3.997293411147762E-2</v>
      </c>
    </row>
    <row r="2020" spans="1:18" ht="13.8">
      <c r="A2020" s="209">
        <v>44567</v>
      </c>
      <c r="B2020" s="193">
        <v>163.25</v>
      </c>
      <c r="C2020" s="193">
        <v>306.56</v>
      </c>
      <c r="D2020" s="193">
        <v>137.21</v>
      </c>
      <c r="E2020" s="193">
        <v>214.67</v>
      </c>
      <c r="F2020" s="193">
        <v>527.61</v>
      </c>
      <c r="G2020" s="193">
        <v>45.94</v>
      </c>
      <c r="H2020" s="193">
        <v>63.12</v>
      </c>
      <c r="I2020" s="224">
        <v>553.29</v>
      </c>
      <c r="J2020" s="193"/>
      <c r="K2020" s="196">
        <f t="shared" si="256"/>
        <v>-6.7534679970796636E-3</v>
      </c>
      <c r="L2020" s="196">
        <f t="shared" si="257"/>
        <v>-7.8964401294498304E-3</v>
      </c>
      <c r="M2020" s="196">
        <f t="shared" si="258"/>
        <v>-8.0104864549945549E-4</v>
      </c>
      <c r="N2020" s="196">
        <f t="shared" si="259"/>
        <v>1.0877754756074467E-2</v>
      </c>
      <c r="O2020" s="196">
        <f t="shared" si="260"/>
        <v>-2.27389005741581E-4</v>
      </c>
      <c r="P2020" s="196">
        <f t="shared" si="261"/>
        <v>-2.8217929238116466E-3</v>
      </c>
      <c r="Q2020" s="196">
        <f t="shared" si="262"/>
        <v>3.594288527818805E-2</v>
      </c>
      <c r="R2020" s="196">
        <f t="shared" si="263"/>
        <v>-2.5074006202424618E-2</v>
      </c>
    </row>
    <row r="2021" spans="1:18" ht="13.8">
      <c r="A2021" s="209">
        <v>44568</v>
      </c>
      <c r="B2021" s="193">
        <v>162.55000000000001</v>
      </c>
      <c r="C2021" s="193">
        <v>306.70999999999998</v>
      </c>
      <c r="D2021" s="193">
        <v>136.66999999999999</v>
      </c>
      <c r="E2021" s="193">
        <v>214.15</v>
      </c>
      <c r="F2021" s="193">
        <v>514.54</v>
      </c>
      <c r="G2021" s="193">
        <v>46.38</v>
      </c>
      <c r="H2021" s="193">
        <v>62.65</v>
      </c>
      <c r="I2021" s="224">
        <v>541.05999999999995</v>
      </c>
      <c r="J2021" s="193"/>
      <c r="K2021" s="196">
        <f t="shared" si="256"/>
        <v>-4.2879019908115693E-3</v>
      </c>
      <c r="L2021" s="196">
        <f t="shared" si="257"/>
        <v>4.893006263047275E-4</v>
      </c>
      <c r="M2021" s="196">
        <f t="shared" si="258"/>
        <v>-3.9355732089499341E-3</v>
      </c>
      <c r="N2021" s="196">
        <f t="shared" si="259"/>
        <v>-2.4223226347416119E-3</v>
      </c>
      <c r="O2021" s="196">
        <f t="shared" si="260"/>
        <v>-2.4772085441898465E-2</v>
      </c>
      <c r="P2021" s="196">
        <f t="shared" si="261"/>
        <v>9.5777100565956653E-3</v>
      </c>
      <c r="Q2021" s="196">
        <f t="shared" si="262"/>
        <v>-7.4461343472750144E-3</v>
      </c>
      <c r="R2021" s="196">
        <f t="shared" si="263"/>
        <v>-2.2104140685716384E-2</v>
      </c>
    </row>
    <row r="2022" spans="1:18" ht="13.8">
      <c r="A2022" s="209">
        <v>44571</v>
      </c>
      <c r="B2022" s="193">
        <v>161.49</v>
      </c>
      <c r="C2022" s="193">
        <v>306.94</v>
      </c>
      <c r="D2022" s="193">
        <v>138.22999999999999</v>
      </c>
      <c r="E2022" s="193">
        <v>211.03</v>
      </c>
      <c r="F2022" s="193">
        <v>497.86</v>
      </c>
      <c r="G2022" s="193">
        <v>46.29</v>
      </c>
      <c r="H2022" s="193">
        <v>61</v>
      </c>
      <c r="I2022" s="224">
        <v>539.85</v>
      </c>
      <c r="J2022" s="193"/>
      <c r="K2022" s="196">
        <f t="shared" si="256"/>
        <v>-6.5210704398646702E-3</v>
      </c>
      <c r="L2022" s="196">
        <f t="shared" si="257"/>
        <v>7.4989403671226309E-4</v>
      </c>
      <c r="M2022" s="196">
        <f t="shared" si="258"/>
        <v>1.1414355747420812E-2</v>
      </c>
      <c r="N2022" s="196">
        <f t="shared" si="259"/>
        <v>-1.4569227177212256E-2</v>
      </c>
      <c r="O2022" s="196">
        <f t="shared" si="260"/>
        <v>-3.2417304777082351E-2</v>
      </c>
      <c r="P2022" s="196">
        <f t="shared" si="261"/>
        <v>-1.9404915912031781E-3</v>
      </c>
      <c r="Q2022" s="196">
        <f t="shared" si="262"/>
        <v>-2.6336791699920169E-2</v>
      </c>
      <c r="R2022" s="196">
        <f t="shared" si="263"/>
        <v>-2.2363508668168464E-3</v>
      </c>
    </row>
    <row r="2023" spans="1:18" ht="13.8">
      <c r="A2023" s="209">
        <v>44572</v>
      </c>
      <c r="B2023" s="193">
        <v>165.36</v>
      </c>
      <c r="C2023" s="193">
        <v>307.63</v>
      </c>
      <c r="D2023" s="193">
        <v>139.66999999999999</v>
      </c>
      <c r="E2023" s="193">
        <v>211.15</v>
      </c>
      <c r="F2023" s="193">
        <v>500.96</v>
      </c>
      <c r="G2023" s="193">
        <v>46.16</v>
      </c>
      <c r="H2023" s="193">
        <v>62.76</v>
      </c>
      <c r="I2023" s="224">
        <v>540.84</v>
      </c>
      <c r="J2023" s="193"/>
      <c r="K2023" s="196">
        <f t="shared" si="256"/>
        <v>2.3964332156789919E-2</v>
      </c>
      <c r="L2023" s="196">
        <f t="shared" si="257"/>
        <v>2.2479963510783794E-3</v>
      </c>
      <c r="M2023" s="196">
        <f t="shared" si="258"/>
        <v>1.0417420241626259E-2</v>
      </c>
      <c r="N2023" s="196">
        <f t="shared" si="259"/>
        <v>5.6863952992467685E-4</v>
      </c>
      <c r="O2023" s="196">
        <f t="shared" si="260"/>
        <v>6.2266500622664318E-3</v>
      </c>
      <c r="P2023" s="196">
        <f t="shared" si="261"/>
        <v>-2.8083819399438875E-3</v>
      </c>
      <c r="Q2023" s="196">
        <f t="shared" si="262"/>
        <v>2.8852459016393411E-2</v>
      </c>
      <c r="R2023" s="196">
        <f t="shared" si="263"/>
        <v>1.8338427340928204E-3</v>
      </c>
    </row>
    <row r="2024" spans="1:18" ht="13.8">
      <c r="A2024" s="209">
        <v>44573</v>
      </c>
      <c r="B2024" s="193">
        <v>165.21</v>
      </c>
      <c r="C2024" s="193">
        <v>310.85000000000002</v>
      </c>
      <c r="D2024" s="193">
        <v>141.30000000000001</v>
      </c>
      <c r="E2024" s="193">
        <v>208.29</v>
      </c>
      <c r="F2024" s="193">
        <v>504.58</v>
      </c>
      <c r="G2024" s="193">
        <v>45.92</v>
      </c>
      <c r="H2024" s="193">
        <v>60.76</v>
      </c>
      <c r="I2024" s="224">
        <v>537.22</v>
      </c>
      <c r="J2024" s="193"/>
      <c r="K2024" s="196">
        <f t="shared" si="256"/>
        <v>-9.0711175616839423E-4</v>
      </c>
      <c r="L2024" s="196">
        <f t="shared" si="257"/>
        <v>1.0467119591717412E-2</v>
      </c>
      <c r="M2024" s="196">
        <f t="shared" si="258"/>
        <v>1.1670365862390092E-2</v>
      </c>
      <c r="N2024" s="196">
        <f t="shared" si="259"/>
        <v>-1.3544873312810863E-2</v>
      </c>
      <c r="O2024" s="196">
        <f t="shared" si="260"/>
        <v>7.2261258383902998E-3</v>
      </c>
      <c r="P2024" s="196">
        <f t="shared" si="261"/>
        <v>-5.1993067590986762E-3</v>
      </c>
      <c r="Q2024" s="196">
        <f t="shared" si="262"/>
        <v>-3.1867431485022309E-2</v>
      </c>
      <c r="R2024" s="196">
        <f t="shared" si="263"/>
        <v>-6.6932919162783896E-3</v>
      </c>
    </row>
    <row r="2025" spans="1:18" ht="13.8">
      <c r="A2025" s="209">
        <v>44574</v>
      </c>
      <c r="B2025" s="193">
        <v>161.21</v>
      </c>
      <c r="C2025" s="193">
        <v>297.69</v>
      </c>
      <c r="D2025" s="193">
        <v>138.79</v>
      </c>
      <c r="E2025" s="193">
        <v>209.55</v>
      </c>
      <c r="F2025" s="193">
        <v>496.02</v>
      </c>
      <c r="G2025" s="193">
        <v>46.57</v>
      </c>
      <c r="H2025" s="193">
        <v>59.78</v>
      </c>
      <c r="I2025" s="224">
        <v>519.20000000000005</v>
      </c>
      <c r="J2025" s="193"/>
      <c r="K2025" s="196">
        <f t="shared" si="256"/>
        <v>-2.4211609466739302E-2</v>
      </c>
      <c r="L2025" s="196">
        <f t="shared" si="257"/>
        <v>-4.2335531606884427E-2</v>
      </c>
      <c r="M2025" s="196">
        <f t="shared" si="258"/>
        <v>-1.7763623496107706E-2</v>
      </c>
      <c r="N2025" s="196">
        <f t="shared" si="259"/>
        <v>6.0492582457152017E-3</v>
      </c>
      <c r="O2025" s="196">
        <f t="shared" si="260"/>
        <v>-1.696460422529629E-2</v>
      </c>
      <c r="P2025" s="196">
        <f t="shared" si="261"/>
        <v>1.4155052264808331E-2</v>
      </c>
      <c r="Q2025" s="196">
        <f t="shared" si="262"/>
        <v>-1.6129032258064464E-2</v>
      </c>
      <c r="R2025" s="196">
        <f t="shared" si="263"/>
        <v>-3.3543054986783775E-2</v>
      </c>
    </row>
    <row r="2026" spans="1:18" ht="13.8">
      <c r="A2026" s="209">
        <v>44575</v>
      </c>
      <c r="B2026" s="193">
        <v>162.13999999999999</v>
      </c>
      <c r="C2026" s="193">
        <v>302.95999999999998</v>
      </c>
      <c r="D2026" s="193">
        <v>139.44</v>
      </c>
      <c r="E2026" s="193">
        <v>205.44</v>
      </c>
      <c r="F2026" s="193">
        <v>482.69</v>
      </c>
      <c r="G2026" s="193">
        <v>46.44</v>
      </c>
      <c r="H2026" s="193">
        <v>59.94</v>
      </c>
      <c r="I2026" s="224">
        <v>525.69000000000005</v>
      </c>
      <c r="J2026" s="193"/>
      <c r="K2026" s="196">
        <f t="shared" si="256"/>
        <v>5.7688728987034203E-3</v>
      </c>
      <c r="L2026" s="196">
        <f t="shared" si="257"/>
        <v>1.7702979609660996E-2</v>
      </c>
      <c r="M2026" s="196">
        <f t="shared" si="258"/>
        <v>4.6833345341883836E-3</v>
      </c>
      <c r="N2026" s="196">
        <f t="shared" si="259"/>
        <v>-1.9613457408733062E-2</v>
      </c>
      <c r="O2026" s="196">
        <f t="shared" si="260"/>
        <v>-2.6873916374339713E-2</v>
      </c>
      <c r="P2026" s="196">
        <f t="shared" si="261"/>
        <v>-2.7914966716771003E-3</v>
      </c>
      <c r="Q2026" s="196">
        <f t="shared" si="262"/>
        <v>2.6764804282368112E-3</v>
      </c>
      <c r="R2026" s="196">
        <f t="shared" si="263"/>
        <v>1.2500000000000016E-2</v>
      </c>
    </row>
    <row r="2027" spans="1:18" ht="13.8">
      <c r="A2027" s="209">
        <v>44579</v>
      </c>
      <c r="B2027" s="193">
        <v>158.91999999999999</v>
      </c>
      <c r="C2027" s="193">
        <v>295.58999999999997</v>
      </c>
      <c r="D2027" s="193">
        <v>135.96</v>
      </c>
      <c r="E2027" s="193">
        <v>204.15</v>
      </c>
      <c r="F2027" s="193">
        <v>468.37</v>
      </c>
      <c r="G2027" s="193">
        <v>45.62</v>
      </c>
      <c r="H2027" s="193">
        <v>58.2</v>
      </c>
      <c r="I2027" s="224">
        <v>510.8</v>
      </c>
      <c r="J2027" s="193"/>
      <c r="K2027" s="196">
        <f t="shared" si="256"/>
        <v>-1.9859380782040206E-2</v>
      </c>
      <c r="L2027" s="196">
        <f t="shared" si="257"/>
        <v>-2.432664378135729E-2</v>
      </c>
      <c r="M2027" s="196">
        <f t="shared" si="258"/>
        <v>-2.4956970740103196E-2</v>
      </c>
      <c r="N2027" s="196">
        <f t="shared" si="259"/>
        <v>-6.2792056074765972E-3</v>
      </c>
      <c r="O2027" s="196">
        <f t="shared" si="260"/>
        <v>-2.9667074105533559E-2</v>
      </c>
      <c r="P2027" s="196">
        <f t="shared" si="261"/>
        <v>-1.7657192075796736E-2</v>
      </c>
      <c r="Q2027" s="196">
        <f t="shared" si="262"/>
        <v>-2.9029029029028944E-2</v>
      </c>
      <c r="R2027" s="196">
        <f t="shared" si="263"/>
        <v>-2.8324678042192245E-2</v>
      </c>
    </row>
    <row r="2028" spans="1:18" ht="13.8">
      <c r="A2028" s="209">
        <v>44580</v>
      </c>
      <c r="B2028" s="193">
        <v>156.30000000000001</v>
      </c>
      <c r="C2028" s="193">
        <v>296.25</v>
      </c>
      <c r="D2028" s="193">
        <v>135.32</v>
      </c>
      <c r="E2028" s="193">
        <v>207.71</v>
      </c>
      <c r="F2028" s="193">
        <v>470.38</v>
      </c>
      <c r="G2028" s="193">
        <v>46.08</v>
      </c>
      <c r="H2028" s="193">
        <v>58.85</v>
      </c>
      <c r="I2028" s="224">
        <v>515.86</v>
      </c>
      <c r="J2028" s="193"/>
      <c r="K2028" s="196">
        <f t="shared" si="256"/>
        <v>-1.6486282406241986E-2</v>
      </c>
      <c r="L2028" s="196">
        <f t="shared" si="257"/>
        <v>2.2328224906120811E-3</v>
      </c>
      <c r="M2028" s="196">
        <f t="shared" si="258"/>
        <v>-4.7072668431892813E-3</v>
      </c>
      <c r="N2028" s="196">
        <f t="shared" si="259"/>
        <v>1.7438158216997318E-2</v>
      </c>
      <c r="O2028" s="196">
        <f t="shared" si="260"/>
        <v>4.2914789589426966E-3</v>
      </c>
      <c r="P2028" s="196">
        <f t="shared" si="261"/>
        <v>1.0083296799649297E-2</v>
      </c>
      <c r="Q2028" s="196">
        <f t="shared" si="262"/>
        <v>1.116838487972506E-2</v>
      </c>
      <c r="R2028" s="196">
        <f t="shared" si="263"/>
        <v>9.9060297572435441E-3</v>
      </c>
    </row>
    <row r="2029" spans="1:18" ht="13.8">
      <c r="A2029" s="209">
        <v>44581</v>
      </c>
      <c r="B2029" s="193">
        <v>151.66999999999999</v>
      </c>
      <c r="C2029" s="193">
        <v>294.56</v>
      </c>
      <c r="D2029" s="193">
        <v>133.18</v>
      </c>
      <c r="E2029" s="193">
        <v>205.74</v>
      </c>
      <c r="F2029" s="193">
        <v>463.34</v>
      </c>
      <c r="G2029" s="193">
        <v>45.21</v>
      </c>
      <c r="H2029" s="193">
        <v>57.35</v>
      </c>
      <c r="I2029" s="224">
        <v>508.25</v>
      </c>
      <c r="J2029" s="193"/>
      <c r="K2029" s="196">
        <f t="shared" si="256"/>
        <v>-2.962252079334628E-2</v>
      </c>
      <c r="L2029" s="196">
        <f t="shared" si="257"/>
        <v>-5.7046413502109625E-3</v>
      </c>
      <c r="M2029" s="196">
        <f t="shared" si="258"/>
        <v>-1.581436594738388E-2</v>
      </c>
      <c r="N2029" s="196">
        <f t="shared" si="259"/>
        <v>-9.4843772567521963E-3</v>
      </c>
      <c r="O2029" s="196">
        <f t="shared" si="260"/>
        <v>-1.4966622730558316E-2</v>
      </c>
      <c r="P2029" s="196">
        <f t="shared" si="261"/>
        <v>-1.888020833333328E-2</v>
      </c>
      <c r="Q2029" s="196">
        <f t="shared" si="262"/>
        <v>-2.5488530161427356E-2</v>
      </c>
      <c r="R2029" s="196">
        <f t="shared" si="263"/>
        <v>-1.4752064513627754E-2</v>
      </c>
    </row>
    <row r="2030" spans="1:18" ht="13.8">
      <c r="A2030" s="209">
        <v>44582</v>
      </c>
      <c r="B2030" s="193">
        <v>142.63999999999999</v>
      </c>
      <c r="C2030" s="193">
        <v>289.12</v>
      </c>
      <c r="D2030" s="193">
        <v>129.77000000000001</v>
      </c>
      <c r="E2030" s="193">
        <v>201.59</v>
      </c>
      <c r="F2030" s="193">
        <v>462.17</v>
      </c>
      <c r="G2030" s="193">
        <v>44.88</v>
      </c>
      <c r="H2030" s="193">
        <v>56.25</v>
      </c>
      <c r="I2030" s="224">
        <v>397.5</v>
      </c>
      <c r="J2030" s="193"/>
      <c r="K2030" s="196">
        <f t="shared" si="256"/>
        <v>-5.9537153029603759E-2</v>
      </c>
      <c r="L2030" s="196">
        <f t="shared" si="257"/>
        <v>-1.8468223791417701E-2</v>
      </c>
      <c r="M2030" s="196">
        <f t="shared" si="258"/>
        <v>-2.5604445111878635E-2</v>
      </c>
      <c r="N2030" s="196">
        <f t="shared" si="259"/>
        <v>-2.0171089724895525E-2</v>
      </c>
      <c r="O2030" s="196">
        <f t="shared" si="260"/>
        <v>-2.5251435231146871E-3</v>
      </c>
      <c r="P2030" s="196">
        <f t="shared" si="261"/>
        <v>-7.2992700729926632E-3</v>
      </c>
      <c r="Q2030" s="196">
        <f t="shared" si="262"/>
        <v>-1.9180470793374045E-2</v>
      </c>
      <c r="R2030" s="196">
        <f t="shared" si="263"/>
        <v>-0.21790457452041317</v>
      </c>
    </row>
    <row r="2031" spans="1:18" ht="13.8">
      <c r="A2031" s="209">
        <v>44585</v>
      </c>
      <c r="B2031" s="193">
        <v>144.54</v>
      </c>
      <c r="C2031" s="193">
        <v>289.45999999999998</v>
      </c>
      <c r="D2031" s="193">
        <v>130.05000000000001</v>
      </c>
      <c r="E2031" s="193">
        <v>204.68</v>
      </c>
      <c r="F2031" s="193">
        <v>469.17</v>
      </c>
      <c r="G2031" s="193">
        <v>44.88</v>
      </c>
      <c r="H2031" s="193">
        <v>56.36</v>
      </c>
      <c r="I2031" s="224">
        <v>387.15</v>
      </c>
      <c r="J2031" s="193"/>
      <c r="K2031" s="196">
        <f t="shared" si="256"/>
        <v>1.332024677509819E-2</v>
      </c>
      <c r="L2031" s="196">
        <f t="shared" si="257"/>
        <v>1.1759822910901183E-3</v>
      </c>
      <c r="M2031" s="196">
        <f t="shared" si="258"/>
        <v>2.1576635586036922E-3</v>
      </c>
      <c r="N2031" s="196">
        <f t="shared" si="259"/>
        <v>1.5328141276849066E-2</v>
      </c>
      <c r="O2031" s="196">
        <f t="shared" si="260"/>
        <v>1.5145941969405196E-2</v>
      </c>
      <c r="P2031" s="196">
        <f t="shared" si="261"/>
        <v>0</v>
      </c>
      <c r="Q2031" s="196">
        <f t="shared" si="262"/>
        <v>1.9555555555555455E-3</v>
      </c>
      <c r="R2031" s="196">
        <f t="shared" si="263"/>
        <v>-2.6037735849056661E-2</v>
      </c>
    </row>
    <row r="2032" spans="1:18" ht="13.8">
      <c r="A2032" s="209">
        <v>44586</v>
      </c>
      <c r="B2032" s="193">
        <v>139.99</v>
      </c>
      <c r="C2032" s="193">
        <v>281.76</v>
      </c>
      <c r="D2032" s="193">
        <v>126.43</v>
      </c>
      <c r="E2032" s="193">
        <v>199.21</v>
      </c>
      <c r="F2032" s="193">
        <v>458.06</v>
      </c>
      <c r="G2032" s="193">
        <v>43.9</v>
      </c>
      <c r="H2032" s="193">
        <v>54.96</v>
      </c>
      <c r="I2032" s="224">
        <v>366.42</v>
      </c>
      <c r="J2032" s="193"/>
      <c r="K2032" s="196">
        <f t="shared" si="256"/>
        <v>-3.1479175314791635E-2</v>
      </c>
      <c r="L2032" s="196">
        <f t="shared" si="257"/>
        <v>-2.6601257513991533E-2</v>
      </c>
      <c r="M2032" s="196">
        <f t="shared" si="258"/>
        <v>-2.7835447904652089E-2</v>
      </c>
      <c r="N2032" s="196">
        <f t="shared" si="259"/>
        <v>-2.6724643345710369E-2</v>
      </c>
      <c r="O2032" s="196">
        <f t="shared" si="260"/>
        <v>-2.3680115949442661E-2</v>
      </c>
      <c r="P2032" s="196">
        <f t="shared" si="261"/>
        <v>-2.1836007130124863E-2</v>
      </c>
      <c r="Q2032" s="196">
        <f t="shared" si="262"/>
        <v>-2.4840312278211471E-2</v>
      </c>
      <c r="R2032" s="196">
        <f t="shared" si="263"/>
        <v>-5.3545137543587661E-2</v>
      </c>
    </row>
    <row r="2033" spans="1:18" ht="13.8">
      <c r="A2033" s="209">
        <v>44587</v>
      </c>
      <c r="B2033" s="193">
        <v>138.87</v>
      </c>
      <c r="C2033" s="193">
        <v>289.79000000000002</v>
      </c>
      <c r="D2033" s="193">
        <v>128.91999999999999</v>
      </c>
      <c r="E2033" s="193">
        <v>196.45</v>
      </c>
      <c r="F2033" s="193">
        <v>463.96</v>
      </c>
      <c r="G2033" s="193">
        <v>43.46</v>
      </c>
      <c r="H2033" s="193">
        <v>54.52</v>
      </c>
      <c r="I2033" s="224">
        <v>359.7</v>
      </c>
      <c r="J2033" s="193"/>
      <c r="K2033" s="196">
        <f t="shared" si="256"/>
        <v>-8.0005714693907031E-3</v>
      </c>
      <c r="L2033" s="196">
        <f t="shared" si="257"/>
        <v>2.849943214082918E-2</v>
      </c>
      <c r="M2033" s="196">
        <f t="shared" si="258"/>
        <v>1.9694692715336398E-2</v>
      </c>
      <c r="N2033" s="196">
        <f t="shared" si="259"/>
        <v>-1.3854726168365139E-2</v>
      </c>
      <c r="O2033" s="196">
        <f t="shared" si="260"/>
        <v>1.2880408680085529E-2</v>
      </c>
      <c r="P2033" s="196">
        <f t="shared" si="261"/>
        <v>-1.002277904328013E-2</v>
      </c>
      <c r="Q2033" s="196">
        <f t="shared" si="262"/>
        <v>-8.0058224163027242E-3</v>
      </c>
      <c r="R2033" s="196">
        <f t="shared" si="263"/>
        <v>-1.8339610283281554E-2</v>
      </c>
    </row>
    <row r="2034" spans="1:18" ht="13.8">
      <c r="A2034" s="209">
        <v>44588</v>
      </c>
      <c r="B2034" s="193">
        <v>139.63999999999999</v>
      </c>
      <c r="C2034" s="193">
        <v>292.85000000000002</v>
      </c>
      <c r="D2034" s="193">
        <v>128.80000000000001</v>
      </c>
      <c r="E2034" s="193">
        <v>196.89</v>
      </c>
      <c r="F2034" s="193">
        <v>463.05</v>
      </c>
      <c r="G2034" s="193">
        <v>43.49</v>
      </c>
      <c r="H2034" s="193">
        <v>53.57</v>
      </c>
      <c r="I2034" s="224">
        <v>386.7</v>
      </c>
      <c r="J2034" s="193"/>
      <c r="K2034" s="196">
        <f t="shared" si="256"/>
        <v>5.5447540865556401E-3</v>
      </c>
      <c r="L2034" s="196">
        <f t="shared" si="257"/>
        <v>1.0559370578694924E-2</v>
      </c>
      <c r="M2034" s="196">
        <f t="shared" si="258"/>
        <v>-9.3080980452975596E-4</v>
      </c>
      <c r="N2034" s="196">
        <f t="shared" si="259"/>
        <v>2.2397556630185684E-3</v>
      </c>
      <c r="O2034" s="196">
        <f t="shared" si="260"/>
        <v>-1.9613759806879219E-3</v>
      </c>
      <c r="P2034" s="196">
        <f t="shared" si="261"/>
        <v>6.9028992176716831E-4</v>
      </c>
      <c r="Q2034" s="196">
        <f t="shared" si="262"/>
        <v>-1.7424798239178335E-2</v>
      </c>
      <c r="R2034" s="196">
        <f t="shared" si="263"/>
        <v>7.5062552126772319E-2</v>
      </c>
    </row>
    <row r="2035" spans="1:18" ht="13.8">
      <c r="A2035" s="209">
        <v>44589</v>
      </c>
      <c r="B2035" s="193">
        <v>143.97999999999999</v>
      </c>
      <c r="C2035" s="193">
        <v>301.07</v>
      </c>
      <c r="D2035" s="193">
        <v>132.96</v>
      </c>
      <c r="E2035" s="193">
        <v>201.98</v>
      </c>
      <c r="F2035" s="193">
        <v>472.56</v>
      </c>
      <c r="G2035" s="193">
        <v>44.02</v>
      </c>
      <c r="H2035" s="193">
        <v>54.36</v>
      </c>
      <c r="I2035" s="224">
        <v>384.36</v>
      </c>
      <c r="J2035" s="193"/>
      <c r="K2035" s="196">
        <f t="shared" si="256"/>
        <v>3.1079919793755399E-2</v>
      </c>
      <c r="L2035" s="196">
        <f t="shared" si="257"/>
        <v>2.8068977292128972E-2</v>
      </c>
      <c r="M2035" s="196">
        <f t="shared" si="258"/>
        <v>3.2298136645962705E-2</v>
      </c>
      <c r="N2035" s="196">
        <f t="shared" si="259"/>
        <v>2.585199857788615E-2</v>
      </c>
      <c r="O2035" s="196">
        <f t="shared" si="260"/>
        <v>2.0537738905085822E-2</v>
      </c>
      <c r="P2035" s="196">
        <f t="shared" si="261"/>
        <v>1.2186709588411155E-2</v>
      </c>
      <c r="Q2035" s="196">
        <f t="shared" si="262"/>
        <v>1.4747059921597893E-2</v>
      </c>
      <c r="R2035" s="196">
        <f t="shared" si="263"/>
        <v>-6.0512024825445437E-3</v>
      </c>
    </row>
    <row r="2036" spans="1:18" ht="13.8">
      <c r="A2036" s="209">
        <v>44592</v>
      </c>
      <c r="B2036" s="193">
        <v>149.57</v>
      </c>
      <c r="C2036" s="193">
        <v>303.73</v>
      </c>
      <c r="D2036" s="193">
        <v>135.37</v>
      </c>
      <c r="E2036" s="193">
        <v>204.54</v>
      </c>
      <c r="F2036" s="193">
        <v>484.74</v>
      </c>
      <c r="G2036" s="193">
        <v>44.76</v>
      </c>
      <c r="H2036" s="193">
        <v>56.75</v>
      </c>
      <c r="I2036" s="224">
        <v>427.14</v>
      </c>
      <c r="J2036" s="193"/>
      <c r="K2036" s="196">
        <f t="shared" si="256"/>
        <v>3.8824836782886542E-2</v>
      </c>
      <c r="L2036" s="196">
        <f t="shared" si="257"/>
        <v>8.8351546152058494E-3</v>
      </c>
      <c r="M2036" s="196">
        <f t="shared" si="258"/>
        <v>1.8125752105896484E-2</v>
      </c>
      <c r="N2036" s="196">
        <f t="shared" si="259"/>
        <v>1.2674522229923766E-2</v>
      </c>
      <c r="O2036" s="196">
        <f t="shared" si="260"/>
        <v>2.5774504824784168E-2</v>
      </c>
      <c r="P2036" s="196">
        <f t="shared" si="261"/>
        <v>1.681054066333473E-2</v>
      </c>
      <c r="Q2036" s="196">
        <f t="shared" si="262"/>
        <v>4.3966151582045636E-2</v>
      </c>
      <c r="R2036" s="196">
        <f t="shared" si="263"/>
        <v>0.11130190446456439</v>
      </c>
    </row>
    <row r="2037" spans="1:18" ht="13.8">
      <c r="A2037" s="209">
        <v>44593</v>
      </c>
      <c r="B2037" s="193">
        <v>151.19</v>
      </c>
      <c r="C2037" s="193">
        <v>301.56</v>
      </c>
      <c r="D2037" s="193">
        <v>137.54</v>
      </c>
      <c r="E2037" s="193">
        <v>203.43</v>
      </c>
      <c r="F2037" s="193">
        <v>487.89</v>
      </c>
      <c r="G2037" s="193">
        <v>45.11</v>
      </c>
      <c r="H2037" s="193">
        <v>57.14</v>
      </c>
      <c r="I2037" s="224">
        <v>457.13</v>
      </c>
      <c r="J2037" s="193"/>
      <c r="K2037" s="196">
        <f t="shared" si="256"/>
        <v>1.0831049007153872E-2</v>
      </c>
      <c r="L2037" s="196">
        <f t="shared" si="257"/>
        <v>-7.1445033417838729E-3</v>
      </c>
      <c r="M2037" s="196">
        <f t="shared" si="258"/>
        <v>1.6030139617344962E-2</v>
      </c>
      <c r="N2037" s="196">
        <f t="shared" si="259"/>
        <v>-5.4268113816367718E-3</v>
      </c>
      <c r="O2037" s="196">
        <f t="shared" si="260"/>
        <v>6.4983290011139524E-3</v>
      </c>
      <c r="P2037" s="196">
        <f t="shared" si="261"/>
        <v>7.8194816800715248E-3</v>
      </c>
      <c r="Q2037" s="196">
        <f t="shared" si="262"/>
        <v>6.8722466960352523E-3</v>
      </c>
      <c r="R2037" s="196">
        <f t="shared" si="263"/>
        <v>7.0211171981083509E-2</v>
      </c>
    </row>
    <row r="2038" spans="1:18" ht="13.8">
      <c r="A2038" s="209">
        <v>44594</v>
      </c>
      <c r="B2038" s="193">
        <v>150.61000000000001</v>
      </c>
      <c r="C2038" s="193">
        <v>306.14999999999998</v>
      </c>
      <c r="D2038" s="193">
        <v>147.66999999999999</v>
      </c>
      <c r="E2038" s="193">
        <v>201.92</v>
      </c>
      <c r="F2038" s="193">
        <v>500.95</v>
      </c>
      <c r="G2038" s="193">
        <v>45.09</v>
      </c>
      <c r="H2038" s="193">
        <v>55.3</v>
      </c>
      <c r="I2038" s="224">
        <v>429.48</v>
      </c>
      <c r="J2038" s="193"/>
      <c r="K2038" s="196">
        <f t="shared" si="256"/>
        <v>-3.8362325550630604E-3</v>
      </c>
      <c r="L2038" s="196">
        <f t="shared" si="257"/>
        <v>1.5220851571826418E-2</v>
      </c>
      <c r="M2038" s="196">
        <f t="shared" si="258"/>
        <v>7.3651301439581179E-2</v>
      </c>
      <c r="N2038" s="196">
        <f t="shared" si="259"/>
        <v>-7.422700683281813E-3</v>
      </c>
      <c r="O2038" s="196">
        <f t="shared" si="260"/>
        <v>2.6768328926602313E-2</v>
      </c>
      <c r="P2038" s="196">
        <f t="shared" si="261"/>
        <v>-4.4336067390813612E-4</v>
      </c>
      <c r="Q2038" s="196">
        <f t="shared" si="262"/>
        <v>-3.2201610080504081E-2</v>
      </c>
      <c r="R2038" s="196">
        <f t="shared" si="263"/>
        <v>-6.0486076170892258E-2</v>
      </c>
    </row>
    <row r="2039" spans="1:18" ht="13.8">
      <c r="A2039" s="209">
        <v>44595</v>
      </c>
      <c r="B2039" s="193">
        <v>138.85</v>
      </c>
      <c r="C2039" s="193">
        <v>294.22000000000003</v>
      </c>
      <c r="D2039" s="193">
        <v>142.30000000000001</v>
      </c>
      <c r="E2039" s="193">
        <v>197.85</v>
      </c>
      <c r="F2039" s="193">
        <v>501.47</v>
      </c>
      <c r="G2039" s="193">
        <v>45.13</v>
      </c>
      <c r="H2039" s="193">
        <v>54.03</v>
      </c>
      <c r="I2039" s="224">
        <v>405.6</v>
      </c>
      <c r="J2039" s="193"/>
      <c r="K2039" s="196">
        <f t="shared" si="256"/>
        <v>-7.8082464643782074E-2</v>
      </c>
      <c r="L2039" s="196">
        <f t="shared" si="257"/>
        <v>-3.8967826228972567E-2</v>
      </c>
      <c r="M2039" s="196">
        <f t="shared" si="258"/>
        <v>-3.63648676102118E-2</v>
      </c>
      <c r="N2039" s="196">
        <f t="shared" si="259"/>
        <v>-2.0156497622820888E-2</v>
      </c>
      <c r="O2039" s="196">
        <f t="shared" si="260"/>
        <v>1.0380277472802448E-3</v>
      </c>
      <c r="P2039" s="196">
        <f t="shared" si="261"/>
        <v>8.8711465956973037E-4</v>
      </c>
      <c r="Q2039" s="196">
        <f t="shared" si="262"/>
        <v>-2.2965641952983656E-2</v>
      </c>
      <c r="R2039" s="196">
        <f t="shared" si="263"/>
        <v>-5.5602123498183838E-2</v>
      </c>
    </row>
    <row r="2040" spans="1:18" ht="13.8">
      <c r="A2040" s="209">
        <v>44596</v>
      </c>
      <c r="B2040" s="193">
        <v>157.63999999999999</v>
      </c>
      <c r="C2040" s="193">
        <v>298.8</v>
      </c>
      <c r="D2040" s="193">
        <v>142.66999999999999</v>
      </c>
      <c r="E2040" s="193">
        <v>198.61</v>
      </c>
      <c r="F2040" s="193">
        <v>499.55</v>
      </c>
      <c r="G2040" s="193">
        <v>44.6</v>
      </c>
      <c r="H2040" s="193">
        <v>56.01</v>
      </c>
      <c r="I2040" s="224">
        <v>410.17</v>
      </c>
      <c r="J2040" s="193"/>
      <c r="K2040" s="196">
        <f t="shared" si="256"/>
        <v>0.13532589124954983</v>
      </c>
      <c r="L2040" s="196">
        <f t="shared" si="257"/>
        <v>1.5566582829175392E-2</v>
      </c>
      <c r="M2040" s="196">
        <f t="shared" si="258"/>
        <v>2.6001405481375691E-3</v>
      </c>
      <c r="N2040" s="196">
        <f t="shared" si="259"/>
        <v>3.8412939095275175E-3</v>
      </c>
      <c r="O2040" s="196">
        <f t="shared" si="260"/>
        <v>-3.8287434941272976E-3</v>
      </c>
      <c r="P2040" s="196">
        <f t="shared" si="261"/>
        <v>-1.17438510968314E-2</v>
      </c>
      <c r="Q2040" s="196">
        <f t="shared" si="262"/>
        <v>3.6646307606885004E-2</v>
      </c>
      <c r="R2040" s="196">
        <f t="shared" si="263"/>
        <v>1.126725838264298E-2</v>
      </c>
    </row>
    <row r="2041" spans="1:18" ht="13.8">
      <c r="A2041" s="209">
        <v>44599</v>
      </c>
      <c r="B2041" s="193">
        <v>157.94</v>
      </c>
      <c r="C2041" s="193">
        <v>293.93</v>
      </c>
      <c r="D2041" s="193">
        <v>138.6</v>
      </c>
      <c r="E2041" s="193">
        <v>196.06</v>
      </c>
      <c r="F2041" s="193">
        <v>495.82</v>
      </c>
      <c r="G2041" s="193">
        <v>44.16</v>
      </c>
      <c r="H2041" s="193">
        <v>55.46</v>
      </c>
      <c r="I2041" s="224">
        <v>402.1</v>
      </c>
      <c r="J2041" s="193"/>
      <c r="K2041" s="196">
        <f t="shared" si="256"/>
        <v>1.9030702867293288E-3</v>
      </c>
      <c r="L2041" s="196">
        <f t="shared" si="257"/>
        <v>-1.6298527443105771E-2</v>
      </c>
      <c r="M2041" s="196">
        <f t="shared" si="258"/>
        <v>-2.852737085582108E-2</v>
      </c>
      <c r="N2041" s="196">
        <f t="shared" si="259"/>
        <v>-1.2839232667035955E-2</v>
      </c>
      <c r="O2041" s="196">
        <f t="shared" si="260"/>
        <v>-7.4667200480432756E-3</v>
      </c>
      <c r="P2041" s="196">
        <f t="shared" si="261"/>
        <v>-9.8654708520180458E-3</v>
      </c>
      <c r="Q2041" s="196">
        <f t="shared" si="262"/>
        <v>-9.8196750580253015E-3</v>
      </c>
      <c r="R2041" s="196">
        <f t="shared" si="263"/>
        <v>-1.9674768998220234E-2</v>
      </c>
    </row>
    <row r="2042" spans="1:18" ht="13.8">
      <c r="A2042" s="209">
        <v>44600</v>
      </c>
      <c r="B2042" s="193">
        <v>161.41</v>
      </c>
      <c r="C2042" s="193">
        <v>297.45999999999998</v>
      </c>
      <c r="D2042" s="193">
        <v>138.87</v>
      </c>
      <c r="E2042" s="193">
        <v>197.6</v>
      </c>
      <c r="F2042" s="193">
        <v>500.88</v>
      </c>
      <c r="G2042" s="193">
        <v>44.17</v>
      </c>
      <c r="H2042" s="193">
        <v>56.43</v>
      </c>
      <c r="I2042" s="224">
        <v>403.53</v>
      </c>
      <c r="J2042" s="195"/>
      <c r="K2042" s="196">
        <f t="shared" si="256"/>
        <v>2.1970368494364942E-2</v>
      </c>
      <c r="L2042" s="196">
        <f t="shared" si="257"/>
        <v>1.2009662164460833E-2</v>
      </c>
      <c r="M2042" s="196">
        <f t="shared" si="258"/>
        <v>1.948051948052022E-3</v>
      </c>
      <c r="N2042" s="196">
        <f t="shared" si="259"/>
        <v>7.8547383454044273E-3</v>
      </c>
      <c r="O2042" s="196">
        <f t="shared" si="260"/>
        <v>1.0205316445484253E-2</v>
      </c>
      <c r="P2042" s="196">
        <f t="shared" si="261"/>
        <v>2.2644927536243472E-4</v>
      </c>
      <c r="Q2042" s="196">
        <f t="shared" si="262"/>
        <v>1.7490082942661356E-2</v>
      </c>
      <c r="R2042" s="196">
        <f t="shared" si="263"/>
        <v>3.5563292713254161E-3</v>
      </c>
    </row>
    <row r="2043" spans="1:18" ht="13.8">
      <c r="A2043" s="209">
        <v>44601</v>
      </c>
      <c r="B2043" s="193">
        <v>161.19</v>
      </c>
      <c r="C2043" s="193">
        <v>303.95</v>
      </c>
      <c r="D2043" s="193">
        <v>141.11000000000001</v>
      </c>
      <c r="E2043" s="193">
        <v>201.02</v>
      </c>
      <c r="F2043" s="193">
        <v>508.26</v>
      </c>
      <c r="G2043" s="193">
        <v>44.08</v>
      </c>
      <c r="H2043" s="193">
        <v>57.26</v>
      </c>
      <c r="I2043" s="224">
        <v>412.89</v>
      </c>
      <c r="J2043" s="193"/>
      <c r="K2043" s="196">
        <f t="shared" si="256"/>
        <v>-1.3629886624124828E-3</v>
      </c>
      <c r="L2043" s="196">
        <f t="shared" si="257"/>
        <v>2.1818059571034793E-2</v>
      </c>
      <c r="M2043" s="196">
        <f t="shared" si="258"/>
        <v>1.6130193706344127E-2</v>
      </c>
      <c r="N2043" s="196">
        <f t="shared" si="259"/>
        <v>1.7307692307692388E-2</v>
      </c>
      <c r="O2043" s="196">
        <f t="shared" si="260"/>
        <v>1.4734068040249152E-2</v>
      </c>
      <c r="P2043" s="196">
        <f t="shared" si="261"/>
        <v>-2.0375820692778673E-3</v>
      </c>
      <c r="Q2043" s="196">
        <f t="shared" si="262"/>
        <v>1.4708488392698889E-2</v>
      </c>
      <c r="R2043" s="196">
        <f t="shared" si="263"/>
        <v>2.3195301464575161E-2</v>
      </c>
    </row>
    <row r="2044" spans="1:18" ht="13.8">
      <c r="A2044" s="209">
        <v>44602</v>
      </c>
      <c r="B2044" s="193">
        <v>159</v>
      </c>
      <c r="C2044" s="193">
        <v>295.33</v>
      </c>
      <c r="D2044" s="193">
        <v>138.26</v>
      </c>
      <c r="E2044" s="193">
        <v>198.43</v>
      </c>
      <c r="F2044" s="193">
        <v>498.31</v>
      </c>
      <c r="G2044" s="193">
        <v>43.56</v>
      </c>
      <c r="H2044" s="193">
        <v>55.56</v>
      </c>
      <c r="I2044" s="224">
        <v>406.27</v>
      </c>
      <c r="J2044" s="193"/>
      <c r="K2044" s="196">
        <f t="shared" si="256"/>
        <v>-1.3586450772380406E-2</v>
      </c>
      <c r="L2044" s="196">
        <f t="shared" si="257"/>
        <v>-2.8359927619674305E-2</v>
      </c>
      <c r="M2044" s="196">
        <f t="shared" si="258"/>
        <v>-2.0197009425271223E-2</v>
      </c>
      <c r="N2044" s="196">
        <f t="shared" si="259"/>
        <v>-1.2884290120386048E-2</v>
      </c>
      <c r="O2044" s="196">
        <f t="shared" si="260"/>
        <v>-1.957659465627826E-2</v>
      </c>
      <c r="P2044" s="196">
        <f t="shared" si="261"/>
        <v>-1.1796733212341108E-2</v>
      </c>
      <c r="Q2044" s="196">
        <f t="shared" si="262"/>
        <v>-2.9689137268599296E-2</v>
      </c>
      <c r="R2044" s="196">
        <f t="shared" si="263"/>
        <v>-1.6033326067475609E-2</v>
      </c>
    </row>
    <row r="2045" spans="1:18" ht="13.8">
      <c r="A2045" s="209">
        <v>44603</v>
      </c>
      <c r="B2045" s="193">
        <v>153.29</v>
      </c>
      <c r="C2045" s="193">
        <v>288.16000000000003</v>
      </c>
      <c r="D2045" s="193">
        <v>133.80000000000001</v>
      </c>
      <c r="E2045" s="193">
        <v>196.31</v>
      </c>
      <c r="F2045" s="193">
        <v>489.84</v>
      </c>
      <c r="G2045" s="193">
        <v>43.32</v>
      </c>
      <c r="H2045" s="193">
        <v>55.15</v>
      </c>
      <c r="I2045" s="224">
        <v>391.31</v>
      </c>
      <c r="J2045" s="193"/>
      <c r="K2045" s="196">
        <f t="shared" si="256"/>
        <v>-3.5911949685534642E-2</v>
      </c>
      <c r="L2045" s="196">
        <f t="shared" si="257"/>
        <v>-2.427792638743087E-2</v>
      </c>
      <c r="M2045" s="196">
        <f t="shared" si="258"/>
        <v>-3.2258064516128886E-2</v>
      </c>
      <c r="N2045" s="196">
        <f t="shared" si="259"/>
        <v>-1.0683868366678449E-2</v>
      </c>
      <c r="O2045" s="196">
        <f t="shared" si="260"/>
        <v>-1.6997451385683666E-2</v>
      </c>
      <c r="P2045" s="196">
        <f t="shared" si="261"/>
        <v>-5.5096418732782822E-3</v>
      </c>
      <c r="Q2045" s="196">
        <f t="shared" si="262"/>
        <v>-7.3794096472282883E-3</v>
      </c>
      <c r="R2045" s="196">
        <f t="shared" si="263"/>
        <v>-3.6822802569719593E-2</v>
      </c>
    </row>
    <row r="2046" spans="1:18" ht="13.8">
      <c r="A2046" s="209">
        <v>44606</v>
      </c>
      <c r="B2046" s="193">
        <v>155.16999999999999</v>
      </c>
      <c r="C2046" s="193">
        <v>288.12</v>
      </c>
      <c r="D2046" s="193">
        <v>134.97</v>
      </c>
      <c r="E2046" s="193">
        <v>193.54</v>
      </c>
      <c r="F2046" s="193">
        <v>486.85</v>
      </c>
      <c r="G2046" s="193">
        <v>42.88</v>
      </c>
      <c r="H2046" s="193">
        <v>54.96</v>
      </c>
      <c r="I2046" s="224">
        <v>396.57</v>
      </c>
      <c r="J2046" s="193"/>
      <c r="K2046" s="196">
        <f t="shared" si="256"/>
        <v>1.2264335573096715E-2</v>
      </c>
      <c r="L2046" s="196">
        <f t="shared" si="257"/>
        <v>-1.38811771238272E-4</v>
      </c>
      <c r="M2046" s="196">
        <f t="shared" si="258"/>
        <v>8.7443946188339866E-3</v>
      </c>
      <c r="N2046" s="196">
        <f t="shared" si="259"/>
        <v>-1.4110335693545974E-2</v>
      </c>
      <c r="O2046" s="196">
        <f t="shared" si="260"/>
        <v>-6.1040339702759117E-3</v>
      </c>
      <c r="P2046" s="196">
        <f t="shared" si="261"/>
        <v>-1.0156971375807889E-2</v>
      </c>
      <c r="Q2046" s="196">
        <f t="shared" si="262"/>
        <v>-3.4451495920217179E-3</v>
      </c>
      <c r="R2046" s="196">
        <f t="shared" si="263"/>
        <v>1.3442028059594671E-2</v>
      </c>
    </row>
    <row r="2047" spans="1:18" ht="13.8">
      <c r="A2047" s="209">
        <v>44607</v>
      </c>
      <c r="B2047" s="193">
        <v>156.51</v>
      </c>
      <c r="C2047" s="193">
        <v>293.45999999999998</v>
      </c>
      <c r="D2047" s="193">
        <v>136.09</v>
      </c>
      <c r="E2047" s="193">
        <v>193.08</v>
      </c>
      <c r="F2047" s="193">
        <v>493.93</v>
      </c>
      <c r="G2047" s="193">
        <v>43.01</v>
      </c>
      <c r="H2047" s="193">
        <v>56.62</v>
      </c>
      <c r="I2047" s="224">
        <v>407.46</v>
      </c>
      <c r="J2047" s="193"/>
      <c r="K2047" s="196">
        <f t="shared" si="256"/>
        <v>8.6356898885093999E-3</v>
      </c>
      <c r="L2047" s="196">
        <f t="shared" si="257"/>
        <v>1.8533944189920781E-2</v>
      </c>
      <c r="M2047" s="196">
        <f t="shared" si="258"/>
        <v>8.2981403274802138E-3</v>
      </c>
      <c r="N2047" s="196">
        <f t="shared" si="259"/>
        <v>-2.3767696600184951E-3</v>
      </c>
      <c r="O2047" s="196">
        <f t="shared" si="260"/>
        <v>1.4542466878915444E-2</v>
      </c>
      <c r="P2047" s="196">
        <f t="shared" si="261"/>
        <v>3.0317164179103416E-3</v>
      </c>
      <c r="Q2047" s="196">
        <f t="shared" si="262"/>
        <v>3.0203784570596734E-2</v>
      </c>
      <c r="R2047" s="196">
        <f t="shared" si="263"/>
        <v>2.7460473560783686E-2</v>
      </c>
    </row>
    <row r="2048" spans="1:18" ht="13.8">
      <c r="A2048" s="209">
        <v>44608</v>
      </c>
      <c r="B2048" s="193">
        <v>158.1</v>
      </c>
      <c r="C2048" s="193">
        <v>293.12</v>
      </c>
      <c r="D2048" s="193">
        <v>137.15</v>
      </c>
      <c r="E2048" s="193">
        <v>193.67</v>
      </c>
      <c r="F2048" s="193">
        <v>492.47</v>
      </c>
      <c r="G2048" s="193">
        <v>42.75</v>
      </c>
      <c r="H2048" s="193">
        <v>54.46</v>
      </c>
      <c r="I2048" s="224">
        <v>398.08</v>
      </c>
      <c r="J2048" s="193"/>
      <c r="K2048" s="196">
        <f t="shared" si="256"/>
        <v>1.0159095265478266E-2</v>
      </c>
      <c r="L2048" s="196">
        <f t="shared" si="257"/>
        <v>-1.1585906086007463E-3</v>
      </c>
      <c r="M2048" s="196">
        <f t="shared" si="258"/>
        <v>7.7889631861268443E-3</v>
      </c>
      <c r="N2048" s="196">
        <f t="shared" si="259"/>
        <v>3.0557281955664746E-3</v>
      </c>
      <c r="O2048" s="196">
        <f t="shared" si="260"/>
        <v>-2.9558844370659396E-3</v>
      </c>
      <c r="P2048" s="196">
        <f t="shared" si="261"/>
        <v>-6.0451057893512678E-3</v>
      </c>
      <c r="Q2048" s="196">
        <f t="shared" si="262"/>
        <v>-3.8149063935005237E-2</v>
      </c>
      <c r="R2048" s="196">
        <f t="shared" si="263"/>
        <v>-2.3020664605114604E-2</v>
      </c>
    </row>
    <row r="2049" spans="1:18" ht="13.8">
      <c r="A2049" s="209">
        <v>44609</v>
      </c>
      <c r="B2049" s="193">
        <v>154.65</v>
      </c>
      <c r="C2049" s="193">
        <v>284.52999999999997</v>
      </c>
      <c r="D2049" s="193">
        <v>131.97999999999999</v>
      </c>
      <c r="E2049" s="193">
        <v>190.12</v>
      </c>
      <c r="F2049" s="193">
        <v>494.98</v>
      </c>
      <c r="G2049" s="193">
        <v>44.46</v>
      </c>
      <c r="H2049" s="193">
        <v>52.68</v>
      </c>
      <c r="I2049" s="224">
        <v>386.67</v>
      </c>
      <c r="J2049" s="193"/>
      <c r="K2049" s="196">
        <f t="shared" si="256"/>
        <v>-2.1821631878557804E-2</v>
      </c>
      <c r="L2049" s="196">
        <f t="shared" si="257"/>
        <v>-2.9305403930131112E-2</v>
      </c>
      <c r="M2049" s="196">
        <f t="shared" si="258"/>
        <v>-3.7695953335763879E-2</v>
      </c>
      <c r="N2049" s="196">
        <f t="shared" si="259"/>
        <v>-1.8330149222904855E-2</v>
      </c>
      <c r="O2049" s="196">
        <f t="shared" si="260"/>
        <v>5.0967571628728467E-3</v>
      </c>
      <c r="P2049" s="196">
        <f t="shared" si="261"/>
        <v>4.0000000000000022E-2</v>
      </c>
      <c r="Q2049" s="196">
        <f t="shared" si="262"/>
        <v>-3.2684539111274349E-2</v>
      </c>
      <c r="R2049" s="196">
        <f t="shared" si="263"/>
        <v>-2.866258038585201E-2</v>
      </c>
    </row>
    <row r="2050" spans="1:18" ht="13.8">
      <c r="A2050" s="209">
        <v>44610</v>
      </c>
      <c r="B2050" s="193">
        <v>152.6</v>
      </c>
      <c r="C2050" s="193">
        <v>281.79000000000002</v>
      </c>
      <c r="D2050" s="193">
        <v>130.15</v>
      </c>
      <c r="E2050" s="193">
        <v>190.48</v>
      </c>
      <c r="F2050" s="193">
        <v>492.73</v>
      </c>
      <c r="G2050" s="193">
        <v>44.17</v>
      </c>
      <c r="H2050" s="193">
        <v>52.39</v>
      </c>
      <c r="I2050" s="224">
        <v>391.29</v>
      </c>
      <c r="J2050" s="193"/>
      <c r="K2050" s="196">
        <f t="shared" si="256"/>
        <v>-1.3255738764953192E-2</v>
      </c>
      <c r="L2050" s="196">
        <f t="shared" si="257"/>
        <v>-9.6299160018274085E-3</v>
      </c>
      <c r="M2050" s="196">
        <f t="shared" si="258"/>
        <v>-1.3865737232913958E-2</v>
      </c>
      <c r="N2050" s="196">
        <f t="shared" si="259"/>
        <v>1.8935409215231707E-3</v>
      </c>
      <c r="O2050" s="196">
        <f t="shared" si="260"/>
        <v>-4.5456382076043472E-3</v>
      </c>
      <c r="P2050" s="196">
        <f t="shared" si="261"/>
        <v>-6.5227170490328194E-3</v>
      </c>
      <c r="Q2050" s="196">
        <f t="shared" si="262"/>
        <v>-5.5049354593773563E-3</v>
      </c>
      <c r="R2050" s="196">
        <f t="shared" si="263"/>
        <v>1.1948172860578799E-2</v>
      </c>
    </row>
    <row r="2051" spans="1:18" ht="13.8">
      <c r="A2051" s="209">
        <v>44614</v>
      </c>
      <c r="B2051" s="193">
        <v>150.19999999999999</v>
      </c>
      <c r="C2051" s="193">
        <v>281.58999999999997</v>
      </c>
      <c r="D2051" s="193">
        <v>129.09</v>
      </c>
      <c r="E2051" s="193">
        <v>182.99</v>
      </c>
      <c r="F2051" s="193">
        <v>482.64</v>
      </c>
      <c r="G2051" s="193">
        <v>43.68</v>
      </c>
      <c r="H2051" s="193">
        <v>52.1</v>
      </c>
      <c r="I2051" s="224">
        <v>377.38</v>
      </c>
      <c r="J2051" s="193"/>
      <c r="K2051" s="196">
        <f t="shared" ref="K2051:K2114" si="264">(B2051-B2050)/B2050</f>
        <v>-1.5727391874180902E-2</v>
      </c>
      <c r="L2051" s="196">
        <f t="shared" ref="L2051:L2114" si="265">(C2051-C2050)/C2050</f>
        <v>-7.0974839419441947E-4</v>
      </c>
      <c r="M2051" s="196">
        <f t="shared" ref="M2051:M2114" si="266">(D2051-D2050)/D2050</f>
        <v>-8.1444487130234514E-3</v>
      </c>
      <c r="N2051" s="196">
        <f t="shared" ref="N2051:N2114" si="267">(E2051-E2050)/E2050</f>
        <v>-3.9321713565728583E-2</v>
      </c>
      <c r="O2051" s="196">
        <f t="shared" ref="O2051:O2114" si="268">(F2051-F2050)/F2050</f>
        <v>-2.0477746433137888E-2</v>
      </c>
      <c r="P2051" s="196">
        <f t="shared" ref="P2051:P2114" si="269">(G2051-G2050)/G2050</f>
        <v>-1.1093502377179125E-2</v>
      </c>
      <c r="Q2051" s="196">
        <f t="shared" ref="Q2051:Q2114" si="270">(H2051-H2050)/H2050</f>
        <v>-5.5354075205191668E-3</v>
      </c>
      <c r="R2051" s="196">
        <f t="shared" ref="R2051:R2114" si="271">(I2051-I2050)/I2050</f>
        <v>-3.5549081244090126E-2</v>
      </c>
    </row>
    <row r="2052" spans="1:18" ht="13.8">
      <c r="A2052" s="209">
        <v>44615</v>
      </c>
      <c r="B2052" s="193">
        <v>144.83000000000001</v>
      </c>
      <c r="C2052" s="193">
        <v>274.3</v>
      </c>
      <c r="D2052" s="193">
        <v>127.27</v>
      </c>
      <c r="E2052" s="193">
        <v>176.98</v>
      </c>
      <c r="F2052" s="193">
        <v>475.99</v>
      </c>
      <c r="G2052" s="193">
        <v>43.23</v>
      </c>
      <c r="H2052" s="193">
        <v>51.57</v>
      </c>
      <c r="I2052" s="224">
        <v>367.46</v>
      </c>
      <c r="J2052" s="193"/>
      <c r="K2052" s="196">
        <f t="shared" si="264"/>
        <v>-3.575233022636469E-2</v>
      </c>
      <c r="L2052" s="196">
        <f t="shared" si="265"/>
        <v>-2.5888703434070685E-2</v>
      </c>
      <c r="M2052" s="196">
        <f t="shared" si="266"/>
        <v>-1.4098690835851014E-2</v>
      </c>
      <c r="N2052" s="196">
        <f t="shared" si="267"/>
        <v>-3.284332477184556E-2</v>
      </c>
      <c r="O2052" s="196">
        <f t="shared" si="268"/>
        <v>-1.3778385546162725E-2</v>
      </c>
      <c r="P2052" s="196">
        <f t="shared" si="269"/>
        <v>-1.0302197802197868E-2</v>
      </c>
      <c r="Q2052" s="196">
        <f t="shared" si="270"/>
        <v>-1.0172744721689081E-2</v>
      </c>
      <c r="R2052" s="196">
        <f t="shared" si="271"/>
        <v>-2.6286501669404886E-2</v>
      </c>
    </row>
    <row r="2053" spans="1:18" ht="13.8">
      <c r="A2053" s="209">
        <v>44616</v>
      </c>
      <c r="B2053" s="193">
        <v>151.36000000000001</v>
      </c>
      <c r="C2053" s="193">
        <v>288.31</v>
      </c>
      <c r="D2053" s="193">
        <v>132.35</v>
      </c>
      <c r="E2053" s="193">
        <v>178.51</v>
      </c>
      <c r="F2053" s="193">
        <v>485.91</v>
      </c>
      <c r="G2053" s="193">
        <v>43.07</v>
      </c>
      <c r="H2053" s="193">
        <v>52.38</v>
      </c>
      <c r="I2053" s="224">
        <v>390.03</v>
      </c>
      <c r="J2053" s="193"/>
      <c r="K2053" s="196">
        <f t="shared" si="264"/>
        <v>4.5087343782365535E-2</v>
      </c>
      <c r="L2053" s="196">
        <f t="shared" si="265"/>
        <v>5.1075464819540617E-2</v>
      </c>
      <c r="M2053" s="196">
        <f t="shared" si="266"/>
        <v>3.9915141038736529E-2</v>
      </c>
      <c r="N2053" s="196">
        <f t="shared" si="267"/>
        <v>8.6450446378121895E-3</v>
      </c>
      <c r="O2053" s="196">
        <f t="shared" si="268"/>
        <v>2.0840773965839651E-2</v>
      </c>
      <c r="P2053" s="196">
        <f t="shared" si="269"/>
        <v>-3.70113347212576E-3</v>
      </c>
      <c r="Q2053" s="196">
        <f t="shared" si="270"/>
        <v>1.5706806282722557E-2</v>
      </c>
      <c r="R2053" s="196">
        <f t="shared" si="271"/>
        <v>6.1421651336199846E-2</v>
      </c>
    </row>
    <row r="2054" spans="1:18" ht="13.8">
      <c r="A2054" s="209">
        <v>44617</v>
      </c>
      <c r="B2054" s="193">
        <v>153.79</v>
      </c>
      <c r="C2054" s="193">
        <v>290.97000000000003</v>
      </c>
      <c r="D2054" s="193">
        <v>134.19</v>
      </c>
      <c r="E2054" s="193">
        <v>185.66</v>
      </c>
      <c r="F2054" s="193">
        <v>497.36</v>
      </c>
      <c r="G2054" s="193">
        <v>43.66</v>
      </c>
      <c r="H2054" s="193">
        <v>51.58</v>
      </c>
      <c r="I2054" s="224">
        <v>390.8</v>
      </c>
      <c r="J2054" s="193"/>
      <c r="K2054" s="196">
        <f t="shared" si="264"/>
        <v>1.6054439746300067E-2</v>
      </c>
      <c r="L2054" s="196">
        <f t="shared" si="265"/>
        <v>9.226180153307291E-3</v>
      </c>
      <c r="M2054" s="196">
        <f t="shared" si="266"/>
        <v>1.3902531167359301E-2</v>
      </c>
      <c r="N2054" s="196">
        <f t="shared" si="267"/>
        <v>4.0053778499803967E-2</v>
      </c>
      <c r="O2054" s="196">
        <f t="shared" si="268"/>
        <v>2.3564034491984086E-2</v>
      </c>
      <c r="P2054" s="196">
        <f t="shared" si="269"/>
        <v>1.3698630136986216E-2</v>
      </c>
      <c r="Q2054" s="196">
        <f t="shared" si="270"/>
        <v>-1.5273004963726694E-2</v>
      </c>
      <c r="R2054" s="196">
        <f t="shared" si="271"/>
        <v>1.9742071122735142E-3</v>
      </c>
    </row>
    <row r="2055" spans="1:18" ht="13.8">
      <c r="A2055" s="209">
        <v>44620</v>
      </c>
      <c r="B2055" s="193">
        <v>153.56</v>
      </c>
      <c r="C2055" s="193">
        <v>292.42</v>
      </c>
      <c r="D2055" s="193">
        <v>134.56</v>
      </c>
      <c r="E2055" s="193">
        <v>186.17</v>
      </c>
      <c r="F2055" s="193">
        <v>499.05</v>
      </c>
      <c r="G2055" s="193">
        <v>43.27</v>
      </c>
      <c r="H2055" s="193">
        <v>51.57</v>
      </c>
      <c r="I2055" s="224">
        <v>394.52</v>
      </c>
      <c r="J2055" s="193"/>
      <c r="K2055" s="196">
        <f t="shared" si="264"/>
        <v>-1.4955458742440327E-3</v>
      </c>
      <c r="L2055" s="196">
        <f t="shared" si="265"/>
        <v>4.9833316149430814E-3</v>
      </c>
      <c r="M2055" s="196">
        <f t="shared" si="266"/>
        <v>2.7572844474253264E-3</v>
      </c>
      <c r="N2055" s="196">
        <f t="shared" si="267"/>
        <v>2.7469568027576803E-3</v>
      </c>
      <c r="O2055" s="196">
        <f t="shared" si="268"/>
        <v>3.3979411291619704E-3</v>
      </c>
      <c r="P2055" s="196">
        <f t="shared" si="269"/>
        <v>-8.9326614750342079E-3</v>
      </c>
      <c r="Q2055" s="196">
        <f t="shared" si="270"/>
        <v>-1.9387359441640193E-4</v>
      </c>
      <c r="R2055" s="196">
        <f t="shared" si="271"/>
        <v>9.5189355168883577E-3</v>
      </c>
    </row>
    <row r="2056" spans="1:18" ht="13.8">
      <c r="A2056" s="209">
        <v>44621</v>
      </c>
      <c r="B2056" s="193">
        <v>151.13999999999999</v>
      </c>
      <c r="C2056" s="193">
        <v>288.66000000000003</v>
      </c>
      <c r="D2056" s="193">
        <v>133.84</v>
      </c>
      <c r="E2056" s="193">
        <v>204.5</v>
      </c>
      <c r="F2056" s="193">
        <v>502.59</v>
      </c>
      <c r="G2056" s="193">
        <v>43.53</v>
      </c>
      <c r="H2056" s="193">
        <v>51.35</v>
      </c>
      <c r="I2056" s="224">
        <v>386.24</v>
      </c>
      <c r="J2056" s="193"/>
      <c r="K2056" s="196">
        <f t="shared" si="264"/>
        <v>-1.5759312320917009E-2</v>
      </c>
      <c r="L2056" s="196">
        <f t="shared" si="265"/>
        <v>-1.285821763217287E-2</v>
      </c>
      <c r="M2056" s="196">
        <f t="shared" si="266"/>
        <v>-5.3507728894173516E-3</v>
      </c>
      <c r="N2056" s="196">
        <f t="shared" si="267"/>
        <v>9.8458398238169487E-2</v>
      </c>
      <c r="O2056" s="196">
        <f t="shared" si="268"/>
        <v>7.0934776074540896E-3</v>
      </c>
      <c r="P2056" s="196">
        <f t="shared" si="269"/>
        <v>6.008782066096556E-3</v>
      </c>
      <c r="Q2056" s="196">
        <f t="shared" si="270"/>
        <v>-4.2660461508628829E-3</v>
      </c>
      <c r="R2056" s="196">
        <f t="shared" si="271"/>
        <v>-2.0987529149345971E-2</v>
      </c>
    </row>
    <row r="2057" spans="1:18" ht="13.8">
      <c r="A2057" s="209">
        <v>44622</v>
      </c>
      <c r="B2057" s="193">
        <v>152.05000000000001</v>
      </c>
      <c r="C2057" s="193">
        <v>293.79000000000002</v>
      </c>
      <c r="D2057" s="193">
        <v>134.41999999999999</v>
      </c>
      <c r="E2057" s="193">
        <v>209.59</v>
      </c>
      <c r="F2057" s="193">
        <v>507.46</v>
      </c>
      <c r="G2057" s="193">
        <v>43.59</v>
      </c>
      <c r="H2057" s="193">
        <v>52.04</v>
      </c>
      <c r="I2057" s="224">
        <v>380.03</v>
      </c>
      <c r="J2057" s="193"/>
      <c r="K2057" s="196">
        <f t="shared" si="264"/>
        <v>6.0209077676328243E-3</v>
      </c>
      <c r="L2057" s="196">
        <f t="shared" si="265"/>
        <v>1.7771773020162113E-2</v>
      </c>
      <c r="M2057" s="196">
        <f t="shared" si="266"/>
        <v>4.3335325762102811E-3</v>
      </c>
      <c r="N2057" s="196">
        <f t="shared" si="267"/>
        <v>2.4889975550122265E-2</v>
      </c>
      <c r="O2057" s="196">
        <f t="shared" si="268"/>
        <v>9.6898068007720099E-3</v>
      </c>
      <c r="P2057" s="196">
        <f t="shared" si="269"/>
        <v>1.3783597518952969E-3</v>
      </c>
      <c r="Q2057" s="196">
        <f t="shared" si="270"/>
        <v>1.3437195715676684E-2</v>
      </c>
      <c r="R2057" s="196">
        <f t="shared" si="271"/>
        <v>-1.6078086164043177E-2</v>
      </c>
    </row>
    <row r="2058" spans="1:18" ht="13.8">
      <c r="A2058" s="209">
        <v>44623</v>
      </c>
      <c r="B2058" s="193">
        <v>147.9</v>
      </c>
      <c r="C2058" s="193">
        <v>289.61</v>
      </c>
      <c r="D2058" s="193">
        <v>133.97999999999999</v>
      </c>
      <c r="E2058" s="193">
        <v>208.61</v>
      </c>
      <c r="F2058" s="193">
        <v>512.30999999999995</v>
      </c>
      <c r="G2058" s="193">
        <v>44.59</v>
      </c>
      <c r="H2058" s="193">
        <v>51.41</v>
      </c>
      <c r="I2058" s="224">
        <v>368.07</v>
      </c>
      <c r="J2058" s="193"/>
      <c r="K2058" s="196">
        <f t="shared" si="264"/>
        <v>-2.7293653403485732E-2</v>
      </c>
      <c r="L2058" s="196">
        <f t="shared" si="265"/>
        <v>-1.4227849824704743E-2</v>
      </c>
      <c r="M2058" s="196">
        <f t="shared" si="266"/>
        <v>-3.2733224222585757E-3</v>
      </c>
      <c r="N2058" s="196">
        <f t="shared" si="267"/>
        <v>-4.6757956009351107E-3</v>
      </c>
      <c r="O2058" s="196">
        <f t="shared" si="268"/>
        <v>9.5574035391951407E-3</v>
      </c>
      <c r="P2058" s="196">
        <f t="shared" si="269"/>
        <v>2.2941041523285157E-2</v>
      </c>
      <c r="Q2058" s="196">
        <f t="shared" si="270"/>
        <v>-1.2106072252113808E-2</v>
      </c>
      <c r="R2058" s="196">
        <f t="shared" si="271"/>
        <v>-3.1471199642133463E-2</v>
      </c>
    </row>
    <row r="2059" spans="1:18" ht="13.8">
      <c r="A2059" s="209">
        <v>44624</v>
      </c>
      <c r="B2059" s="193">
        <v>145.63999999999999</v>
      </c>
      <c r="C2059" s="193">
        <v>283.68</v>
      </c>
      <c r="D2059" s="193">
        <v>131.80000000000001</v>
      </c>
      <c r="E2059" s="193">
        <v>208.85</v>
      </c>
      <c r="F2059" s="193">
        <v>505.06</v>
      </c>
      <c r="G2059" s="193">
        <v>45.72</v>
      </c>
      <c r="H2059" s="193">
        <v>52.58</v>
      </c>
      <c r="I2059" s="224">
        <v>361.73</v>
      </c>
      <c r="J2059" s="193"/>
      <c r="K2059" s="196">
        <f t="shared" si="264"/>
        <v>-1.5280594996619467E-2</v>
      </c>
      <c r="L2059" s="196">
        <f t="shared" si="265"/>
        <v>-2.0475812299299082E-2</v>
      </c>
      <c r="M2059" s="196">
        <f t="shared" si="266"/>
        <v>-1.6271085236602319E-2</v>
      </c>
      <c r="N2059" s="196">
        <f t="shared" si="267"/>
        <v>1.1504721729542239E-3</v>
      </c>
      <c r="O2059" s="196">
        <f t="shared" si="268"/>
        <v>-1.4151587905760075E-2</v>
      </c>
      <c r="P2059" s="196">
        <f t="shared" si="269"/>
        <v>2.5342004933841564E-2</v>
      </c>
      <c r="Q2059" s="196">
        <f t="shared" si="270"/>
        <v>2.2758218245477569E-2</v>
      </c>
      <c r="R2059" s="196">
        <f t="shared" si="271"/>
        <v>-1.7224984377971514E-2</v>
      </c>
    </row>
    <row r="2060" spans="1:18" ht="13.8">
      <c r="A2060" s="209">
        <v>44627</v>
      </c>
      <c r="B2060" s="193">
        <v>137.44999999999999</v>
      </c>
      <c r="C2060" s="193">
        <v>272.97000000000003</v>
      </c>
      <c r="D2060" s="193">
        <v>126.15</v>
      </c>
      <c r="E2060" s="193">
        <v>196.68</v>
      </c>
      <c r="F2060" s="193">
        <v>507.96</v>
      </c>
      <c r="G2060" s="193">
        <v>45.35</v>
      </c>
      <c r="H2060" s="193">
        <v>51.82</v>
      </c>
      <c r="I2060" s="224">
        <v>350.26</v>
      </c>
      <c r="J2060" s="193"/>
      <c r="K2060" s="196">
        <f t="shared" si="264"/>
        <v>-5.6234550947541873E-2</v>
      </c>
      <c r="L2060" s="196">
        <f t="shared" si="265"/>
        <v>-3.7753807106598911E-2</v>
      </c>
      <c r="M2060" s="196">
        <f t="shared" si="266"/>
        <v>-4.2867981790591848E-2</v>
      </c>
      <c r="N2060" s="196">
        <f t="shared" si="267"/>
        <v>-5.827148671295182E-2</v>
      </c>
      <c r="O2060" s="196">
        <f t="shared" si="268"/>
        <v>5.7418920524293692E-3</v>
      </c>
      <c r="P2060" s="196">
        <f t="shared" si="269"/>
        <v>-8.0927384076989826E-3</v>
      </c>
      <c r="Q2060" s="196">
        <f t="shared" si="270"/>
        <v>-1.4454165081780107E-2</v>
      </c>
      <c r="R2060" s="196">
        <f t="shared" si="271"/>
        <v>-3.1708733032925186E-2</v>
      </c>
    </row>
    <row r="2061" spans="1:18" ht="13.8">
      <c r="A2061" s="209">
        <v>44628</v>
      </c>
      <c r="B2061" s="193">
        <v>136.01</v>
      </c>
      <c r="C2061" s="193">
        <v>269.97000000000003</v>
      </c>
      <c r="D2061" s="193">
        <v>126.97</v>
      </c>
      <c r="E2061" s="193">
        <v>194.6</v>
      </c>
      <c r="F2061" s="193">
        <v>503</v>
      </c>
      <c r="G2061" s="193">
        <v>44.41</v>
      </c>
      <c r="H2061" s="193">
        <v>50.36</v>
      </c>
      <c r="I2061" s="224">
        <v>341.76</v>
      </c>
      <c r="J2061" s="193"/>
      <c r="K2061" s="196">
        <f t="shared" si="264"/>
        <v>-1.0476536922517264E-2</v>
      </c>
      <c r="L2061" s="196">
        <f t="shared" si="265"/>
        <v>-1.0990218705352236E-2</v>
      </c>
      <c r="M2061" s="196">
        <f t="shared" si="266"/>
        <v>6.5001981767736274E-3</v>
      </c>
      <c r="N2061" s="196">
        <f t="shared" si="267"/>
        <v>-1.0575554199715337E-2</v>
      </c>
      <c r="O2061" s="196">
        <f t="shared" si="268"/>
        <v>-9.7645483896369387E-3</v>
      </c>
      <c r="P2061" s="196">
        <f t="shared" si="269"/>
        <v>-2.0727673649393711E-2</v>
      </c>
      <c r="Q2061" s="196">
        <f t="shared" si="270"/>
        <v>-2.8174450019297585E-2</v>
      </c>
      <c r="R2061" s="196">
        <f t="shared" si="271"/>
        <v>-2.4267686861188832E-2</v>
      </c>
    </row>
    <row r="2062" spans="1:18" ht="13.8">
      <c r="A2062" s="209">
        <v>44629</v>
      </c>
      <c r="B2062" s="193">
        <v>139.28</v>
      </c>
      <c r="C2062" s="193">
        <v>282.35000000000002</v>
      </c>
      <c r="D2062" s="193">
        <v>133.54</v>
      </c>
      <c r="E2062" s="193">
        <v>201.3</v>
      </c>
      <c r="F2062" s="193">
        <v>507.12</v>
      </c>
      <c r="G2062" s="193">
        <v>44.64</v>
      </c>
      <c r="H2062" s="193">
        <v>50.33</v>
      </c>
      <c r="I2062" s="224">
        <v>358.79</v>
      </c>
      <c r="J2062" s="193"/>
      <c r="K2062" s="196">
        <f t="shared" si="264"/>
        <v>2.4042349827218663E-2</v>
      </c>
      <c r="L2062" s="196">
        <f t="shared" si="265"/>
        <v>4.5856947068192738E-2</v>
      </c>
      <c r="M2062" s="196">
        <f t="shared" si="266"/>
        <v>5.1744506576356569E-2</v>
      </c>
      <c r="N2062" s="196">
        <f t="shared" si="267"/>
        <v>3.4429599177800703E-2</v>
      </c>
      <c r="O2062" s="196">
        <f t="shared" si="268"/>
        <v>8.1908548707753572E-3</v>
      </c>
      <c r="P2062" s="196">
        <f t="shared" si="269"/>
        <v>5.1790137356452146E-3</v>
      </c>
      <c r="Q2062" s="196">
        <f t="shared" si="270"/>
        <v>-5.9571088165212744E-4</v>
      </c>
      <c r="R2062" s="196">
        <f t="shared" si="271"/>
        <v>4.9830290262172373E-2</v>
      </c>
    </row>
    <row r="2063" spans="1:18" ht="13.8">
      <c r="A2063" s="209">
        <v>44630</v>
      </c>
      <c r="B2063" s="193">
        <v>146.82</v>
      </c>
      <c r="C2063" s="193">
        <v>279.5</v>
      </c>
      <c r="D2063" s="193">
        <v>132.36000000000001</v>
      </c>
      <c r="E2063" s="193">
        <v>200.16</v>
      </c>
      <c r="F2063" s="193">
        <v>512</v>
      </c>
      <c r="G2063" s="193">
        <v>45.66</v>
      </c>
      <c r="H2063" s="193">
        <v>49.67</v>
      </c>
      <c r="I2063" s="224">
        <v>356.77</v>
      </c>
      <c r="J2063" s="193"/>
      <c r="K2063" s="196">
        <f t="shared" si="264"/>
        <v>5.4135554279149858E-2</v>
      </c>
      <c r="L2063" s="196">
        <f t="shared" si="265"/>
        <v>-1.0093855144324499E-2</v>
      </c>
      <c r="M2063" s="196">
        <f t="shared" si="266"/>
        <v>-8.8363037292195478E-3</v>
      </c>
      <c r="N2063" s="196">
        <f t="shared" si="267"/>
        <v>-5.6631892697467196E-3</v>
      </c>
      <c r="O2063" s="196">
        <f t="shared" si="268"/>
        <v>9.6229689225429786E-3</v>
      </c>
      <c r="P2063" s="196">
        <f t="shared" si="269"/>
        <v>2.2849462365591308E-2</v>
      </c>
      <c r="Q2063" s="196">
        <f t="shared" si="270"/>
        <v>-1.3113451221935159E-2</v>
      </c>
      <c r="R2063" s="196">
        <f t="shared" si="271"/>
        <v>-5.6300342818920218E-3</v>
      </c>
    </row>
    <row r="2064" spans="1:18" ht="13.8">
      <c r="A2064" s="209">
        <v>44631</v>
      </c>
      <c r="B2064" s="193">
        <v>145.52000000000001</v>
      </c>
      <c r="C2064" s="193">
        <v>274.10000000000002</v>
      </c>
      <c r="D2064" s="193">
        <v>130.16</v>
      </c>
      <c r="E2064" s="193">
        <v>192.88</v>
      </c>
      <c r="F2064" s="193">
        <v>506.9</v>
      </c>
      <c r="G2064" s="193">
        <v>45.48</v>
      </c>
      <c r="H2064" s="193">
        <v>47.49</v>
      </c>
      <c r="I2064" s="224">
        <v>340.32</v>
      </c>
      <c r="J2064" s="193"/>
      <c r="K2064" s="196">
        <f t="shared" si="264"/>
        <v>-8.8543795123279048E-3</v>
      </c>
      <c r="L2064" s="196">
        <f t="shared" si="265"/>
        <v>-1.9320214669051795E-2</v>
      </c>
      <c r="M2064" s="196">
        <f t="shared" si="266"/>
        <v>-1.6621335750982298E-2</v>
      </c>
      <c r="N2064" s="196">
        <f t="shared" si="267"/>
        <v>-3.6370903277378103E-2</v>
      </c>
      <c r="O2064" s="196">
        <f t="shared" si="268"/>
        <v>-9.9609375000000444E-3</v>
      </c>
      <c r="P2064" s="196">
        <f t="shared" si="269"/>
        <v>-3.9421813403416502E-3</v>
      </c>
      <c r="Q2064" s="196">
        <f t="shared" si="270"/>
        <v>-4.3889671834105089E-2</v>
      </c>
      <c r="R2064" s="196">
        <f t="shared" si="271"/>
        <v>-4.6108136894918265E-2</v>
      </c>
    </row>
    <row r="2065" spans="1:18" ht="13.8">
      <c r="A2065" s="209">
        <v>44634</v>
      </c>
      <c r="B2065" s="193">
        <v>141.85</v>
      </c>
      <c r="C2065" s="193">
        <v>270.55</v>
      </c>
      <c r="D2065" s="193">
        <v>126.43</v>
      </c>
      <c r="E2065" s="193">
        <v>194.55</v>
      </c>
      <c r="F2065" s="193">
        <v>505.49</v>
      </c>
      <c r="G2065" s="193">
        <v>46.11</v>
      </c>
      <c r="H2065" s="193">
        <v>49.41</v>
      </c>
      <c r="I2065" s="224">
        <v>331.01</v>
      </c>
      <c r="J2065" s="193"/>
      <c r="K2065" s="196">
        <f t="shared" si="264"/>
        <v>-2.521990104453007E-2</v>
      </c>
      <c r="L2065" s="196">
        <f t="shared" si="265"/>
        <v>-1.2951477562933276E-2</v>
      </c>
      <c r="M2065" s="196">
        <f t="shared" si="266"/>
        <v>-2.8657037492317069E-2</v>
      </c>
      <c r="N2065" s="196">
        <f t="shared" si="267"/>
        <v>8.6582330982995434E-3</v>
      </c>
      <c r="O2065" s="196">
        <f t="shared" si="268"/>
        <v>-2.7816137305187775E-3</v>
      </c>
      <c r="P2065" s="196">
        <f t="shared" si="269"/>
        <v>1.3852242744063381E-2</v>
      </c>
      <c r="Q2065" s="196">
        <f t="shared" si="270"/>
        <v>4.0429564118761731E-2</v>
      </c>
      <c r="R2065" s="196">
        <f t="shared" si="271"/>
        <v>-2.7356605547719799E-2</v>
      </c>
    </row>
    <row r="2066" spans="1:18" ht="13.8">
      <c r="A2066" s="209">
        <v>44635</v>
      </c>
      <c r="B2066" s="193">
        <v>147.37</v>
      </c>
      <c r="C2066" s="193">
        <v>281.02999999999997</v>
      </c>
      <c r="D2066" s="193">
        <v>129.34</v>
      </c>
      <c r="E2066" s="193">
        <v>200.69</v>
      </c>
      <c r="F2066" s="193">
        <v>521.22</v>
      </c>
      <c r="G2066" s="193">
        <v>46.67</v>
      </c>
      <c r="H2066" s="193">
        <v>51.17</v>
      </c>
      <c r="I2066" s="224">
        <v>343.75</v>
      </c>
      <c r="J2066" s="193"/>
      <c r="K2066" s="196">
        <f t="shared" si="264"/>
        <v>3.8914346140289109E-2</v>
      </c>
      <c r="L2066" s="196">
        <f t="shared" si="265"/>
        <v>3.8735908334873261E-2</v>
      </c>
      <c r="M2066" s="196">
        <f t="shared" si="266"/>
        <v>2.3016689076959553E-2</v>
      </c>
      <c r="N2066" s="196">
        <f t="shared" si="267"/>
        <v>3.1560010280133569E-2</v>
      </c>
      <c r="O2066" s="196">
        <f t="shared" si="268"/>
        <v>3.1118320837207499E-2</v>
      </c>
      <c r="P2066" s="196">
        <f t="shared" si="269"/>
        <v>1.2144870960746092E-2</v>
      </c>
      <c r="Q2066" s="196">
        <f t="shared" si="270"/>
        <v>3.5620319773325346E-2</v>
      </c>
      <c r="R2066" s="196">
        <f t="shared" si="271"/>
        <v>3.8488263194465452E-2</v>
      </c>
    </row>
    <row r="2067" spans="1:18" ht="13.8">
      <c r="A2067" s="209">
        <v>44636</v>
      </c>
      <c r="B2067" s="193">
        <v>153.1</v>
      </c>
      <c r="C2067" s="193">
        <v>288.12</v>
      </c>
      <c r="D2067" s="193">
        <v>133.36000000000001</v>
      </c>
      <c r="E2067" s="193">
        <v>200.92</v>
      </c>
      <c r="F2067" s="193">
        <v>522.25</v>
      </c>
      <c r="G2067" s="193">
        <v>46.53</v>
      </c>
      <c r="H2067" s="193">
        <v>51.96</v>
      </c>
      <c r="I2067" s="224">
        <v>357.53</v>
      </c>
      <c r="J2067" s="193"/>
      <c r="K2067" s="196">
        <f t="shared" si="264"/>
        <v>3.8881726267218496E-2</v>
      </c>
      <c r="L2067" s="196">
        <f t="shared" si="265"/>
        <v>2.522862327865364E-2</v>
      </c>
      <c r="M2067" s="196">
        <f t="shared" si="266"/>
        <v>3.1080872119993892E-2</v>
      </c>
      <c r="N2067" s="196">
        <f t="shared" si="267"/>
        <v>1.14604614081414E-3</v>
      </c>
      <c r="O2067" s="196">
        <f t="shared" si="268"/>
        <v>1.9761329189209404E-3</v>
      </c>
      <c r="P2067" s="196">
        <f t="shared" si="269"/>
        <v>-2.9997857295907555E-3</v>
      </c>
      <c r="Q2067" s="196">
        <f t="shared" si="270"/>
        <v>1.5438733632988063E-2</v>
      </c>
      <c r="R2067" s="196">
        <f t="shared" si="271"/>
        <v>4.0087272727272645E-2</v>
      </c>
    </row>
    <row r="2068" spans="1:18" ht="13.8">
      <c r="A2068" s="209">
        <v>44637</v>
      </c>
      <c r="B2068" s="193">
        <v>157.24</v>
      </c>
      <c r="C2068" s="193">
        <v>288.93</v>
      </c>
      <c r="D2068" s="193">
        <v>134.27000000000001</v>
      </c>
      <c r="E2068" s="193">
        <v>205.61</v>
      </c>
      <c r="F2068" s="193">
        <v>531.29</v>
      </c>
      <c r="G2068" s="193">
        <v>46.6</v>
      </c>
      <c r="H2068" s="193">
        <v>52.81</v>
      </c>
      <c r="I2068" s="224">
        <v>371.4</v>
      </c>
      <c r="J2068" s="193"/>
      <c r="K2068" s="196">
        <f t="shared" si="264"/>
        <v>2.7041149575440987E-2</v>
      </c>
      <c r="L2068" s="196">
        <f t="shared" si="265"/>
        <v>2.8113286130778919E-3</v>
      </c>
      <c r="M2068" s="196">
        <f t="shared" si="266"/>
        <v>6.8236352729453848E-3</v>
      </c>
      <c r="N2068" s="196">
        <f t="shared" si="267"/>
        <v>2.334262392992249E-2</v>
      </c>
      <c r="O2068" s="196">
        <f t="shared" si="268"/>
        <v>1.7309717568214388E-2</v>
      </c>
      <c r="P2068" s="196">
        <f t="shared" si="269"/>
        <v>1.5044057597249148E-3</v>
      </c>
      <c r="Q2068" s="196">
        <f t="shared" si="270"/>
        <v>1.635873749037724E-2</v>
      </c>
      <c r="R2068" s="196">
        <f t="shared" si="271"/>
        <v>3.8793947361060628E-2</v>
      </c>
    </row>
    <row r="2069" spans="1:18" ht="13.8">
      <c r="A2069" s="209">
        <v>44638</v>
      </c>
      <c r="B2069" s="193">
        <v>161.25</v>
      </c>
      <c r="C2069" s="193">
        <v>294.02999999999997</v>
      </c>
      <c r="D2069" s="193">
        <v>136.47</v>
      </c>
      <c r="E2069" s="193">
        <v>210.67</v>
      </c>
      <c r="F2069" s="193">
        <v>539.51</v>
      </c>
      <c r="G2069" s="193">
        <v>46.74</v>
      </c>
      <c r="H2069" s="193">
        <v>53.14</v>
      </c>
      <c r="I2069" s="224">
        <v>380.6</v>
      </c>
      <c r="J2069" s="193"/>
      <c r="K2069" s="196">
        <f t="shared" si="264"/>
        <v>2.5502416687865622E-2</v>
      </c>
      <c r="L2069" s="196">
        <f t="shared" si="265"/>
        <v>1.7651334233205158E-2</v>
      </c>
      <c r="M2069" s="196">
        <f t="shared" si="266"/>
        <v>1.638489610486325E-2</v>
      </c>
      <c r="N2069" s="196">
        <f t="shared" si="267"/>
        <v>2.4609697971888399E-2</v>
      </c>
      <c r="O2069" s="196">
        <f t="shared" si="268"/>
        <v>1.5471776242730011E-2</v>
      </c>
      <c r="P2069" s="196">
        <f t="shared" si="269"/>
        <v>3.0042918454935745E-3</v>
      </c>
      <c r="Q2069" s="196">
        <f t="shared" si="270"/>
        <v>6.2488165120242051E-3</v>
      </c>
      <c r="R2069" s="196">
        <f t="shared" si="271"/>
        <v>2.477113624124945E-2</v>
      </c>
    </row>
    <row r="2070" spans="1:18" ht="13.8">
      <c r="A2070" s="209">
        <v>44641</v>
      </c>
      <c r="B2070" s="193">
        <v>161.49</v>
      </c>
      <c r="C2070" s="193">
        <v>292.79000000000002</v>
      </c>
      <c r="D2070" s="193">
        <v>136.13999999999999</v>
      </c>
      <c r="E2070" s="193">
        <v>207.82</v>
      </c>
      <c r="F2070" s="193">
        <v>533.91999999999996</v>
      </c>
      <c r="G2070" s="193">
        <v>46.35</v>
      </c>
      <c r="H2070" s="193">
        <v>52.48</v>
      </c>
      <c r="I2070" s="224">
        <v>374.59</v>
      </c>
      <c r="J2070" s="193"/>
      <c r="K2070" s="196">
        <f t="shared" si="264"/>
        <v>1.4883720930233123E-3</v>
      </c>
      <c r="L2070" s="196">
        <f t="shared" si="265"/>
        <v>-4.2172567425091054E-3</v>
      </c>
      <c r="M2070" s="196">
        <f t="shared" si="266"/>
        <v>-2.4181138711805708E-3</v>
      </c>
      <c r="N2070" s="196">
        <f t="shared" si="267"/>
        <v>-1.3528266957801275E-2</v>
      </c>
      <c r="O2070" s="196">
        <f t="shared" si="268"/>
        <v>-1.0361253730236756E-2</v>
      </c>
      <c r="P2070" s="196">
        <f t="shared" si="269"/>
        <v>-8.3440308087291519E-3</v>
      </c>
      <c r="Q2070" s="196">
        <f t="shared" si="270"/>
        <v>-1.2420022581859308E-2</v>
      </c>
      <c r="R2070" s="196">
        <f t="shared" si="271"/>
        <v>-1.5790856542301755E-2</v>
      </c>
    </row>
    <row r="2071" spans="1:18" ht="13.8">
      <c r="A2071" s="209">
        <v>44642</v>
      </c>
      <c r="B2071" s="193">
        <v>164.89</v>
      </c>
      <c r="C2071" s="193">
        <v>297.58</v>
      </c>
      <c r="D2071" s="193">
        <v>139.93</v>
      </c>
      <c r="E2071" s="193">
        <v>207.61</v>
      </c>
      <c r="F2071" s="193">
        <v>537.66</v>
      </c>
      <c r="G2071" s="193">
        <v>46.21</v>
      </c>
      <c r="H2071" s="193">
        <v>52.89</v>
      </c>
      <c r="I2071" s="224">
        <v>382.92</v>
      </c>
      <c r="J2071" s="193"/>
      <c r="K2071" s="196">
        <f t="shared" si="264"/>
        <v>2.1053935228187361E-2</v>
      </c>
      <c r="L2071" s="196">
        <f t="shared" si="265"/>
        <v>1.6359848355476495E-2</v>
      </c>
      <c r="M2071" s="196">
        <f t="shared" si="266"/>
        <v>2.7838989275745709E-2</v>
      </c>
      <c r="N2071" s="196">
        <f t="shared" si="267"/>
        <v>-1.0104898469828676E-3</v>
      </c>
      <c r="O2071" s="196">
        <f t="shared" si="268"/>
        <v>7.0047947258016358E-3</v>
      </c>
      <c r="P2071" s="196">
        <f t="shared" si="269"/>
        <v>-3.0204962243797315E-3</v>
      </c>
      <c r="Q2071" s="196">
        <f t="shared" si="270"/>
        <v>7.8125000000000711E-3</v>
      </c>
      <c r="R2071" s="196">
        <f t="shared" si="271"/>
        <v>2.2237646493499671E-2</v>
      </c>
    </row>
    <row r="2072" spans="1:18" ht="13.8">
      <c r="A2072" s="209">
        <v>44643</v>
      </c>
      <c r="B2072" s="193">
        <v>163.41</v>
      </c>
      <c r="C2072" s="193">
        <v>293.11</v>
      </c>
      <c r="D2072" s="193">
        <v>138.16</v>
      </c>
      <c r="E2072" s="193">
        <v>201.97</v>
      </c>
      <c r="F2072" s="193">
        <v>532.47</v>
      </c>
      <c r="G2072" s="193">
        <v>45.62</v>
      </c>
      <c r="H2072" s="193">
        <v>52.74</v>
      </c>
      <c r="I2072" s="224">
        <v>374.49</v>
      </c>
      <c r="J2072" s="193"/>
      <c r="K2072" s="196">
        <f t="shared" si="264"/>
        <v>-8.9756807568681547E-3</v>
      </c>
      <c r="L2072" s="196">
        <f t="shared" si="265"/>
        <v>-1.5021170777605923E-2</v>
      </c>
      <c r="M2072" s="196">
        <f t="shared" si="266"/>
        <v>-1.2649181733724077E-2</v>
      </c>
      <c r="N2072" s="196">
        <f t="shared" si="267"/>
        <v>-2.7166321468137442E-2</v>
      </c>
      <c r="O2072" s="196">
        <f t="shared" si="268"/>
        <v>-9.6529405200311367E-3</v>
      </c>
      <c r="P2072" s="196">
        <f t="shared" si="269"/>
        <v>-1.2767799177667245E-2</v>
      </c>
      <c r="Q2072" s="196">
        <f t="shared" si="270"/>
        <v>-2.8360748723766037E-3</v>
      </c>
      <c r="R2072" s="196">
        <f t="shared" si="271"/>
        <v>-2.2015042306487011E-2</v>
      </c>
    </row>
    <row r="2073" spans="1:18" ht="13.8">
      <c r="A2073" s="209">
        <v>44644</v>
      </c>
      <c r="B2073" s="193">
        <v>163.65</v>
      </c>
      <c r="C2073" s="193">
        <v>297.62</v>
      </c>
      <c r="D2073" s="193">
        <v>140.97</v>
      </c>
      <c r="E2073" s="193">
        <v>202.27</v>
      </c>
      <c r="F2073" s="193">
        <v>536.4</v>
      </c>
      <c r="G2073" s="193">
        <v>45.9</v>
      </c>
      <c r="H2073" s="193">
        <v>54.29</v>
      </c>
      <c r="I2073" s="224">
        <v>375.71</v>
      </c>
      <c r="J2073" s="193"/>
      <c r="K2073" s="196">
        <f t="shared" si="264"/>
        <v>1.4686983660731235E-3</v>
      </c>
      <c r="L2073" s="196">
        <f t="shared" si="265"/>
        <v>1.5386714885196651E-2</v>
      </c>
      <c r="M2073" s="196">
        <f t="shared" si="266"/>
        <v>2.0338737695425612E-2</v>
      </c>
      <c r="N2073" s="196">
        <f t="shared" si="267"/>
        <v>1.4853691142249412E-3</v>
      </c>
      <c r="O2073" s="196">
        <f t="shared" si="268"/>
        <v>7.3806975040846432E-3</v>
      </c>
      <c r="P2073" s="196">
        <f t="shared" si="269"/>
        <v>6.1376589215256716E-3</v>
      </c>
      <c r="Q2073" s="196">
        <f t="shared" si="270"/>
        <v>2.9389457717102715E-2</v>
      </c>
      <c r="R2073" s="196">
        <f t="shared" si="271"/>
        <v>3.2577638922266826E-3</v>
      </c>
    </row>
    <row r="2074" spans="1:18" ht="13.8">
      <c r="A2074" s="209">
        <v>44645</v>
      </c>
      <c r="B2074" s="193">
        <v>164.77</v>
      </c>
      <c r="C2074" s="193">
        <v>297.20999999999998</v>
      </c>
      <c r="D2074" s="193">
        <v>141.16999999999999</v>
      </c>
      <c r="E2074" s="193">
        <v>203.73</v>
      </c>
      <c r="F2074" s="193">
        <v>534.09</v>
      </c>
      <c r="G2074" s="193">
        <v>46.1</v>
      </c>
      <c r="H2074" s="193">
        <v>54.47</v>
      </c>
      <c r="I2074" s="224">
        <v>373.85</v>
      </c>
      <c r="J2074" s="193"/>
      <c r="K2074" s="196">
        <f t="shared" si="264"/>
        <v>6.8438741216010051E-3</v>
      </c>
      <c r="L2074" s="196">
        <f t="shared" si="265"/>
        <v>-1.3775955916941905E-3</v>
      </c>
      <c r="M2074" s="196">
        <f t="shared" si="266"/>
        <v>1.4187415762218106E-3</v>
      </c>
      <c r="N2074" s="196">
        <f t="shared" si="267"/>
        <v>7.2180748504473199E-3</v>
      </c>
      <c r="O2074" s="196">
        <f t="shared" si="268"/>
        <v>-4.3064876957493396E-3</v>
      </c>
      <c r="P2074" s="196">
        <f t="shared" si="269"/>
        <v>4.3572984749455958E-3</v>
      </c>
      <c r="Q2074" s="196">
        <f t="shared" si="270"/>
        <v>3.3155277214956661E-3</v>
      </c>
      <c r="R2074" s="196">
        <f t="shared" si="271"/>
        <v>-4.9506268132334967E-3</v>
      </c>
    </row>
    <row r="2075" spans="1:18" ht="13.8">
      <c r="A2075" s="209">
        <v>44648</v>
      </c>
      <c r="B2075" s="193">
        <v>168.99</v>
      </c>
      <c r="C2075" s="193">
        <v>304.08</v>
      </c>
      <c r="D2075" s="193">
        <v>141.6</v>
      </c>
      <c r="E2075" s="193">
        <v>204.58</v>
      </c>
      <c r="F2075" s="193">
        <v>543.22</v>
      </c>
      <c r="G2075" s="193">
        <v>46.92</v>
      </c>
      <c r="H2075" s="193">
        <v>55.76</v>
      </c>
      <c r="I2075" s="224">
        <v>378.51</v>
      </c>
      <c r="J2075" s="193"/>
      <c r="K2075" s="196">
        <f t="shared" si="264"/>
        <v>2.5611458396552763E-2</v>
      </c>
      <c r="L2075" s="196">
        <f t="shared" si="265"/>
        <v>2.311496921368731E-2</v>
      </c>
      <c r="M2075" s="196">
        <f t="shared" si="266"/>
        <v>3.0459729404264846E-3</v>
      </c>
      <c r="N2075" s="196">
        <f t="shared" si="267"/>
        <v>4.172188681097643E-3</v>
      </c>
      <c r="O2075" s="196">
        <f t="shared" si="268"/>
        <v>1.7094497182122855E-2</v>
      </c>
      <c r="P2075" s="196">
        <f t="shared" si="269"/>
        <v>1.7787418655097618E-2</v>
      </c>
      <c r="Q2075" s="196">
        <f t="shared" si="270"/>
        <v>2.3682761152928201E-2</v>
      </c>
      <c r="R2075" s="196">
        <f t="shared" si="271"/>
        <v>1.246489233649851E-2</v>
      </c>
    </row>
    <row r="2076" spans="1:18" ht="13.8">
      <c r="A2076" s="209">
        <v>44649</v>
      </c>
      <c r="B2076" s="193">
        <v>169.32</v>
      </c>
      <c r="C2076" s="193">
        <v>308.69</v>
      </c>
      <c r="D2076" s="193">
        <v>142.9</v>
      </c>
      <c r="E2076" s="193">
        <v>207.76</v>
      </c>
      <c r="F2076" s="193">
        <v>547.80999999999995</v>
      </c>
      <c r="G2076" s="193">
        <v>47.31</v>
      </c>
      <c r="H2076" s="193">
        <v>57.12</v>
      </c>
      <c r="I2076" s="224">
        <v>391.82</v>
      </c>
      <c r="J2076" s="193"/>
      <c r="K2076" s="196">
        <f t="shared" si="264"/>
        <v>1.9527782709035095E-3</v>
      </c>
      <c r="L2076" s="196">
        <f t="shared" si="265"/>
        <v>1.5160484083136062E-2</v>
      </c>
      <c r="M2076" s="196">
        <f t="shared" si="266"/>
        <v>9.1807909604520576E-3</v>
      </c>
      <c r="N2076" s="196">
        <f t="shared" si="267"/>
        <v>1.5544041450777096E-2</v>
      </c>
      <c r="O2076" s="196">
        <f t="shared" si="268"/>
        <v>8.4496152571700567E-3</v>
      </c>
      <c r="P2076" s="196">
        <f t="shared" si="269"/>
        <v>8.3120204603580675E-3</v>
      </c>
      <c r="Q2076" s="196">
        <f t="shared" si="270"/>
        <v>2.4390243902439015E-2</v>
      </c>
      <c r="R2076" s="196">
        <f t="shared" si="271"/>
        <v>3.5164196454519042E-2</v>
      </c>
    </row>
    <row r="2077" spans="1:18" ht="13.8">
      <c r="A2077" s="209">
        <v>44650</v>
      </c>
      <c r="B2077" s="193">
        <v>166.3</v>
      </c>
      <c r="C2077" s="193">
        <v>307.17</v>
      </c>
      <c r="D2077" s="193">
        <v>142.30000000000001</v>
      </c>
      <c r="E2077" s="193">
        <v>206.85</v>
      </c>
      <c r="F2077" s="193">
        <v>554.04</v>
      </c>
      <c r="G2077" s="193">
        <v>48.16</v>
      </c>
      <c r="H2077" s="193">
        <v>56.31</v>
      </c>
      <c r="I2077" s="224">
        <v>381.47</v>
      </c>
      <c r="J2077" s="193"/>
      <c r="K2077" s="196">
        <f t="shared" si="264"/>
        <v>-1.7836050082683567E-2</v>
      </c>
      <c r="L2077" s="196">
        <f t="shared" si="265"/>
        <v>-4.9240338203374963E-3</v>
      </c>
      <c r="M2077" s="196">
        <f t="shared" si="266"/>
        <v>-4.1987403778865938E-3</v>
      </c>
      <c r="N2077" s="196">
        <f t="shared" si="267"/>
        <v>-4.3800539083557787E-3</v>
      </c>
      <c r="O2077" s="196">
        <f t="shared" si="268"/>
        <v>1.1372556178237014E-2</v>
      </c>
      <c r="P2077" s="196">
        <f t="shared" si="269"/>
        <v>1.7966603255125644E-2</v>
      </c>
      <c r="Q2077" s="196">
        <f t="shared" si="270"/>
        <v>-1.418067226890748E-2</v>
      </c>
      <c r="R2077" s="196">
        <f t="shared" si="271"/>
        <v>-2.6415190648767205E-2</v>
      </c>
    </row>
    <row r="2078" spans="1:18" ht="13.8">
      <c r="A2078" s="209">
        <v>44651</v>
      </c>
      <c r="B2078" s="193">
        <v>163</v>
      </c>
      <c r="C2078" s="193">
        <v>301.74</v>
      </c>
      <c r="D2078" s="193">
        <v>139.31</v>
      </c>
      <c r="E2078" s="193">
        <v>197.78</v>
      </c>
      <c r="F2078" s="193">
        <v>553.45000000000005</v>
      </c>
      <c r="G2078" s="193">
        <v>47.86</v>
      </c>
      <c r="H2078" s="193">
        <v>54.32</v>
      </c>
      <c r="I2078" s="224">
        <v>374.59</v>
      </c>
      <c r="J2078" s="193"/>
      <c r="K2078" s="196">
        <f t="shared" si="264"/>
        <v>-1.9843656043295316E-2</v>
      </c>
      <c r="L2078" s="196">
        <f t="shared" si="265"/>
        <v>-1.7677507569098565E-2</v>
      </c>
      <c r="M2078" s="196">
        <f t="shared" si="266"/>
        <v>-2.1011946591707721E-2</v>
      </c>
      <c r="N2078" s="196">
        <f t="shared" si="267"/>
        <v>-4.3848199178148382E-2</v>
      </c>
      <c r="O2078" s="196">
        <f t="shared" si="268"/>
        <v>-1.0649050610062778E-3</v>
      </c>
      <c r="P2078" s="196">
        <f t="shared" si="269"/>
        <v>-6.2292358803986122E-3</v>
      </c>
      <c r="Q2078" s="196">
        <f t="shared" si="270"/>
        <v>-3.534008169064113E-2</v>
      </c>
      <c r="R2078" s="196">
        <f t="shared" si="271"/>
        <v>-1.8035494272157841E-2</v>
      </c>
    </row>
    <row r="2079" spans="1:18" ht="13.8">
      <c r="A2079" s="209">
        <v>44652</v>
      </c>
      <c r="B2079" s="193">
        <v>163.56</v>
      </c>
      <c r="C2079" s="193">
        <v>302.83</v>
      </c>
      <c r="D2079" s="193">
        <v>140.36000000000001</v>
      </c>
      <c r="E2079" s="193">
        <v>196.21</v>
      </c>
      <c r="F2079" s="193">
        <v>553.17999999999995</v>
      </c>
      <c r="G2079" s="193">
        <v>48.53</v>
      </c>
      <c r="H2079" s="193">
        <v>54.75</v>
      </c>
      <c r="I2079" s="224">
        <v>373.47</v>
      </c>
      <c r="J2079" s="193"/>
      <c r="K2079" s="196">
        <f t="shared" si="264"/>
        <v>3.4355828220859037E-3</v>
      </c>
      <c r="L2079" s="196">
        <f t="shared" si="265"/>
        <v>3.6123815205142671E-3</v>
      </c>
      <c r="M2079" s="196">
        <f t="shared" si="266"/>
        <v>7.5371473691767379E-3</v>
      </c>
      <c r="N2079" s="196">
        <f t="shared" si="267"/>
        <v>-7.9381130549094608E-3</v>
      </c>
      <c r="O2079" s="196">
        <f t="shared" si="268"/>
        <v>-4.8784894751123943E-4</v>
      </c>
      <c r="P2079" s="196">
        <f t="shared" si="269"/>
        <v>1.399916422900129E-2</v>
      </c>
      <c r="Q2079" s="196">
        <f t="shared" si="270"/>
        <v>7.9160530191457971E-3</v>
      </c>
      <c r="R2079" s="196">
        <f t="shared" si="271"/>
        <v>-2.9899356629913979E-3</v>
      </c>
    </row>
    <row r="2080" spans="1:18" ht="13.8">
      <c r="A2080" s="209">
        <v>44655</v>
      </c>
      <c r="B2080" s="193">
        <v>168.35</v>
      </c>
      <c r="C2080" s="193">
        <v>308.26</v>
      </c>
      <c r="D2080" s="193">
        <v>143.29</v>
      </c>
      <c r="E2080" s="193">
        <v>199.82</v>
      </c>
      <c r="F2080" s="193">
        <v>552.76</v>
      </c>
      <c r="G2080" s="193">
        <v>48.54</v>
      </c>
      <c r="H2080" s="193">
        <v>53.82</v>
      </c>
      <c r="I2080" s="224">
        <v>391.5</v>
      </c>
      <c r="J2080" s="193"/>
      <c r="K2080" s="196">
        <f t="shared" si="264"/>
        <v>2.9285888970408364E-2</v>
      </c>
      <c r="L2080" s="196">
        <f t="shared" si="265"/>
        <v>1.793085229336594E-2</v>
      </c>
      <c r="M2080" s="196">
        <f t="shared" si="266"/>
        <v>2.0874893131946268E-2</v>
      </c>
      <c r="N2080" s="196">
        <f t="shared" si="267"/>
        <v>1.8398654502828526E-2</v>
      </c>
      <c r="O2080" s="196">
        <f t="shared" si="268"/>
        <v>-7.5924653819725791E-4</v>
      </c>
      <c r="P2080" s="196">
        <f t="shared" si="269"/>
        <v>2.0605810838652402E-4</v>
      </c>
      <c r="Q2080" s="196">
        <f t="shared" si="270"/>
        <v>-1.6986301369863007E-2</v>
      </c>
      <c r="R2080" s="196">
        <f t="shared" si="271"/>
        <v>4.8276970037753962E-2</v>
      </c>
    </row>
    <row r="2081" spans="1:18" ht="13.8">
      <c r="A2081" s="209">
        <v>44656</v>
      </c>
      <c r="B2081" s="193">
        <v>164.05</v>
      </c>
      <c r="C2081" s="193">
        <v>304.26</v>
      </c>
      <c r="D2081" s="193">
        <v>140.72</v>
      </c>
      <c r="E2081" s="193">
        <v>200.17</v>
      </c>
      <c r="F2081" s="193">
        <v>552.94000000000005</v>
      </c>
      <c r="G2081" s="193">
        <v>48.68</v>
      </c>
      <c r="H2081" s="193">
        <v>53.5</v>
      </c>
      <c r="I2081" s="224">
        <v>380.15</v>
      </c>
      <c r="J2081" s="193"/>
      <c r="K2081" s="196">
        <f t="shared" si="264"/>
        <v>-2.5542025542025441E-2</v>
      </c>
      <c r="L2081" s="196">
        <f t="shared" si="265"/>
        <v>-1.2976059170829819E-2</v>
      </c>
      <c r="M2081" s="196">
        <f t="shared" si="266"/>
        <v>-1.7935654965454625E-2</v>
      </c>
      <c r="N2081" s="196">
        <f t="shared" si="267"/>
        <v>1.7515764187768707E-3</v>
      </c>
      <c r="O2081" s="196">
        <f t="shared" si="268"/>
        <v>3.25638613503263E-4</v>
      </c>
      <c r="P2081" s="196">
        <f t="shared" si="269"/>
        <v>2.8842192006592617E-3</v>
      </c>
      <c r="Q2081" s="196">
        <f t="shared" si="270"/>
        <v>-5.9457450761798642E-3</v>
      </c>
      <c r="R2081" s="196">
        <f t="shared" si="271"/>
        <v>-2.8991060025542841E-2</v>
      </c>
    </row>
    <row r="2082" spans="1:18" ht="13.8">
      <c r="A2082" s="209">
        <v>44657</v>
      </c>
      <c r="B2082" s="193">
        <v>158.76</v>
      </c>
      <c r="C2082" s="193">
        <v>293.12</v>
      </c>
      <c r="D2082" s="193">
        <v>136.84</v>
      </c>
      <c r="E2082" s="193">
        <v>201.24</v>
      </c>
      <c r="F2082" s="193">
        <v>562.04</v>
      </c>
      <c r="G2082" s="193">
        <v>49.81</v>
      </c>
      <c r="H2082" s="193">
        <v>51.34</v>
      </c>
      <c r="I2082" s="224">
        <v>368.35</v>
      </c>
      <c r="J2082" s="193"/>
      <c r="K2082" s="196">
        <f t="shared" si="264"/>
        <v>-3.224626638220067E-2</v>
      </c>
      <c r="L2082" s="196">
        <f t="shared" si="265"/>
        <v>-3.6613422730559349E-2</v>
      </c>
      <c r="M2082" s="196">
        <f t="shared" si="266"/>
        <v>-2.7572484366117079E-2</v>
      </c>
      <c r="N2082" s="196">
        <f t="shared" si="267"/>
        <v>5.3454563620923302E-3</v>
      </c>
      <c r="O2082" s="196">
        <f t="shared" si="268"/>
        <v>1.6457481824429247E-2</v>
      </c>
      <c r="P2082" s="196">
        <f t="shared" si="269"/>
        <v>2.3212818405916241E-2</v>
      </c>
      <c r="Q2082" s="196">
        <f t="shared" si="270"/>
        <v>-4.0373831775700871E-2</v>
      </c>
      <c r="R2082" s="196">
        <f t="shared" si="271"/>
        <v>-3.1040378797842837E-2</v>
      </c>
    </row>
    <row r="2083" spans="1:18" ht="13.8">
      <c r="A2083" s="209">
        <v>44658</v>
      </c>
      <c r="B2083" s="193">
        <v>157.78</v>
      </c>
      <c r="C2083" s="193">
        <v>294.95</v>
      </c>
      <c r="D2083" s="193">
        <v>136.13</v>
      </c>
      <c r="E2083" s="193">
        <v>212.66</v>
      </c>
      <c r="F2083" s="193">
        <v>584.4</v>
      </c>
      <c r="G2083" s="193">
        <v>50.31</v>
      </c>
      <c r="H2083" s="193">
        <v>51.59</v>
      </c>
      <c r="I2083" s="224">
        <v>362.15</v>
      </c>
      <c r="J2083" s="193"/>
      <c r="K2083" s="196">
        <f t="shared" si="264"/>
        <v>-6.172839506172775E-3</v>
      </c>
      <c r="L2083" s="196">
        <f t="shared" si="265"/>
        <v>6.2431768558951425E-3</v>
      </c>
      <c r="M2083" s="196">
        <f t="shared" si="266"/>
        <v>-5.1885413621748609E-3</v>
      </c>
      <c r="N2083" s="196">
        <f t="shared" si="267"/>
        <v>5.6748161399324128E-2</v>
      </c>
      <c r="O2083" s="196">
        <f t="shared" si="268"/>
        <v>3.9783645292150054E-2</v>
      </c>
      <c r="P2083" s="196">
        <f t="shared" si="269"/>
        <v>1.0038144950813089E-2</v>
      </c>
      <c r="Q2083" s="196">
        <f t="shared" si="270"/>
        <v>4.8694974678613161E-3</v>
      </c>
      <c r="R2083" s="196">
        <f t="shared" si="271"/>
        <v>-1.6831817564816193E-2</v>
      </c>
    </row>
    <row r="2084" spans="1:18" ht="13.8">
      <c r="A2084" s="209">
        <v>44659</v>
      </c>
      <c r="B2084" s="193">
        <v>154.46</v>
      </c>
      <c r="C2084" s="193">
        <v>290.64</v>
      </c>
      <c r="D2084" s="193">
        <v>133.68</v>
      </c>
      <c r="E2084" s="193">
        <v>217.46</v>
      </c>
      <c r="F2084" s="193">
        <v>576.70000000000005</v>
      </c>
      <c r="G2084" s="193">
        <v>50.59</v>
      </c>
      <c r="H2084" s="193">
        <v>52.2</v>
      </c>
      <c r="I2084" s="224">
        <v>355.88</v>
      </c>
      <c r="J2084" s="193"/>
      <c r="K2084" s="196">
        <f t="shared" si="264"/>
        <v>-2.1041957155532979E-2</v>
      </c>
      <c r="L2084" s="196">
        <f t="shared" si="265"/>
        <v>-1.461264621122225E-2</v>
      </c>
      <c r="M2084" s="196">
        <f t="shared" si="266"/>
        <v>-1.7997502387423703E-2</v>
      </c>
      <c r="N2084" s="196">
        <f t="shared" si="267"/>
        <v>2.2571240477757978E-2</v>
      </c>
      <c r="O2084" s="196">
        <f t="shared" si="268"/>
        <v>-1.3175906913073122E-2</v>
      </c>
      <c r="P2084" s="196">
        <f t="shared" si="269"/>
        <v>5.5654939375869832E-3</v>
      </c>
      <c r="Q2084" s="196">
        <f t="shared" si="270"/>
        <v>1.1823996898623753E-2</v>
      </c>
      <c r="R2084" s="196">
        <f t="shared" si="271"/>
        <v>-1.7313267982879972E-2</v>
      </c>
    </row>
    <row r="2085" spans="1:18" ht="13.8">
      <c r="A2085" s="209">
        <v>44662</v>
      </c>
      <c r="B2085" s="193">
        <v>151.12</v>
      </c>
      <c r="C2085" s="193">
        <v>279.18</v>
      </c>
      <c r="D2085" s="193">
        <v>129.47999999999999</v>
      </c>
      <c r="E2085" s="193">
        <v>213.7</v>
      </c>
      <c r="F2085" s="193">
        <v>561.92999999999995</v>
      </c>
      <c r="G2085" s="193">
        <v>49.58</v>
      </c>
      <c r="H2085" s="193">
        <v>52.07</v>
      </c>
      <c r="I2085" s="224">
        <v>348</v>
      </c>
      <c r="J2085" s="193"/>
      <c r="K2085" s="196">
        <f t="shared" si="264"/>
        <v>-2.1623721351806315E-2</v>
      </c>
      <c r="L2085" s="196">
        <f t="shared" si="265"/>
        <v>-3.9430222956234447E-2</v>
      </c>
      <c r="M2085" s="196">
        <f t="shared" si="266"/>
        <v>-3.1418312387791865E-2</v>
      </c>
      <c r="N2085" s="196">
        <f t="shared" si="267"/>
        <v>-1.7290536190563869E-2</v>
      </c>
      <c r="O2085" s="196">
        <f t="shared" si="268"/>
        <v>-2.5611236344720123E-2</v>
      </c>
      <c r="P2085" s="196">
        <f t="shared" si="269"/>
        <v>-1.9964419845819432E-2</v>
      </c>
      <c r="Q2085" s="196">
        <f t="shared" si="270"/>
        <v>-2.490421455938746E-3</v>
      </c>
      <c r="R2085" s="196">
        <f t="shared" si="271"/>
        <v>-2.2142295155670438E-2</v>
      </c>
    </row>
    <row r="2086" spans="1:18" ht="13.8">
      <c r="A2086" s="209">
        <v>44663</v>
      </c>
      <c r="B2086" s="193">
        <v>150.79</v>
      </c>
      <c r="C2086" s="193">
        <v>276.05</v>
      </c>
      <c r="D2086" s="193">
        <v>128.06</v>
      </c>
      <c r="E2086" s="193">
        <v>215.6</v>
      </c>
      <c r="F2086" s="193">
        <v>558.74</v>
      </c>
      <c r="G2086" s="193">
        <v>49.24</v>
      </c>
      <c r="H2086" s="193">
        <v>51.45</v>
      </c>
      <c r="I2086" s="224">
        <v>344.1</v>
      </c>
      <c r="J2086" s="193"/>
      <c r="K2086" s="196">
        <f t="shared" si="264"/>
        <v>-2.1836950767602733E-3</v>
      </c>
      <c r="L2086" s="196">
        <f t="shared" si="265"/>
        <v>-1.1211404828426088E-2</v>
      </c>
      <c r="M2086" s="196">
        <f t="shared" si="266"/>
        <v>-1.0966944701884366E-2</v>
      </c>
      <c r="N2086" s="196">
        <f t="shared" si="267"/>
        <v>8.8909686476369015E-3</v>
      </c>
      <c r="O2086" s="196">
        <f t="shared" si="268"/>
        <v>-5.6768636662928498E-3</v>
      </c>
      <c r="P2086" s="196">
        <f t="shared" si="269"/>
        <v>-6.8576038725291716E-3</v>
      </c>
      <c r="Q2086" s="196">
        <f t="shared" si="270"/>
        <v>-1.1907048204340262E-2</v>
      </c>
      <c r="R2086" s="196">
        <f t="shared" si="271"/>
        <v>-1.1206896551724072E-2</v>
      </c>
    </row>
    <row r="2087" spans="1:18" ht="13.8">
      <c r="A2087" s="209">
        <v>44664</v>
      </c>
      <c r="B2087" s="193">
        <v>155.54</v>
      </c>
      <c r="C2087" s="193">
        <v>281.49</v>
      </c>
      <c r="D2087" s="193">
        <v>129.97</v>
      </c>
      <c r="E2087" s="193">
        <v>217.91</v>
      </c>
      <c r="F2087" s="193">
        <v>568.1</v>
      </c>
      <c r="G2087" s="193">
        <v>50.52</v>
      </c>
      <c r="H2087" s="193">
        <v>52.29</v>
      </c>
      <c r="I2087" s="224">
        <v>350.43</v>
      </c>
      <c r="J2087" s="193"/>
      <c r="K2087" s="196">
        <f t="shared" si="264"/>
        <v>3.1500762650043111E-2</v>
      </c>
      <c r="L2087" s="196">
        <f t="shared" si="265"/>
        <v>1.9706574895852192E-2</v>
      </c>
      <c r="M2087" s="196">
        <f t="shared" si="266"/>
        <v>1.4914883648289837E-2</v>
      </c>
      <c r="N2087" s="196">
        <f t="shared" si="267"/>
        <v>1.0714285714285725E-2</v>
      </c>
      <c r="O2087" s="196">
        <f t="shared" si="268"/>
        <v>1.6751977664029805E-2</v>
      </c>
      <c r="P2087" s="196">
        <f t="shared" si="269"/>
        <v>2.5995125913891168E-2</v>
      </c>
      <c r="Q2087" s="196">
        <f t="shared" si="270"/>
        <v>1.6326530612244827E-2</v>
      </c>
      <c r="R2087" s="196">
        <f t="shared" si="271"/>
        <v>1.839581517000867E-2</v>
      </c>
    </row>
    <row r="2088" spans="1:18" ht="13.8">
      <c r="A2088" s="209">
        <v>44665</v>
      </c>
      <c r="B2088" s="193">
        <v>151.71</v>
      </c>
      <c r="C2088" s="193">
        <v>273.87</v>
      </c>
      <c r="D2088" s="193">
        <v>126.94</v>
      </c>
      <c r="E2088" s="193">
        <v>221.06</v>
      </c>
      <c r="F2088" s="193">
        <v>567.41999999999996</v>
      </c>
      <c r="G2088" s="193">
        <v>50.48</v>
      </c>
      <c r="H2088" s="193">
        <v>51.37</v>
      </c>
      <c r="I2088" s="224">
        <v>341.13</v>
      </c>
      <c r="J2088" s="193"/>
      <c r="K2088" s="196">
        <f t="shared" si="264"/>
        <v>-2.4623890960524523E-2</v>
      </c>
      <c r="L2088" s="196">
        <f t="shared" si="265"/>
        <v>-2.7070233400831305E-2</v>
      </c>
      <c r="M2088" s="196">
        <f t="shared" si="266"/>
        <v>-2.3313072247441727E-2</v>
      </c>
      <c r="N2088" s="196">
        <f t="shared" si="267"/>
        <v>1.4455509155155824E-2</v>
      </c>
      <c r="O2088" s="196">
        <f t="shared" si="268"/>
        <v>-1.1969723640205309E-3</v>
      </c>
      <c r="P2088" s="196">
        <f t="shared" si="269"/>
        <v>-7.9176563737146175E-4</v>
      </c>
      <c r="Q2088" s="196">
        <f t="shared" si="270"/>
        <v>-1.7594186268885096E-2</v>
      </c>
      <c r="R2088" s="196">
        <f t="shared" si="271"/>
        <v>-2.6538823730844995E-2</v>
      </c>
    </row>
    <row r="2089" spans="1:18" ht="13.8">
      <c r="A2089" s="209">
        <v>44669</v>
      </c>
      <c r="B2089" s="193">
        <v>152.79</v>
      </c>
      <c r="C2089" s="193">
        <v>274.54000000000002</v>
      </c>
      <c r="D2089" s="193">
        <v>127.65</v>
      </c>
      <c r="E2089" s="193">
        <v>223.1</v>
      </c>
      <c r="F2089" s="193">
        <v>559.47</v>
      </c>
      <c r="G2089" s="193">
        <v>50.09</v>
      </c>
      <c r="H2089" s="193">
        <v>51.76</v>
      </c>
      <c r="I2089" s="224">
        <v>337.86</v>
      </c>
      <c r="J2089" s="193"/>
      <c r="K2089" s="196">
        <f t="shared" si="264"/>
        <v>7.1188451651175537E-3</v>
      </c>
      <c r="L2089" s="196">
        <f t="shared" si="265"/>
        <v>2.4464161828605395E-3</v>
      </c>
      <c r="M2089" s="196">
        <f t="shared" si="266"/>
        <v>5.5931936347881515E-3</v>
      </c>
      <c r="N2089" s="196">
        <f t="shared" si="267"/>
        <v>9.2282638197773992E-3</v>
      </c>
      <c r="O2089" s="196">
        <f t="shared" si="268"/>
        <v>-1.4010785661414706E-2</v>
      </c>
      <c r="P2089" s="196">
        <f t="shared" si="269"/>
        <v>-7.7258320126781591E-3</v>
      </c>
      <c r="Q2089" s="196">
        <f t="shared" si="270"/>
        <v>7.5919797547206657E-3</v>
      </c>
      <c r="R2089" s="196">
        <f t="shared" si="271"/>
        <v>-9.5857884091108438E-3</v>
      </c>
    </row>
    <row r="2090" spans="1:18" ht="13.8">
      <c r="A2090" s="209">
        <v>44670</v>
      </c>
      <c r="B2090" s="193">
        <v>158.12</v>
      </c>
      <c r="C2090" s="193">
        <v>279.22000000000003</v>
      </c>
      <c r="D2090" s="193">
        <v>130.21</v>
      </c>
      <c r="E2090" s="193">
        <v>229.3</v>
      </c>
      <c r="F2090" s="193">
        <v>571.17999999999995</v>
      </c>
      <c r="G2090" s="193">
        <v>50.66</v>
      </c>
      <c r="H2090" s="193">
        <v>52.34</v>
      </c>
      <c r="I2090" s="224">
        <v>348.61</v>
      </c>
      <c r="J2090" s="193"/>
      <c r="K2090" s="196">
        <f t="shared" si="264"/>
        <v>3.4884481968715311E-2</v>
      </c>
      <c r="L2090" s="196">
        <f t="shared" si="265"/>
        <v>1.7046696291979333E-2</v>
      </c>
      <c r="M2090" s="196">
        <f t="shared" si="266"/>
        <v>2.005483744614181E-2</v>
      </c>
      <c r="N2090" s="196">
        <f t="shared" si="267"/>
        <v>2.7790228597041763E-2</v>
      </c>
      <c r="O2090" s="196">
        <f t="shared" si="268"/>
        <v>2.0930523531199032E-2</v>
      </c>
      <c r="P2090" s="196">
        <f t="shared" si="269"/>
        <v>1.137951686963452E-2</v>
      </c>
      <c r="Q2090" s="196">
        <f t="shared" si="270"/>
        <v>1.1205564142194849E-2</v>
      </c>
      <c r="R2090" s="196">
        <f t="shared" si="271"/>
        <v>3.1817912744923932E-2</v>
      </c>
    </row>
    <row r="2091" spans="1:18" ht="13.8">
      <c r="A2091" s="209">
        <v>44671</v>
      </c>
      <c r="B2091" s="193">
        <v>154</v>
      </c>
      <c r="C2091" s="193">
        <v>280.26</v>
      </c>
      <c r="D2091" s="193">
        <v>127.93</v>
      </c>
      <c r="E2091" s="193">
        <v>232.35</v>
      </c>
      <c r="F2091" s="193">
        <v>580.04999999999995</v>
      </c>
      <c r="G2091" s="193">
        <v>51.3</v>
      </c>
      <c r="H2091" s="193">
        <v>52.04</v>
      </c>
      <c r="I2091" s="224">
        <v>226.19</v>
      </c>
      <c r="J2091" s="193"/>
      <c r="K2091" s="196">
        <f t="shared" si="264"/>
        <v>-2.6056159878573265E-2</v>
      </c>
      <c r="L2091" s="196">
        <f t="shared" si="265"/>
        <v>3.7246615571949128E-3</v>
      </c>
      <c r="M2091" s="196">
        <f t="shared" si="266"/>
        <v>-1.7510175869748876E-2</v>
      </c>
      <c r="N2091" s="196">
        <f t="shared" si="267"/>
        <v>1.3301351940688979E-2</v>
      </c>
      <c r="O2091" s="196">
        <f t="shared" si="268"/>
        <v>1.5529255226023329E-2</v>
      </c>
      <c r="P2091" s="196">
        <f t="shared" si="269"/>
        <v>1.2633241215949479E-2</v>
      </c>
      <c r="Q2091" s="196">
        <f t="shared" si="270"/>
        <v>-5.7317539166985912E-3</v>
      </c>
      <c r="R2091" s="196">
        <f t="shared" si="271"/>
        <v>-0.35116605949341673</v>
      </c>
    </row>
    <row r="2092" spans="1:18" ht="13.8">
      <c r="A2092" s="209">
        <v>44672</v>
      </c>
      <c r="B2092" s="193">
        <v>148.30000000000001</v>
      </c>
      <c r="C2092" s="193">
        <v>274.83</v>
      </c>
      <c r="D2092" s="193">
        <v>124.63</v>
      </c>
      <c r="E2092" s="193">
        <v>231.28</v>
      </c>
      <c r="F2092" s="193">
        <v>568.72</v>
      </c>
      <c r="G2092" s="193">
        <v>51.38</v>
      </c>
      <c r="H2092" s="193">
        <v>51.96</v>
      </c>
      <c r="I2092" s="224">
        <v>218.22</v>
      </c>
      <c r="J2092" s="193"/>
      <c r="K2092" s="196">
        <f t="shared" si="264"/>
        <v>-3.7012987012986942E-2</v>
      </c>
      <c r="L2092" s="196">
        <f t="shared" si="265"/>
        <v>-1.937486619567547E-2</v>
      </c>
      <c r="M2092" s="196">
        <f t="shared" si="266"/>
        <v>-2.579535683576965E-2</v>
      </c>
      <c r="N2092" s="196">
        <f t="shared" si="267"/>
        <v>-4.6051215838174876E-3</v>
      </c>
      <c r="O2092" s="196">
        <f t="shared" si="268"/>
        <v>-1.9532798896646716E-2</v>
      </c>
      <c r="P2092" s="196">
        <f t="shared" si="269"/>
        <v>1.5594541910332437E-3</v>
      </c>
      <c r="Q2092" s="196">
        <f t="shared" si="270"/>
        <v>-1.5372790161413969E-3</v>
      </c>
      <c r="R2092" s="196">
        <f t="shared" si="271"/>
        <v>-3.5235863654449792E-2</v>
      </c>
    </row>
    <row r="2093" spans="1:18" ht="13.8">
      <c r="A2093" s="209">
        <v>44673</v>
      </c>
      <c r="B2093" s="193">
        <v>144.35</v>
      </c>
      <c r="C2093" s="193">
        <v>268.19</v>
      </c>
      <c r="D2093" s="193">
        <v>119.32</v>
      </c>
      <c r="E2093" s="193">
        <v>225.23</v>
      </c>
      <c r="F2093" s="193">
        <v>549.46</v>
      </c>
      <c r="G2093" s="193">
        <v>50.41</v>
      </c>
      <c r="H2093" s="193">
        <v>50.44</v>
      </c>
      <c r="I2093" s="224">
        <v>215.52</v>
      </c>
      <c r="J2093" s="193"/>
      <c r="K2093" s="196">
        <f t="shared" si="264"/>
        <v>-2.6635198921105979E-2</v>
      </c>
      <c r="L2093" s="196">
        <f t="shared" si="265"/>
        <v>-2.4160390059309342E-2</v>
      </c>
      <c r="M2093" s="196">
        <f t="shared" si="266"/>
        <v>-4.2606114097729297E-2</v>
      </c>
      <c r="N2093" s="196">
        <f t="shared" si="267"/>
        <v>-2.6158768592182684E-2</v>
      </c>
      <c r="O2093" s="196">
        <f t="shared" si="268"/>
        <v>-3.3865522577015035E-2</v>
      </c>
      <c r="P2093" s="196">
        <f t="shared" si="269"/>
        <v>-1.8878941222265588E-2</v>
      </c>
      <c r="Q2093" s="196">
        <f t="shared" si="270"/>
        <v>-2.9253271747498134E-2</v>
      </c>
      <c r="R2093" s="196">
        <f t="shared" si="271"/>
        <v>-1.2372834753918012E-2</v>
      </c>
    </row>
    <row r="2094" spans="1:18" ht="13.8">
      <c r="A2094" s="209">
        <v>44676</v>
      </c>
      <c r="B2094" s="193">
        <v>146.07</v>
      </c>
      <c r="C2094" s="193">
        <v>274.74</v>
      </c>
      <c r="D2094" s="193">
        <v>122.95</v>
      </c>
      <c r="E2094" s="193">
        <v>225.21</v>
      </c>
      <c r="F2094" s="193">
        <v>546.11</v>
      </c>
      <c r="G2094" s="193">
        <v>50.43</v>
      </c>
      <c r="H2094" s="193">
        <v>50.88</v>
      </c>
      <c r="I2094" s="224">
        <v>209.91</v>
      </c>
      <c r="J2094" s="193"/>
      <c r="K2094" s="196">
        <f t="shared" si="264"/>
        <v>1.1915483200554201E-2</v>
      </c>
      <c r="L2094" s="196">
        <f t="shared" si="265"/>
        <v>2.4422983705581908E-2</v>
      </c>
      <c r="M2094" s="196">
        <f t="shared" si="266"/>
        <v>3.0422393563526735E-2</v>
      </c>
      <c r="N2094" s="196">
        <f t="shared" si="267"/>
        <v>-8.8798117479828667E-5</v>
      </c>
      <c r="O2094" s="196">
        <f t="shared" si="268"/>
        <v>-6.0968951334037461E-3</v>
      </c>
      <c r="P2094" s="196">
        <f t="shared" si="269"/>
        <v>3.9674667724664013E-4</v>
      </c>
      <c r="Q2094" s="196">
        <f t="shared" si="270"/>
        <v>8.7232355273593343E-3</v>
      </c>
      <c r="R2094" s="196">
        <f t="shared" si="271"/>
        <v>-2.6030066815144828E-2</v>
      </c>
    </row>
    <row r="2095" spans="1:18" ht="13.8">
      <c r="A2095" s="209">
        <v>44677</v>
      </c>
      <c r="B2095" s="193">
        <v>139.38999999999999</v>
      </c>
      <c r="C2095" s="193">
        <v>264.45999999999998</v>
      </c>
      <c r="D2095" s="193">
        <v>119.21</v>
      </c>
      <c r="E2095" s="193">
        <v>220.4</v>
      </c>
      <c r="F2095" s="193">
        <v>532.22</v>
      </c>
      <c r="G2095" s="193">
        <v>49.91</v>
      </c>
      <c r="H2095" s="193">
        <v>50.37</v>
      </c>
      <c r="I2095" s="224">
        <v>198.4</v>
      </c>
      <c r="J2095" s="193"/>
      <c r="K2095" s="196">
        <f t="shared" si="264"/>
        <v>-4.5731498596563343E-2</v>
      </c>
      <c r="L2095" s="196">
        <f t="shared" si="265"/>
        <v>-3.741719443837821E-2</v>
      </c>
      <c r="M2095" s="196">
        <f t="shared" si="266"/>
        <v>-3.0418869459129801E-2</v>
      </c>
      <c r="N2095" s="196">
        <f t="shared" si="267"/>
        <v>-2.1357843790240229E-2</v>
      </c>
      <c r="O2095" s="196">
        <f t="shared" si="268"/>
        <v>-2.5434436285729955E-2</v>
      </c>
      <c r="P2095" s="196">
        <f t="shared" si="269"/>
        <v>-1.0311322625421438E-2</v>
      </c>
      <c r="Q2095" s="196">
        <f t="shared" si="270"/>
        <v>-1.0023584905660477E-2</v>
      </c>
      <c r="R2095" s="196">
        <f t="shared" si="271"/>
        <v>-5.4833023676813829E-2</v>
      </c>
    </row>
    <row r="2096" spans="1:18" ht="13.8">
      <c r="A2096" s="209">
        <v>44678</v>
      </c>
      <c r="B2096" s="193">
        <v>138.16999999999999</v>
      </c>
      <c r="C2096" s="193">
        <v>277.18</v>
      </c>
      <c r="D2096" s="193">
        <v>114.74</v>
      </c>
      <c r="E2096" s="193">
        <v>215.25</v>
      </c>
      <c r="F2096" s="193">
        <v>532.53</v>
      </c>
      <c r="G2096" s="193">
        <v>49.57</v>
      </c>
      <c r="H2096" s="193">
        <v>49.39</v>
      </c>
      <c r="I2096" s="224">
        <v>188.54</v>
      </c>
      <c r="J2096" s="193"/>
      <c r="K2096" s="196">
        <f t="shared" si="264"/>
        <v>-8.7524212640791941E-3</v>
      </c>
      <c r="L2096" s="196">
        <f t="shared" si="265"/>
        <v>4.8098011041367419E-2</v>
      </c>
      <c r="M2096" s="196">
        <f t="shared" si="266"/>
        <v>-3.7496854290747415E-2</v>
      </c>
      <c r="N2096" s="196">
        <f t="shared" si="267"/>
        <v>-2.3366606170598936E-2</v>
      </c>
      <c r="O2096" s="196">
        <f t="shared" si="268"/>
        <v>5.824658975610564E-4</v>
      </c>
      <c r="P2096" s="196">
        <f t="shared" si="269"/>
        <v>-6.8122620717290389E-3</v>
      </c>
      <c r="Q2096" s="196">
        <f t="shared" si="270"/>
        <v>-1.9456025411951499E-2</v>
      </c>
      <c r="R2096" s="196">
        <f t="shared" si="271"/>
        <v>-4.969758064516136E-2</v>
      </c>
    </row>
    <row r="2097" spans="1:18" ht="13.8">
      <c r="A2097" s="209">
        <v>44679</v>
      </c>
      <c r="B2097" s="193">
        <v>144.6</v>
      </c>
      <c r="C2097" s="193">
        <v>283.45999999999998</v>
      </c>
      <c r="D2097" s="193">
        <v>119.12</v>
      </c>
      <c r="E2097" s="193">
        <v>220.3</v>
      </c>
      <c r="F2097" s="193">
        <v>541.02</v>
      </c>
      <c r="G2097" s="193">
        <v>50.2</v>
      </c>
      <c r="H2097" s="193">
        <v>51.01</v>
      </c>
      <c r="I2097" s="224">
        <v>199.52</v>
      </c>
      <c r="J2097" s="193"/>
      <c r="K2097" s="196">
        <f t="shared" si="264"/>
        <v>4.653687486429766E-2</v>
      </c>
      <c r="L2097" s="196">
        <f t="shared" si="265"/>
        <v>2.2656757341799453E-2</v>
      </c>
      <c r="M2097" s="196">
        <f t="shared" si="266"/>
        <v>3.8173261286386699E-2</v>
      </c>
      <c r="N2097" s="196">
        <f t="shared" si="267"/>
        <v>2.3461091753774733E-2</v>
      </c>
      <c r="O2097" s="196">
        <f t="shared" si="268"/>
        <v>1.5942763787955627E-2</v>
      </c>
      <c r="P2097" s="196">
        <f t="shared" si="269"/>
        <v>1.2709299979826559E-2</v>
      </c>
      <c r="Q2097" s="196">
        <f t="shared" si="270"/>
        <v>3.2800161976108473E-2</v>
      </c>
      <c r="R2097" s="196">
        <f t="shared" si="271"/>
        <v>5.8236978890421232E-2</v>
      </c>
    </row>
    <row r="2098" spans="1:18" ht="13.8">
      <c r="A2098" s="209">
        <v>44680</v>
      </c>
      <c r="B2098" s="193">
        <v>124.28</v>
      </c>
      <c r="C2098" s="193">
        <v>271.61</v>
      </c>
      <c r="D2098" s="193">
        <v>114.68</v>
      </c>
      <c r="E2098" s="193">
        <v>213.09</v>
      </c>
      <c r="F2098" s="193">
        <v>511.87</v>
      </c>
      <c r="G2098" s="193">
        <v>49.17</v>
      </c>
      <c r="H2098" s="193">
        <v>49.25</v>
      </c>
      <c r="I2098" s="224">
        <v>190.36</v>
      </c>
      <c r="J2098" s="193"/>
      <c r="K2098" s="196">
        <f t="shared" si="264"/>
        <v>-0.14052558782849234</v>
      </c>
      <c r="L2098" s="196">
        <f t="shared" si="265"/>
        <v>-4.1804840189091821E-2</v>
      </c>
      <c r="M2098" s="196">
        <f t="shared" si="266"/>
        <v>-3.727333781061113E-2</v>
      </c>
      <c r="N2098" s="196">
        <f t="shared" si="267"/>
        <v>-3.2728098048116237E-2</v>
      </c>
      <c r="O2098" s="196">
        <f t="shared" si="268"/>
        <v>-5.3879708698384494E-2</v>
      </c>
      <c r="P2098" s="196">
        <f t="shared" si="269"/>
        <v>-2.0517928286852612E-2</v>
      </c>
      <c r="Q2098" s="196">
        <f t="shared" si="270"/>
        <v>-3.4503038619878419E-2</v>
      </c>
      <c r="R2098" s="196">
        <f t="shared" si="271"/>
        <v>-4.5910184442662372E-2</v>
      </c>
    </row>
    <row r="2099" spans="1:18" ht="13.8">
      <c r="A2099" s="209">
        <v>44683</v>
      </c>
      <c r="B2099" s="193">
        <v>124.5</v>
      </c>
      <c r="C2099" s="193">
        <v>278.41000000000003</v>
      </c>
      <c r="D2099" s="193">
        <v>116.87</v>
      </c>
      <c r="E2099" s="193">
        <v>214.14</v>
      </c>
      <c r="F2099" s="193">
        <v>509.2</v>
      </c>
      <c r="G2099" s="193">
        <v>48.84</v>
      </c>
      <c r="H2099" s="193">
        <v>50.42</v>
      </c>
      <c r="I2099" s="224">
        <v>199.46</v>
      </c>
      <c r="J2099" s="193"/>
      <c r="K2099" s="196">
        <f t="shared" si="264"/>
        <v>1.7701963308657778E-3</v>
      </c>
      <c r="L2099" s="196">
        <f t="shared" si="265"/>
        <v>2.5035897058282137E-2</v>
      </c>
      <c r="M2099" s="196">
        <f t="shared" si="266"/>
        <v>1.9096616672479923E-2</v>
      </c>
      <c r="N2099" s="196">
        <f t="shared" si="267"/>
        <v>4.9274954244684539E-3</v>
      </c>
      <c r="O2099" s="196">
        <f t="shared" si="268"/>
        <v>-5.2161681676988611E-3</v>
      </c>
      <c r="P2099" s="196">
        <f t="shared" si="269"/>
        <v>-6.7114093959731195E-3</v>
      </c>
      <c r="Q2099" s="196">
        <f t="shared" si="270"/>
        <v>2.3756345177665009E-2</v>
      </c>
      <c r="R2099" s="196">
        <f t="shared" si="271"/>
        <v>4.7804160537928103E-2</v>
      </c>
    </row>
    <row r="2100" spans="1:18" ht="13.8">
      <c r="A2100" s="209">
        <v>44684</v>
      </c>
      <c r="B2100" s="193">
        <v>124.25</v>
      </c>
      <c r="C2100" s="193">
        <v>275.77999999999997</v>
      </c>
      <c r="D2100" s="193">
        <v>117.84</v>
      </c>
      <c r="E2100" s="193">
        <v>216.71</v>
      </c>
      <c r="F2100" s="193">
        <v>508.36</v>
      </c>
      <c r="G2100" s="193">
        <v>49.01</v>
      </c>
      <c r="H2100" s="193">
        <v>50.71</v>
      </c>
      <c r="I2100" s="224">
        <v>199.87</v>
      </c>
      <c r="J2100" s="193"/>
      <c r="K2100" s="196">
        <f t="shared" si="264"/>
        <v>-2.008032128514056E-3</v>
      </c>
      <c r="L2100" s="196">
        <f t="shared" si="265"/>
        <v>-9.446499766531561E-3</v>
      </c>
      <c r="M2100" s="196">
        <f t="shared" si="266"/>
        <v>8.299820313168468E-3</v>
      </c>
      <c r="N2100" s="196">
        <f t="shared" si="267"/>
        <v>1.2001494349491089E-2</v>
      </c>
      <c r="O2100" s="196">
        <f t="shared" si="268"/>
        <v>-1.6496465043204537E-3</v>
      </c>
      <c r="P2100" s="196">
        <f t="shared" si="269"/>
        <v>3.4807534807533699E-3</v>
      </c>
      <c r="Q2100" s="196">
        <f t="shared" si="270"/>
        <v>5.7516858389527791E-3</v>
      </c>
      <c r="R2100" s="196">
        <f t="shared" si="271"/>
        <v>2.055549984959373E-3</v>
      </c>
    </row>
    <row r="2101" spans="1:18" ht="13.8">
      <c r="A2101" s="209">
        <v>44685</v>
      </c>
      <c r="B2101" s="193">
        <v>125.93</v>
      </c>
      <c r="C2101" s="193">
        <v>283.8</v>
      </c>
      <c r="D2101" s="193">
        <v>122.27</v>
      </c>
      <c r="E2101" s="193">
        <v>221.27</v>
      </c>
      <c r="F2101" s="193">
        <v>524.1</v>
      </c>
      <c r="G2101" s="193">
        <v>49.69</v>
      </c>
      <c r="H2101" s="193">
        <v>51.63</v>
      </c>
      <c r="I2101" s="224">
        <v>204.01</v>
      </c>
      <c r="J2101" s="193"/>
      <c r="K2101" s="196">
        <f t="shared" si="264"/>
        <v>1.3521126760563435E-2</v>
      </c>
      <c r="L2101" s="196">
        <f t="shared" si="265"/>
        <v>2.9081151642613819E-2</v>
      </c>
      <c r="M2101" s="196">
        <f t="shared" si="266"/>
        <v>3.7593346911065785E-2</v>
      </c>
      <c r="N2101" s="196">
        <f t="shared" si="267"/>
        <v>2.1041945457062443E-2</v>
      </c>
      <c r="O2101" s="196">
        <f t="shared" si="268"/>
        <v>3.0962310173892536E-2</v>
      </c>
      <c r="P2101" s="196">
        <f t="shared" si="269"/>
        <v>1.3874719445011218E-2</v>
      </c>
      <c r="Q2101" s="196">
        <f t="shared" si="270"/>
        <v>1.8142378229146158E-2</v>
      </c>
      <c r="R2101" s="196">
        <f t="shared" si="271"/>
        <v>2.0713463751438368E-2</v>
      </c>
    </row>
    <row r="2102" spans="1:18" ht="13.8">
      <c r="A2102" s="209">
        <v>44686</v>
      </c>
      <c r="B2102" s="193">
        <v>116.41</v>
      </c>
      <c r="C2102" s="193">
        <v>271.44</v>
      </c>
      <c r="D2102" s="193">
        <v>116.46</v>
      </c>
      <c r="E2102" s="193">
        <v>215.06</v>
      </c>
      <c r="F2102" s="193">
        <v>498</v>
      </c>
      <c r="G2102" s="193">
        <v>49.26</v>
      </c>
      <c r="H2102" s="193">
        <v>45.57</v>
      </c>
      <c r="I2102" s="224">
        <v>188.32</v>
      </c>
      <c r="J2102" s="193"/>
      <c r="K2102" s="196">
        <f t="shared" si="264"/>
        <v>-7.5597554196776065E-2</v>
      </c>
      <c r="L2102" s="196">
        <f t="shared" si="265"/>
        <v>-4.3551797040169177E-2</v>
      </c>
      <c r="M2102" s="196">
        <f t="shared" si="266"/>
        <v>-4.7517788500858776E-2</v>
      </c>
      <c r="N2102" s="196">
        <f t="shared" si="267"/>
        <v>-2.8065259637546924E-2</v>
      </c>
      <c r="O2102" s="196">
        <f t="shared" si="268"/>
        <v>-4.9799656554092769E-2</v>
      </c>
      <c r="P2102" s="196">
        <f t="shared" si="269"/>
        <v>-8.653652646407722E-3</v>
      </c>
      <c r="Q2102" s="196">
        <f t="shared" si="270"/>
        <v>-0.11737361998837889</v>
      </c>
      <c r="R2102" s="196">
        <f t="shared" si="271"/>
        <v>-7.6907994706141847E-2</v>
      </c>
    </row>
    <row r="2103" spans="1:18" ht="13.8">
      <c r="A2103" s="209">
        <v>44687</v>
      </c>
      <c r="B2103" s="193">
        <v>114.77</v>
      </c>
      <c r="C2103" s="193">
        <v>268.88</v>
      </c>
      <c r="D2103" s="193">
        <v>115.38</v>
      </c>
      <c r="E2103" s="193">
        <v>209.88</v>
      </c>
      <c r="F2103" s="193">
        <v>484.57</v>
      </c>
      <c r="G2103" s="193">
        <v>48.24</v>
      </c>
      <c r="H2103" s="193">
        <v>46.3</v>
      </c>
      <c r="I2103" s="224">
        <v>180.97</v>
      </c>
      <c r="J2103" s="193"/>
      <c r="K2103" s="196">
        <f t="shared" si="264"/>
        <v>-1.4088136758010485E-2</v>
      </c>
      <c r="L2103" s="196">
        <f t="shared" si="265"/>
        <v>-9.4311818449749566E-3</v>
      </c>
      <c r="M2103" s="196">
        <f t="shared" si="266"/>
        <v>-9.2735703245749469E-3</v>
      </c>
      <c r="N2103" s="196">
        <f t="shared" si="267"/>
        <v>-2.4086301497256612E-2</v>
      </c>
      <c r="O2103" s="196">
        <f t="shared" si="268"/>
        <v>-2.696787148594379E-2</v>
      </c>
      <c r="P2103" s="196">
        <f t="shared" si="269"/>
        <v>-2.0706455542021846E-2</v>
      </c>
      <c r="Q2103" s="196">
        <f t="shared" si="270"/>
        <v>1.6019310950186459E-2</v>
      </c>
      <c r="R2103" s="196">
        <f t="shared" si="271"/>
        <v>-3.9029311809685614E-2</v>
      </c>
    </row>
    <row r="2104" spans="1:18" ht="13.8">
      <c r="A2104" s="209">
        <v>44690</v>
      </c>
      <c r="B2104" s="193">
        <v>108.79</v>
      </c>
      <c r="C2104" s="193">
        <v>258.94</v>
      </c>
      <c r="D2104" s="193">
        <v>112.81</v>
      </c>
      <c r="E2104" s="193">
        <v>208.94</v>
      </c>
      <c r="F2104" s="193">
        <v>480.2</v>
      </c>
      <c r="G2104" s="193">
        <v>48.8</v>
      </c>
      <c r="H2104" s="193">
        <v>46.73</v>
      </c>
      <c r="I2104" s="224">
        <v>173.1</v>
      </c>
      <c r="J2104" s="193"/>
      <c r="K2104" s="196">
        <f t="shared" si="264"/>
        <v>-5.2104208416833581E-2</v>
      </c>
      <c r="L2104" s="196">
        <f t="shared" si="265"/>
        <v>-3.6968164236834265E-2</v>
      </c>
      <c r="M2104" s="196">
        <f t="shared" si="266"/>
        <v>-2.2274224302305367E-2</v>
      </c>
      <c r="N2104" s="196">
        <f t="shared" si="267"/>
        <v>-4.4787497617686193E-3</v>
      </c>
      <c r="O2104" s="196">
        <f t="shared" si="268"/>
        <v>-9.0183048888705548E-3</v>
      </c>
      <c r="P2104" s="196">
        <f t="shared" si="269"/>
        <v>1.1608623548921955E-2</v>
      </c>
      <c r="Q2104" s="196">
        <f t="shared" si="270"/>
        <v>9.2872570194384389E-3</v>
      </c>
      <c r="R2104" s="196">
        <f t="shared" si="271"/>
        <v>-4.3487870917831711E-2</v>
      </c>
    </row>
    <row r="2105" spans="1:18" ht="13.8">
      <c r="A2105" s="209">
        <v>44691</v>
      </c>
      <c r="B2105" s="193">
        <v>108.86</v>
      </c>
      <c r="C2105" s="193">
        <v>263.76</v>
      </c>
      <c r="D2105" s="193">
        <v>114.3</v>
      </c>
      <c r="E2105" s="193">
        <v>204.2</v>
      </c>
      <c r="F2105" s="193">
        <v>482.74</v>
      </c>
      <c r="G2105" s="193">
        <v>48.11</v>
      </c>
      <c r="H2105" s="193">
        <v>46.09</v>
      </c>
      <c r="I2105" s="224">
        <v>177.66</v>
      </c>
      <c r="J2105" s="193"/>
      <c r="K2105" s="196">
        <f t="shared" si="264"/>
        <v>6.4344149278420051E-4</v>
      </c>
      <c r="L2105" s="196">
        <f t="shared" si="265"/>
        <v>1.8614350814860559E-2</v>
      </c>
      <c r="M2105" s="196">
        <f t="shared" si="266"/>
        <v>1.3208048931832238E-2</v>
      </c>
      <c r="N2105" s="196">
        <f t="shared" si="267"/>
        <v>-2.268593854695132E-2</v>
      </c>
      <c r="O2105" s="196">
        <f t="shared" si="268"/>
        <v>5.2894627238650989E-3</v>
      </c>
      <c r="P2105" s="196">
        <f t="shared" si="269"/>
        <v>-1.4139344262295036E-2</v>
      </c>
      <c r="Q2105" s="196">
        <f t="shared" si="270"/>
        <v>-1.369569869462858E-2</v>
      </c>
      <c r="R2105" s="196">
        <f t="shared" si="271"/>
        <v>2.6343154246100533E-2</v>
      </c>
    </row>
    <row r="2106" spans="1:18" ht="13.8">
      <c r="A2106" s="209">
        <v>44692</v>
      </c>
      <c r="B2106" s="193">
        <v>105.37</v>
      </c>
      <c r="C2106" s="193">
        <v>255</v>
      </c>
      <c r="D2106" s="193">
        <v>113.68</v>
      </c>
      <c r="E2106" s="193">
        <v>198.96</v>
      </c>
      <c r="F2106" s="193">
        <v>470.82</v>
      </c>
      <c r="G2106" s="193">
        <v>47.61</v>
      </c>
      <c r="H2106" s="193">
        <v>44.19</v>
      </c>
      <c r="I2106" s="224">
        <v>166.37</v>
      </c>
      <c r="J2106" s="195"/>
      <c r="K2106" s="196">
        <f t="shared" si="264"/>
        <v>-3.2059525996692956E-2</v>
      </c>
      <c r="L2106" s="196">
        <f t="shared" si="265"/>
        <v>-3.3212010919017258E-2</v>
      </c>
      <c r="M2106" s="196">
        <f t="shared" si="266"/>
        <v>-5.4243219597549458E-3</v>
      </c>
      <c r="N2106" s="196">
        <f t="shared" si="267"/>
        <v>-2.5661116552399516E-2</v>
      </c>
      <c r="O2106" s="196">
        <f t="shared" si="268"/>
        <v>-2.4692380991838288E-2</v>
      </c>
      <c r="P2106" s="196">
        <f t="shared" si="269"/>
        <v>-1.0392849719393058E-2</v>
      </c>
      <c r="Q2106" s="196">
        <f t="shared" si="270"/>
        <v>-4.1223692775005545E-2</v>
      </c>
      <c r="R2106" s="196">
        <f t="shared" si="271"/>
        <v>-6.3548350782393292E-2</v>
      </c>
    </row>
    <row r="2107" spans="1:18" ht="13.8">
      <c r="A2107" s="209">
        <v>44693</v>
      </c>
      <c r="B2107" s="193">
        <v>106.93</v>
      </c>
      <c r="C2107" s="193">
        <v>249.91</v>
      </c>
      <c r="D2107" s="193">
        <v>112.88</v>
      </c>
      <c r="E2107" s="193">
        <v>202.48</v>
      </c>
      <c r="F2107" s="193">
        <v>468.03</v>
      </c>
      <c r="G2107" s="193">
        <v>47.57</v>
      </c>
      <c r="H2107" s="193">
        <v>43.79</v>
      </c>
      <c r="I2107" s="224">
        <v>174.31</v>
      </c>
      <c r="J2107" s="193"/>
      <c r="K2107" s="196">
        <f t="shared" si="264"/>
        <v>1.4804972952453281E-2</v>
      </c>
      <c r="L2107" s="196">
        <f t="shared" si="265"/>
        <v>-1.9960784313725503E-2</v>
      </c>
      <c r="M2107" s="196">
        <f t="shared" si="266"/>
        <v>-7.0372976776918658E-3</v>
      </c>
      <c r="N2107" s="196">
        <f t="shared" si="267"/>
        <v>1.7691998391636418E-2</v>
      </c>
      <c r="O2107" s="196">
        <f t="shared" si="268"/>
        <v>-5.9258315279725167E-3</v>
      </c>
      <c r="P2107" s="196">
        <f t="shared" si="269"/>
        <v>-8.4015963032974472E-4</v>
      </c>
      <c r="Q2107" s="196">
        <f t="shared" si="270"/>
        <v>-9.051821679112889E-3</v>
      </c>
      <c r="R2107" s="196">
        <f t="shared" si="271"/>
        <v>4.7724950411732872E-2</v>
      </c>
    </row>
    <row r="2108" spans="1:18" ht="13.8">
      <c r="A2108" s="209">
        <v>44694</v>
      </c>
      <c r="B2108" s="193">
        <v>113.06</v>
      </c>
      <c r="C2108" s="193">
        <v>255.56</v>
      </c>
      <c r="D2108" s="193">
        <v>116.23</v>
      </c>
      <c r="E2108" s="193">
        <v>204.78</v>
      </c>
      <c r="F2108" s="193">
        <v>478.7</v>
      </c>
      <c r="G2108" s="193">
        <v>47.75</v>
      </c>
      <c r="H2108" s="193">
        <v>44.25</v>
      </c>
      <c r="I2108" s="224">
        <v>187.64</v>
      </c>
      <c r="J2108" s="193"/>
      <c r="K2108" s="196">
        <f t="shared" si="264"/>
        <v>5.7327223417188766E-2</v>
      </c>
      <c r="L2108" s="196">
        <f t="shared" si="265"/>
        <v>2.2608138930014829E-2</v>
      </c>
      <c r="M2108" s="196">
        <f t="shared" si="266"/>
        <v>2.9677533664068112E-2</v>
      </c>
      <c r="N2108" s="196">
        <f t="shared" si="267"/>
        <v>1.1359146582378563E-2</v>
      </c>
      <c r="O2108" s="196">
        <f t="shared" si="268"/>
        <v>2.279768390915116E-2</v>
      </c>
      <c r="P2108" s="196">
        <f t="shared" si="269"/>
        <v>3.7838974143367607E-3</v>
      </c>
      <c r="Q2108" s="196">
        <f t="shared" si="270"/>
        <v>1.0504681434117398E-2</v>
      </c>
      <c r="R2108" s="196">
        <f t="shared" si="271"/>
        <v>7.6472950490505329E-2</v>
      </c>
    </row>
    <row r="2109" spans="1:18" ht="13.8">
      <c r="A2109" s="209">
        <v>44697</v>
      </c>
      <c r="B2109" s="193">
        <v>110.81</v>
      </c>
      <c r="C2109" s="193">
        <v>255.93</v>
      </c>
      <c r="D2109" s="193">
        <v>114.51</v>
      </c>
      <c r="E2109" s="193">
        <v>204.33</v>
      </c>
      <c r="F2109" s="193">
        <v>476.07</v>
      </c>
      <c r="G2109" s="193">
        <v>47.8</v>
      </c>
      <c r="H2109" s="193">
        <v>42.77</v>
      </c>
      <c r="I2109" s="224">
        <v>186.51</v>
      </c>
      <c r="J2109" s="193"/>
      <c r="K2109" s="196">
        <f t="shared" si="264"/>
        <v>-1.9900937555280381E-2</v>
      </c>
      <c r="L2109" s="196">
        <f t="shared" si="265"/>
        <v>1.4478009078103167E-3</v>
      </c>
      <c r="M2109" s="196">
        <f t="shared" si="266"/>
        <v>-1.4798244859330628E-2</v>
      </c>
      <c r="N2109" s="196">
        <f t="shared" si="267"/>
        <v>-2.1974802226779402E-3</v>
      </c>
      <c r="O2109" s="196">
        <f t="shared" si="268"/>
        <v>-5.4940463756005756E-3</v>
      </c>
      <c r="P2109" s="196">
        <f t="shared" si="269"/>
        <v>1.047120418848108E-3</v>
      </c>
      <c r="Q2109" s="196">
        <f t="shared" si="270"/>
        <v>-3.3446327683615745E-2</v>
      </c>
      <c r="R2109" s="196">
        <f t="shared" si="271"/>
        <v>-6.0221701129822827E-3</v>
      </c>
    </row>
    <row r="2110" spans="1:18" ht="13.8">
      <c r="A2110" s="209">
        <v>44698</v>
      </c>
      <c r="B2110" s="193">
        <v>115.37</v>
      </c>
      <c r="C2110" s="193">
        <v>261.13</v>
      </c>
      <c r="D2110" s="193">
        <v>116.42</v>
      </c>
      <c r="E2110" s="193">
        <v>201.46</v>
      </c>
      <c r="F2110" s="193">
        <v>472.16</v>
      </c>
      <c r="G2110" s="193">
        <v>42.36</v>
      </c>
      <c r="H2110" s="193">
        <v>44.51</v>
      </c>
      <c r="I2110" s="224">
        <v>190.56</v>
      </c>
      <c r="J2110" s="193"/>
      <c r="K2110" s="196">
        <f t="shared" si="264"/>
        <v>4.1151520620882613E-2</v>
      </c>
      <c r="L2110" s="196">
        <f t="shared" si="265"/>
        <v>2.0318055718360446E-2</v>
      </c>
      <c r="M2110" s="196">
        <f t="shared" si="266"/>
        <v>1.6679765959304833E-2</v>
      </c>
      <c r="N2110" s="196">
        <f t="shared" si="267"/>
        <v>-1.404590613223709E-2</v>
      </c>
      <c r="O2110" s="196">
        <f t="shared" si="268"/>
        <v>-8.2130779087108367E-3</v>
      </c>
      <c r="P2110" s="196">
        <f t="shared" si="269"/>
        <v>-0.1138075313807531</v>
      </c>
      <c r="Q2110" s="196">
        <f t="shared" si="270"/>
        <v>4.0682721533785243E-2</v>
      </c>
      <c r="R2110" s="196">
        <f t="shared" si="271"/>
        <v>2.1714653369792565E-2</v>
      </c>
    </row>
    <row r="2111" spans="1:18" ht="13.8">
      <c r="A2111" s="209">
        <v>44699</v>
      </c>
      <c r="B2111" s="193">
        <v>107.11</v>
      </c>
      <c r="C2111" s="193">
        <v>249.25</v>
      </c>
      <c r="D2111" s="193">
        <v>112.13</v>
      </c>
      <c r="E2111" s="193">
        <v>151.22999999999999</v>
      </c>
      <c r="F2111" s="193">
        <v>413.37</v>
      </c>
      <c r="G2111" s="193">
        <v>39.49</v>
      </c>
      <c r="H2111" s="193">
        <v>42.63</v>
      </c>
      <c r="I2111" s="224">
        <v>177.19</v>
      </c>
      <c r="J2111" s="193"/>
      <c r="K2111" s="196">
        <f t="shared" si="264"/>
        <v>-7.159573545982495E-2</v>
      </c>
      <c r="L2111" s="196">
        <f t="shared" si="265"/>
        <v>-4.5494581243058996E-2</v>
      </c>
      <c r="M2111" s="196">
        <f t="shared" si="266"/>
        <v>-3.6849338601614899E-2</v>
      </c>
      <c r="N2111" s="196">
        <f t="shared" si="267"/>
        <v>-0.24932989178993356</v>
      </c>
      <c r="O2111" s="196">
        <f t="shared" si="268"/>
        <v>-0.12451287699085059</v>
      </c>
      <c r="P2111" s="196">
        <f t="shared" si="269"/>
        <v>-6.7752596789423927E-2</v>
      </c>
      <c r="Q2111" s="196">
        <f t="shared" si="270"/>
        <v>-4.223769939339464E-2</v>
      </c>
      <c r="R2111" s="196">
        <f t="shared" si="271"/>
        <v>-7.0161628883291374E-2</v>
      </c>
    </row>
    <row r="2112" spans="1:18" ht="13.8">
      <c r="A2112" s="209">
        <v>44700</v>
      </c>
      <c r="B2112" s="193">
        <v>107.32</v>
      </c>
      <c r="C2112" s="193">
        <v>248.32</v>
      </c>
      <c r="D2112" s="193">
        <v>110.47</v>
      </c>
      <c r="E2112" s="193">
        <v>143.58000000000001</v>
      </c>
      <c r="F2112" s="193">
        <v>407.14</v>
      </c>
      <c r="G2112" s="193">
        <v>38.4</v>
      </c>
      <c r="H2112" s="193">
        <v>42.33</v>
      </c>
      <c r="I2112" s="224">
        <v>183.48</v>
      </c>
      <c r="J2112" s="193"/>
      <c r="K2112" s="196">
        <f t="shared" si="264"/>
        <v>1.9606012510502637E-3</v>
      </c>
      <c r="L2112" s="196">
        <f t="shared" si="265"/>
        <v>-3.731193580742254E-3</v>
      </c>
      <c r="M2112" s="196">
        <f t="shared" si="266"/>
        <v>-1.4804245072683462E-2</v>
      </c>
      <c r="N2112" s="196">
        <f t="shared" si="267"/>
        <v>-5.0585201348938555E-2</v>
      </c>
      <c r="O2112" s="196">
        <f t="shared" si="268"/>
        <v>-1.5071243679996174E-2</v>
      </c>
      <c r="P2112" s="196">
        <f t="shared" si="269"/>
        <v>-2.7601924537857772E-2</v>
      </c>
      <c r="Q2112" s="196">
        <f t="shared" si="270"/>
        <v>-7.0372976776918658E-3</v>
      </c>
      <c r="R2112" s="196">
        <f t="shared" si="271"/>
        <v>3.5498617303459518E-2</v>
      </c>
    </row>
    <row r="2113" spans="1:18" ht="13.8">
      <c r="A2113" s="209">
        <v>44701</v>
      </c>
      <c r="B2113" s="193">
        <v>107.59</v>
      </c>
      <c r="C2113" s="193">
        <v>247.75</v>
      </c>
      <c r="D2113" s="193">
        <v>109.05</v>
      </c>
      <c r="E2113" s="193">
        <v>145.38</v>
      </c>
      <c r="F2113" s="193">
        <v>400.88</v>
      </c>
      <c r="G2113" s="193">
        <v>38.450000000000003</v>
      </c>
      <c r="H2113" s="193">
        <v>42.03</v>
      </c>
      <c r="I2113" s="224">
        <v>186.35</v>
      </c>
      <c r="J2113" s="193"/>
      <c r="K2113" s="196">
        <f t="shared" si="264"/>
        <v>2.5158404770779935E-3</v>
      </c>
      <c r="L2113" s="196">
        <f t="shared" si="265"/>
        <v>-2.2954252577319315E-3</v>
      </c>
      <c r="M2113" s="196">
        <f t="shared" si="266"/>
        <v>-1.2854168552548218E-2</v>
      </c>
      <c r="N2113" s="196">
        <f t="shared" si="267"/>
        <v>1.2536564981195033E-2</v>
      </c>
      <c r="O2113" s="196">
        <f t="shared" si="268"/>
        <v>-1.5375546495063102E-2</v>
      </c>
      <c r="P2113" s="196">
        <f t="shared" si="269"/>
        <v>1.3020833333334445E-3</v>
      </c>
      <c r="Q2113" s="196">
        <f t="shared" si="270"/>
        <v>-7.0871722182848373E-3</v>
      </c>
      <c r="R2113" s="196">
        <f t="shared" si="271"/>
        <v>1.5642031829082213E-2</v>
      </c>
    </row>
    <row r="2114" spans="1:18" ht="13.8">
      <c r="A2114" s="209">
        <v>44704</v>
      </c>
      <c r="B2114" s="193">
        <v>107.56</v>
      </c>
      <c r="C2114" s="193">
        <v>255.69</v>
      </c>
      <c r="D2114" s="193">
        <v>111.39</v>
      </c>
      <c r="E2114" s="193">
        <v>144.02000000000001</v>
      </c>
      <c r="F2114" s="193">
        <v>413.44</v>
      </c>
      <c r="G2114" s="193">
        <v>39.54</v>
      </c>
      <c r="H2114" s="193">
        <v>42.87</v>
      </c>
      <c r="I2114" s="224">
        <v>187.44</v>
      </c>
      <c r="J2114" s="193"/>
      <c r="K2114" s="196">
        <f t="shared" si="264"/>
        <v>-2.7883632307836357E-4</v>
      </c>
      <c r="L2114" s="196">
        <f t="shared" si="265"/>
        <v>3.2048435923309776E-2</v>
      </c>
      <c r="M2114" s="196">
        <f t="shared" si="266"/>
        <v>2.1458046767537858E-2</v>
      </c>
      <c r="N2114" s="196">
        <f t="shared" si="267"/>
        <v>-9.3547943320950976E-3</v>
      </c>
      <c r="O2114" s="196">
        <f t="shared" si="268"/>
        <v>3.1331071642386757E-2</v>
      </c>
      <c r="P2114" s="196">
        <f t="shared" si="269"/>
        <v>2.8348504551365311E-2</v>
      </c>
      <c r="Q2114" s="196">
        <f t="shared" si="270"/>
        <v>1.9985724482512401E-2</v>
      </c>
      <c r="R2114" s="196">
        <f t="shared" si="271"/>
        <v>5.8492084786691892E-3</v>
      </c>
    </row>
    <row r="2115" spans="1:18" ht="13.8">
      <c r="A2115" s="209">
        <v>44705</v>
      </c>
      <c r="B2115" s="193">
        <v>104.1</v>
      </c>
      <c r="C2115" s="193">
        <v>254.68</v>
      </c>
      <c r="D2115" s="193">
        <v>105.67</v>
      </c>
      <c r="E2115" s="193">
        <v>140.32</v>
      </c>
      <c r="F2115" s="193">
        <v>421.37</v>
      </c>
      <c r="G2115" s="193">
        <v>40.04</v>
      </c>
      <c r="H2115" s="193">
        <v>41.91</v>
      </c>
      <c r="I2115" s="224">
        <v>180.34</v>
      </c>
      <c r="J2115" s="193"/>
      <c r="K2115" s="196">
        <f t="shared" ref="K2115:K2178" si="272">(B2115-B2114)/B2114</f>
        <v>-3.2168092227593974E-2</v>
      </c>
      <c r="L2115" s="196">
        <f t="shared" ref="L2115:L2178" si="273">(C2115-C2114)/C2114</f>
        <v>-3.9500958191559738E-3</v>
      </c>
      <c r="M2115" s="196">
        <f t="shared" ref="M2115:M2178" si="274">(D2115-D2114)/D2114</f>
        <v>-5.1351108717120016E-2</v>
      </c>
      <c r="N2115" s="196">
        <f t="shared" ref="N2115:N2178" si="275">(E2115-E2114)/E2114</f>
        <v>-2.569087626718523E-2</v>
      </c>
      <c r="O2115" s="196">
        <f t="shared" ref="O2115:O2178" si="276">(F2115-F2114)/F2114</f>
        <v>1.9180534055727571E-2</v>
      </c>
      <c r="P2115" s="196">
        <f t="shared" ref="P2115:P2178" si="277">(G2115-G2114)/G2114</f>
        <v>1.2645422357106728E-2</v>
      </c>
      <c r="Q2115" s="196">
        <f t="shared" ref="Q2115:Q2178" si="278">(H2115-H2114)/H2114</f>
        <v>-2.2393282015395404E-2</v>
      </c>
      <c r="R2115" s="196">
        <f t="shared" ref="R2115:R2178" si="279">(I2115-I2114)/I2114</f>
        <v>-3.7878787878787852E-2</v>
      </c>
    </row>
    <row r="2116" spans="1:18" ht="13.8">
      <c r="A2116" s="209">
        <v>44706</v>
      </c>
      <c r="B2116" s="193">
        <v>106.78</v>
      </c>
      <c r="C2116" s="193">
        <v>257.52</v>
      </c>
      <c r="D2116" s="193">
        <v>105.58</v>
      </c>
      <c r="E2116" s="193">
        <v>146.38</v>
      </c>
      <c r="F2116" s="193">
        <v>423.68</v>
      </c>
      <c r="G2116" s="193">
        <v>39.79</v>
      </c>
      <c r="H2116" s="193">
        <v>42.51</v>
      </c>
      <c r="I2116" s="224">
        <v>187.83</v>
      </c>
      <c r="J2116" s="193"/>
      <c r="K2116" s="196">
        <f t="shared" si="272"/>
        <v>2.5744476464937625E-2</v>
      </c>
      <c r="L2116" s="196">
        <f t="shared" si="273"/>
        <v>1.1151248625726303E-2</v>
      </c>
      <c r="M2116" s="196">
        <f t="shared" si="274"/>
        <v>-8.5170814800798159E-4</v>
      </c>
      <c r="N2116" s="196">
        <f t="shared" si="275"/>
        <v>4.3187001140250876E-2</v>
      </c>
      <c r="O2116" s="196">
        <f t="shared" si="276"/>
        <v>5.482117853667803E-3</v>
      </c>
      <c r="P2116" s="196">
        <f t="shared" si="277"/>
        <v>-6.243756243756244E-3</v>
      </c>
      <c r="Q2116" s="196">
        <f t="shared" si="278"/>
        <v>1.431639226914821E-2</v>
      </c>
      <c r="R2116" s="196">
        <f t="shared" si="279"/>
        <v>4.1532660530109844E-2</v>
      </c>
    </row>
    <row r="2117" spans="1:18" ht="13.8">
      <c r="A2117" s="209">
        <v>44707</v>
      </c>
      <c r="B2117" s="193">
        <v>111.08</v>
      </c>
      <c r="C2117" s="193">
        <v>260.83999999999997</v>
      </c>
      <c r="D2117" s="193">
        <v>108.03</v>
      </c>
      <c r="E2117" s="193">
        <v>152.72</v>
      </c>
      <c r="F2117" s="193">
        <v>447.63</v>
      </c>
      <c r="G2117" s="193">
        <v>40.64</v>
      </c>
      <c r="H2117" s="193">
        <v>44.08</v>
      </c>
      <c r="I2117" s="224">
        <v>191.4</v>
      </c>
      <c r="J2117" s="193"/>
      <c r="K2117" s="196">
        <f t="shared" si="272"/>
        <v>4.0269713429481151E-2</v>
      </c>
      <c r="L2117" s="196">
        <f t="shared" si="273"/>
        <v>1.2892202547374935E-2</v>
      </c>
      <c r="M2117" s="196">
        <f t="shared" si="274"/>
        <v>2.320515249100211E-2</v>
      </c>
      <c r="N2117" s="196">
        <f t="shared" si="275"/>
        <v>4.3311927858997158E-2</v>
      </c>
      <c r="O2117" s="196">
        <f t="shared" si="276"/>
        <v>5.6528512084592114E-2</v>
      </c>
      <c r="P2117" s="196">
        <f t="shared" si="277"/>
        <v>2.1362151294295084E-2</v>
      </c>
      <c r="Q2117" s="196">
        <f t="shared" si="278"/>
        <v>3.6932486473770884E-2</v>
      </c>
      <c r="R2117" s="196">
        <f t="shared" si="279"/>
        <v>1.9006548474684519E-2</v>
      </c>
    </row>
    <row r="2118" spans="1:18" ht="13.8">
      <c r="A2118" s="209">
        <v>44708</v>
      </c>
      <c r="B2118" s="193">
        <v>115.15</v>
      </c>
      <c r="C2118" s="193">
        <v>268.04000000000002</v>
      </c>
      <c r="D2118" s="193">
        <v>112.52</v>
      </c>
      <c r="E2118" s="193">
        <v>156.41</v>
      </c>
      <c r="F2118" s="193">
        <v>453.18</v>
      </c>
      <c r="G2118" s="193">
        <v>41.44</v>
      </c>
      <c r="H2118" s="193">
        <v>46.31</v>
      </c>
      <c r="I2118" s="224">
        <v>195.19</v>
      </c>
      <c r="J2118" s="193"/>
      <c r="K2118" s="196">
        <f t="shared" si="272"/>
        <v>3.6640259272596391E-2</v>
      </c>
      <c r="L2118" s="196">
        <f t="shared" si="273"/>
        <v>2.7603128354547025E-2</v>
      </c>
      <c r="M2118" s="196">
        <f t="shared" si="274"/>
        <v>4.1562528927149817E-2</v>
      </c>
      <c r="N2118" s="196">
        <f t="shared" si="275"/>
        <v>2.4161864850707163E-2</v>
      </c>
      <c r="O2118" s="196">
        <f t="shared" si="276"/>
        <v>1.2398632799410253E-2</v>
      </c>
      <c r="P2118" s="196">
        <f t="shared" si="277"/>
        <v>1.968503937007867E-2</v>
      </c>
      <c r="Q2118" s="196">
        <f t="shared" si="278"/>
        <v>5.058983666061715E-2</v>
      </c>
      <c r="R2118" s="196">
        <f t="shared" si="279"/>
        <v>1.9801462904911138E-2</v>
      </c>
    </row>
    <row r="2119" spans="1:18" ht="13.8">
      <c r="A2119" s="209">
        <v>44712</v>
      </c>
      <c r="B2119" s="193">
        <v>120.21</v>
      </c>
      <c r="C2119" s="193">
        <v>266.7</v>
      </c>
      <c r="D2119" s="193">
        <v>113.76</v>
      </c>
      <c r="E2119" s="193">
        <v>151.47999999999999</v>
      </c>
      <c r="F2119" s="193">
        <v>448.81</v>
      </c>
      <c r="G2119" s="193">
        <v>41.49</v>
      </c>
      <c r="H2119" s="193">
        <v>46.38</v>
      </c>
      <c r="I2119" s="224">
        <v>197.44</v>
      </c>
      <c r="J2119" s="193"/>
      <c r="K2119" s="196">
        <f t="shared" si="272"/>
        <v>4.394268345636116E-2</v>
      </c>
      <c r="L2119" s="196">
        <f t="shared" si="273"/>
        <v>-4.9992538427101616E-3</v>
      </c>
      <c r="M2119" s="196">
        <f t="shared" si="274"/>
        <v>1.1020263064344197E-2</v>
      </c>
      <c r="N2119" s="196">
        <f t="shared" si="275"/>
        <v>-3.1519723802825951E-2</v>
      </c>
      <c r="O2119" s="196">
        <f t="shared" si="276"/>
        <v>-9.6429674742927862E-3</v>
      </c>
      <c r="P2119" s="196">
        <f t="shared" si="277"/>
        <v>1.2065637065638095E-3</v>
      </c>
      <c r="Q2119" s="196">
        <f t="shared" si="278"/>
        <v>1.5115525804361969E-3</v>
      </c>
      <c r="R2119" s="196">
        <f t="shared" si="279"/>
        <v>1.1527229878579846E-2</v>
      </c>
    </row>
    <row r="2120" spans="1:18" ht="13.8">
      <c r="A2120" s="209">
        <v>44713</v>
      </c>
      <c r="B2120" s="193">
        <v>121.68</v>
      </c>
      <c r="C2120" s="193">
        <v>267.24</v>
      </c>
      <c r="D2120" s="193">
        <v>113.86</v>
      </c>
      <c r="E2120" s="193">
        <v>146.47</v>
      </c>
      <c r="F2120" s="193">
        <v>439.93</v>
      </c>
      <c r="G2120" s="193">
        <v>40.46</v>
      </c>
      <c r="H2120" s="193">
        <v>44.76</v>
      </c>
      <c r="I2120" s="224">
        <v>192.91</v>
      </c>
      <c r="J2120" s="193"/>
      <c r="K2120" s="196">
        <f t="shared" si="272"/>
        <v>1.2228599950087456E-2</v>
      </c>
      <c r="L2120" s="196">
        <f t="shared" si="273"/>
        <v>2.024746906636747E-3</v>
      </c>
      <c r="M2120" s="196">
        <f t="shared" si="274"/>
        <v>8.7904360056253788E-4</v>
      </c>
      <c r="N2120" s="196">
        <f t="shared" si="275"/>
        <v>-3.3073673092157321E-2</v>
      </c>
      <c r="O2120" s="196">
        <f t="shared" si="276"/>
        <v>-1.9785655399835109E-2</v>
      </c>
      <c r="P2120" s="196">
        <f t="shared" si="277"/>
        <v>-2.4825259098577995E-2</v>
      </c>
      <c r="Q2120" s="196">
        <f t="shared" si="278"/>
        <v>-3.4928848641655984E-2</v>
      </c>
      <c r="R2120" s="196">
        <f t="shared" si="279"/>
        <v>-2.2943679092382502E-2</v>
      </c>
    </row>
    <row r="2121" spans="1:18" ht="13.8">
      <c r="A2121" s="209">
        <v>44714</v>
      </c>
      <c r="B2121" s="193">
        <v>125.51</v>
      </c>
      <c r="C2121" s="193">
        <v>269.35000000000002</v>
      </c>
      <c r="D2121" s="193">
        <v>117.46</v>
      </c>
      <c r="E2121" s="193">
        <v>150.58000000000001</v>
      </c>
      <c r="F2121" s="193">
        <v>469.4</v>
      </c>
      <c r="G2121" s="193">
        <v>41.13</v>
      </c>
      <c r="H2121" s="193">
        <v>45.52</v>
      </c>
      <c r="I2121" s="224">
        <v>205.09</v>
      </c>
      <c r="J2121" s="193"/>
      <c r="K2121" s="196">
        <f t="shared" si="272"/>
        <v>3.1476002629848766E-2</v>
      </c>
      <c r="L2121" s="196">
        <f t="shared" si="273"/>
        <v>7.8955246220626159E-3</v>
      </c>
      <c r="M2121" s="196">
        <f t="shared" si="274"/>
        <v>3.161777621640606E-2</v>
      </c>
      <c r="N2121" s="196">
        <f t="shared" si="275"/>
        <v>2.8060353656038872E-2</v>
      </c>
      <c r="O2121" s="196">
        <f t="shared" si="276"/>
        <v>6.6987929897938239E-2</v>
      </c>
      <c r="P2121" s="196">
        <f t="shared" si="277"/>
        <v>1.6559565002471618E-2</v>
      </c>
      <c r="Q2121" s="196">
        <f t="shared" si="278"/>
        <v>1.6979445933869641E-2</v>
      </c>
      <c r="R2121" s="196">
        <f t="shared" si="279"/>
        <v>6.3138250997874693E-2</v>
      </c>
    </row>
    <row r="2122" spans="1:18" ht="13.8">
      <c r="A2122" s="209">
        <v>44715</v>
      </c>
      <c r="B2122" s="193">
        <v>122.35</v>
      </c>
      <c r="C2122" s="193">
        <v>264.88</v>
      </c>
      <c r="D2122" s="193">
        <v>114.28</v>
      </c>
      <c r="E2122" s="193">
        <v>150.69999999999999</v>
      </c>
      <c r="F2122" s="193">
        <v>458.47</v>
      </c>
      <c r="G2122" s="193">
        <v>40.42</v>
      </c>
      <c r="H2122" s="193">
        <v>44.87</v>
      </c>
      <c r="I2122" s="224">
        <v>198.98</v>
      </c>
      <c r="J2122" s="193"/>
      <c r="K2122" s="196">
        <f t="shared" si="272"/>
        <v>-2.5177276711019127E-2</v>
      </c>
      <c r="L2122" s="196">
        <f t="shared" si="273"/>
        <v>-1.6595507703731305E-2</v>
      </c>
      <c r="M2122" s="196">
        <f t="shared" si="274"/>
        <v>-2.7073046143367894E-2</v>
      </c>
      <c r="N2122" s="196">
        <f t="shared" si="275"/>
        <v>7.9691858148476635E-4</v>
      </c>
      <c r="O2122" s="196">
        <f t="shared" si="276"/>
        <v>-2.3285044737963251E-2</v>
      </c>
      <c r="P2122" s="196">
        <f t="shared" si="277"/>
        <v>-1.7262338925358639E-2</v>
      </c>
      <c r="Q2122" s="196">
        <f t="shared" si="278"/>
        <v>-1.4279437609841952E-2</v>
      </c>
      <c r="R2122" s="196">
        <f t="shared" si="279"/>
        <v>-2.9791798722512135E-2</v>
      </c>
    </row>
    <row r="2123" spans="1:18" ht="13.8">
      <c r="A2123" s="209">
        <v>44718</v>
      </c>
      <c r="B2123" s="193">
        <v>124.79</v>
      </c>
      <c r="C2123" s="193">
        <v>263.64</v>
      </c>
      <c r="D2123" s="193">
        <v>116.72</v>
      </c>
      <c r="E2123" s="193">
        <v>149.41999999999999</v>
      </c>
      <c r="F2123" s="193">
        <v>454.83</v>
      </c>
      <c r="G2123" s="193">
        <v>40.270000000000003</v>
      </c>
      <c r="H2123" s="193">
        <v>45.43</v>
      </c>
      <c r="I2123" s="224">
        <v>197.14</v>
      </c>
      <c r="J2123" s="193"/>
      <c r="K2123" s="196">
        <f t="shared" si="272"/>
        <v>1.9942787086228132E-2</v>
      </c>
      <c r="L2123" s="196">
        <f t="shared" si="273"/>
        <v>-4.6813651464814596E-3</v>
      </c>
      <c r="M2123" s="196">
        <f t="shared" si="274"/>
        <v>2.1351067553377647E-2</v>
      </c>
      <c r="N2123" s="196">
        <f t="shared" si="275"/>
        <v>-8.4936960849369691E-3</v>
      </c>
      <c r="O2123" s="196">
        <f t="shared" si="276"/>
        <v>-7.9394507819487495E-3</v>
      </c>
      <c r="P2123" s="196">
        <f t="shared" si="277"/>
        <v>-3.7110341415140667E-3</v>
      </c>
      <c r="Q2123" s="196">
        <f t="shared" si="278"/>
        <v>1.2480499219968849E-2</v>
      </c>
      <c r="R2123" s="196">
        <f t="shared" si="279"/>
        <v>-9.2471605186451068E-3</v>
      </c>
    </row>
    <row r="2124" spans="1:18" ht="13.8">
      <c r="A2124" s="209">
        <v>44719</v>
      </c>
      <c r="B2124" s="193">
        <v>123</v>
      </c>
      <c r="C2124" s="193">
        <v>267.31</v>
      </c>
      <c r="D2124" s="193">
        <v>116.94</v>
      </c>
      <c r="E2124" s="193">
        <v>145.96</v>
      </c>
      <c r="F2124" s="193">
        <v>454.16</v>
      </c>
      <c r="G2124" s="193">
        <v>39.79</v>
      </c>
      <c r="H2124" s="193">
        <v>45.27</v>
      </c>
      <c r="I2124" s="224">
        <v>198.61</v>
      </c>
      <c r="J2124" s="193"/>
      <c r="K2124" s="196">
        <f t="shared" si="272"/>
        <v>-1.4344098084782484E-2</v>
      </c>
      <c r="L2124" s="196">
        <f t="shared" si="273"/>
        <v>1.3920497648308361E-2</v>
      </c>
      <c r="M2124" s="196">
        <f t="shared" si="274"/>
        <v>1.8848526387936846E-3</v>
      </c>
      <c r="N2124" s="196">
        <f t="shared" si="275"/>
        <v>-2.3156203988756389E-2</v>
      </c>
      <c r="O2124" s="196">
        <f t="shared" si="276"/>
        <v>-1.4730778532637669E-3</v>
      </c>
      <c r="P2124" s="196">
        <f t="shared" si="277"/>
        <v>-1.1919543084181871E-2</v>
      </c>
      <c r="Q2124" s="196">
        <f t="shared" si="278"/>
        <v>-3.5219018269864975E-3</v>
      </c>
      <c r="R2124" s="196">
        <f t="shared" si="279"/>
        <v>7.4566298062292147E-3</v>
      </c>
    </row>
    <row r="2125" spans="1:18" ht="13.8">
      <c r="A2125" s="209">
        <v>44720</v>
      </c>
      <c r="B2125" s="193">
        <v>121.18</v>
      </c>
      <c r="C2125" s="193">
        <v>265.26</v>
      </c>
      <c r="D2125" s="193">
        <v>116.95</v>
      </c>
      <c r="E2125" s="193">
        <v>146.63999999999999</v>
      </c>
      <c r="F2125" s="193">
        <v>450.52</v>
      </c>
      <c r="G2125" s="193">
        <v>39.450000000000003</v>
      </c>
      <c r="H2125" s="193">
        <v>45.44</v>
      </c>
      <c r="I2125" s="224">
        <v>202.83</v>
      </c>
      <c r="J2125" s="193"/>
      <c r="K2125" s="196">
        <f t="shared" si="272"/>
        <v>-1.479674796747962E-2</v>
      </c>
      <c r="L2125" s="196">
        <f t="shared" si="273"/>
        <v>-7.668998541019832E-3</v>
      </c>
      <c r="M2125" s="196">
        <f t="shared" si="274"/>
        <v>8.5513938772063591E-5</v>
      </c>
      <c r="N2125" s="196">
        <f t="shared" si="275"/>
        <v>4.6588106330500024E-3</v>
      </c>
      <c r="O2125" s="196">
        <f t="shared" si="276"/>
        <v>-8.0147965474723516E-3</v>
      </c>
      <c r="P2125" s="196">
        <f t="shared" si="277"/>
        <v>-8.5448605177179272E-3</v>
      </c>
      <c r="Q2125" s="196">
        <f t="shared" si="278"/>
        <v>3.7552462999777907E-3</v>
      </c>
      <c r="R2125" s="196">
        <f t="shared" si="279"/>
        <v>2.1247671315643715E-2</v>
      </c>
    </row>
    <row r="2126" spans="1:18" ht="13.8">
      <c r="A2126" s="209">
        <v>44721</v>
      </c>
      <c r="B2126" s="193">
        <v>116.15</v>
      </c>
      <c r="C2126" s="193">
        <v>259.75</v>
      </c>
      <c r="D2126" s="193">
        <v>114.64</v>
      </c>
      <c r="E2126" s="193">
        <v>144.63</v>
      </c>
      <c r="F2126" s="193">
        <v>454.42</v>
      </c>
      <c r="G2126" s="193">
        <v>39.03</v>
      </c>
      <c r="H2126" s="193">
        <v>44.49</v>
      </c>
      <c r="I2126" s="224">
        <v>192.77</v>
      </c>
      <c r="J2126" s="193"/>
      <c r="K2126" s="196">
        <f t="shared" si="272"/>
        <v>-4.1508499752434404E-2</v>
      </c>
      <c r="L2126" s="196">
        <f t="shared" si="273"/>
        <v>-2.0772072683404929E-2</v>
      </c>
      <c r="M2126" s="196">
        <f t="shared" si="274"/>
        <v>-1.9752030782385653E-2</v>
      </c>
      <c r="N2126" s="196">
        <f t="shared" si="275"/>
        <v>-1.3707037643207796E-2</v>
      </c>
      <c r="O2126" s="196">
        <f t="shared" si="276"/>
        <v>8.6566634111693921E-3</v>
      </c>
      <c r="P2126" s="196">
        <f t="shared" si="277"/>
        <v>-1.0646387832699663E-2</v>
      </c>
      <c r="Q2126" s="196">
        <f t="shared" si="278"/>
        <v>-2.0906690140844977E-2</v>
      </c>
      <c r="R2126" s="196">
        <f t="shared" si="279"/>
        <v>-4.9598185672730867E-2</v>
      </c>
    </row>
    <row r="2127" spans="1:18" ht="13.8">
      <c r="A2127" s="209">
        <v>44722</v>
      </c>
      <c r="B2127" s="193">
        <v>109.65</v>
      </c>
      <c r="C2127" s="193">
        <v>248.18</v>
      </c>
      <c r="D2127" s="193">
        <v>111.15</v>
      </c>
      <c r="E2127" s="193">
        <v>140.06</v>
      </c>
      <c r="F2127" s="193">
        <v>446.01</v>
      </c>
      <c r="G2127" s="193">
        <v>39.25</v>
      </c>
      <c r="H2127" s="193">
        <v>42.2</v>
      </c>
      <c r="I2127" s="224">
        <v>182.94</v>
      </c>
      <c r="J2127" s="193"/>
      <c r="K2127" s="196">
        <f t="shared" si="272"/>
        <v>-5.5962117950925525E-2</v>
      </c>
      <c r="L2127" s="196">
        <f t="shared" si="273"/>
        <v>-4.4542829643888331E-2</v>
      </c>
      <c r="M2127" s="196">
        <f t="shared" si="274"/>
        <v>-3.0443126308443778E-2</v>
      </c>
      <c r="N2127" s="196">
        <f t="shared" si="275"/>
        <v>-3.1597870427988617E-2</v>
      </c>
      <c r="O2127" s="196">
        <f t="shared" si="276"/>
        <v>-1.8507107961797511E-2</v>
      </c>
      <c r="P2127" s="196">
        <f t="shared" si="277"/>
        <v>5.6366897258518798E-3</v>
      </c>
      <c r="Q2127" s="196">
        <f t="shared" si="278"/>
        <v>-5.1472240953023128E-2</v>
      </c>
      <c r="R2127" s="196">
        <f t="shared" si="279"/>
        <v>-5.0993411837941649E-2</v>
      </c>
    </row>
    <row r="2128" spans="1:18" ht="13.8">
      <c r="A2128" s="209">
        <v>44725</v>
      </c>
      <c r="B2128" s="193">
        <v>103.67</v>
      </c>
      <c r="C2128" s="193">
        <v>237.65</v>
      </c>
      <c r="D2128" s="193">
        <v>106.61</v>
      </c>
      <c r="E2128" s="193">
        <v>135.51</v>
      </c>
      <c r="F2128" s="193">
        <v>435.36</v>
      </c>
      <c r="G2128" s="193">
        <v>38.51</v>
      </c>
      <c r="H2128" s="193">
        <v>40.909999999999997</v>
      </c>
      <c r="I2128" s="224">
        <v>169.69</v>
      </c>
      <c r="J2128" s="193"/>
      <c r="K2128" s="196">
        <f t="shared" si="272"/>
        <v>-5.4537163702690412E-2</v>
      </c>
      <c r="L2128" s="196">
        <f t="shared" si="273"/>
        <v>-4.2428882262873724E-2</v>
      </c>
      <c r="M2128" s="196">
        <f t="shared" si="274"/>
        <v>-4.0845704003598791E-2</v>
      </c>
      <c r="N2128" s="196">
        <f t="shared" si="275"/>
        <v>-3.2486077395402053E-2</v>
      </c>
      <c r="O2128" s="196">
        <f t="shared" si="276"/>
        <v>-2.3878388376942169E-2</v>
      </c>
      <c r="P2128" s="196">
        <f t="shared" si="277"/>
        <v>-1.8853503184713426E-2</v>
      </c>
      <c r="Q2128" s="196">
        <f t="shared" si="278"/>
        <v>-3.0568720379147065E-2</v>
      </c>
      <c r="R2128" s="196">
        <f t="shared" si="279"/>
        <v>-7.2428118508800696E-2</v>
      </c>
    </row>
    <row r="2129" spans="1:18" ht="13.8">
      <c r="A2129" s="209">
        <v>44726</v>
      </c>
      <c r="B2129" s="193">
        <v>102.31</v>
      </c>
      <c r="C2129" s="193">
        <v>239.84</v>
      </c>
      <c r="D2129" s="193">
        <v>106.93</v>
      </c>
      <c r="E2129" s="193">
        <v>133.54</v>
      </c>
      <c r="F2129" s="193">
        <v>437.82</v>
      </c>
      <c r="G2129" s="193">
        <v>38.53</v>
      </c>
      <c r="H2129" s="193">
        <v>40.58</v>
      </c>
      <c r="I2129" s="224">
        <v>167.54</v>
      </c>
      <c r="J2129" s="193"/>
      <c r="K2129" s="196">
        <f t="shared" si="272"/>
        <v>-1.3118549242789615E-2</v>
      </c>
      <c r="L2129" s="196">
        <f t="shared" si="273"/>
        <v>9.2152324847464655E-3</v>
      </c>
      <c r="M2129" s="196">
        <f t="shared" si="274"/>
        <v>3.0015945971297946E-3</v>
      </c>
      <c r="N2129" s="196">
        <f t="shared" si="275"/>
        <v>-1.4537672496494717E-2</v>
      </c>
      <c r="O2129" s="196">
        <f t="shared" si="276"/>
        <v>5.6504961411245396E-3</v>
      </c>
      <c r="P2129" s="196">
        <f t="shared" si="277"/>
        <v>5.1934562451319468E-4</v>
      </c>
      <c r="Q2129" s="196">
        <f t="shared" si="278"/>
        <v>-8.0664874113908162E-3</v>
      </c>
      <c r="R2129" s="196">
        <f t="shared" si="279"/>
        <v>-1.2670163238847343E-2</v>
      </c>
    </row>
    <row r="2130" spans="1:18" ht="13.8">
      <c r="A2130" s="209">
        <v>44727</v>
      </c>
      <c r="B2130" s="193">
        <v>107.67</v>
      </c>
      <c r="C2130" s="193">
        <v>246.97</v>
      </c>
      <c r="D2130" s="193">
        <v>110.12</v>
      </c>
      <c r="E2130" s="193">
        <v>137.97</v>
      </c>
      <c r="F2130" s="193">
        <v>441.66</v>
      </c>
      <c r="G2130" s="193">
        <v>38.5</v>
      </c>
      <c r="H2130" s="193">
        <v>41.46</v>
      </c>
      <c r="I2130" s="224">
        <v>180.11</v>
      </c>
      <c r="J2130" s="193"/>
      <c r="K2130" s="196">
        <f t="shared" si="272"/>
        <v>5.2389795718893552E-2</v>
      </c>
      <c r="L2130" s="196">
        <f t="shared" si="273"/>
        <v>2.9728152101400916E-2</v>
      </c>
      <c r="M2130" s="196">
        <f t="shared" si="274"/>
        <v>2.9832600766856798E-2</v>
      </c>
      <c r="N2130" s="196">
        <f t="shared" si="275"/>
        <v>3.3173580949528284E-2</v>
      </c>
      <c r="O2130" s="196">
        <f t="shared" si="276"/>
        <v>8.7707276963136255E-3</v>
      </c>
      <c r="P2130" s="196">
        <f t="shared" si="277"/>
        <v>-7.7861406696083928E-4</v>
      </c>
      <c r="Q2130" s="196">
        <f t="shared" si="278"/>
        <v>2.1685559388861572E-2</v>
      </c>
      <c r="R2130" s="196">
        <f t="shared" si="279"/>
        <v>7.5026859257490877E-2</v>
      </c>
    </row>
    <row r="2131" spans="1:18" ht="13.8">
      <c r="A2131" s="209">
        <v>44728</v>
      </c>
      <c r="B2131" s="193">
        <v>103.66</v>
      </c>
      <c r="C2131" s="193">
        <v>240.31</v>
      </c>
      <c r="D2131" s="193">
        <v>106.37</v>
      </c>
      <c r="E2131" s="193">
        <v>133.71</v>
      </c>
      <c r="F2131" s="193">
        <v>434.89</v>
      </c>
      <c r="G2131" s="193">
        <v>38.9</v>
      </c>
      <c r="H2131" s="193">
        <v>39.15</v>
      </c>
      <c r="I2131" s="224">
        <v>173.35</v>
      </c>
      <c r="J2131" s="193"/>
      <c r="K2131" s="196">
        <f t="shared" si="272"/>
        <v>-3.7243428996006363E-2</v>
      </c>
      <c r="L2131" s="196">
        <f t="shared" si="273"/>
        <v>-2.6966838077499278E-2</v>
      </c>
      <c r="M2131" s="196">
        <f t="shared" si="274"/>
        <v>-3.4053759535052672E-2</v>
      </c>
      <c r="N2131" s="196">
        <f t="shared" si="275"/>
        <v>-3.0876277451619853E-2</v>
      </c>
      <c r="O2131" s="196">
        <f t="shared" si="276"/>
        <v>-1.5328533260879497E-2</v>
      </c>
      <c r="P2131" s="196">
        <f t="shared" si="277"/>
        <v>1.0389610389610353E-2</v>
      </c>
      <c r="Q2131" s="196">
        <f t="shared" si="278"/>
        <v>-5.5716353111432762E-2</v>
      </c>
      <c r="R2131" s="196">
        <f t="shared" si="279"/>
        <v>-3.7532618955083107E-2</v>
      </c>
    </row>
    <row r="2132" spans="1:18" ht="13.8">
      <c r="A2132" s="209">
        <v>44729</v>
      </c>
      <c r="B2132" s="193">
        <v>106.22</v>
      </c>
      <c r="C2132" s="193">
        <v>242.94</v>
      </c>
      <c r="D2132" s="193">
        <v>107.6</v>
      </c>
      <c r="E2132" s="193">
        <v>130.35</v>
      </c>
      <c r="F2132" s="193">
        <v>430.01</v>
      </c>
      <c r="G2132" s="193">
        <v>38.15</v>
      </c>
      <c r="H2132" s="193">
        <v>40.22</v>
      </c>
      <c r="I2132" s="224">
        <v>175.51</v>
      </c>
      <c r="J2132" s="193"/>
      <c r="K2132" s="196">
        <f t="shared" si="272"/>
        <v>2.4696121937102088E-2</v>
      </c>
      <c r="L2132" s="196">
        <f t="shared" si="273"/>
        <v>1.0944197078773232E-2</v>
      </c>
      <c r="M2132" s="196">
        <f t="shared" si="274"/>
        <v>1.1563410736109709E-2</v>
      </c>
      <c r="N2132" s="196">
        <f t="shared" si="275"/>
        <v>-2.5129010545209884E-2</v>
      </c>
      <c r="O2132" s="196">
        <f t="shared" si="276"/>
        <v>-1.1221228356595911E-2</v>
      </c>
      <c r="P2132" s="196">
        <f t="shared" si="277"/>
        <v>-1.9280205655526992E-2</v>
      </c>
      <c r="Q2132" s="196">
        <f t="shared" si="278"/>
        <v>2.7330779054916994E-2</v>
      </c>
      <c r="R2132" s="196">
        <f t="shared" si="279"/>
        <v>1.2460340351889223E-2</v>
      </c>
    </row>
    <row r="2133" spans="1:18" ht="13.8">
      <c r="A2133" s="209">
        <v>44733</v>
      </c>
      <c r="B2133" s="193">
        <v>108.68</v>
      </c>
      <c r="C2133" s="193">
        <v>248.91</v>
      </c>
      <c r="D2133" s="193">
        <v>111.74</v>
      </c>
      <c r="E2133" s="193">
        <v>135.41</v>
      </c>
      <c r="F2133" s="193">
        <v>445.82</v>
      </c>
      <c r="G2133" s="193">
        <v>39.4</v>
      </c>
      <c r="H2133" s="193">
        <v>40.299999999999997</v>
      </c>
      <c r="I2133" s="224">
        <v>170.91</v>
      </c>
      <c r="J2133" s="193"/>
      <c r="K2133" s="196">
        <f t="shared" si="272"/>
        <v>2.3159480323856223E-2</v>
      </c>
      <c r="L2133" s="196">
        <f t="shared" si="273"/>
        <v>2.4573968881205232E-2</v>
      </c>
      <c r="M2133" s="196">
        <f t="shared" si="274"/>
        <v>3.8475836431226776E-2</v>
      </c>
      <c r="N2133" s="196">
        <f t="shared" si="275"/>
        <v>3.8818565400843899E-2</v>
      </c>
      <c r="O2133" s="196">
        <f t="shared" si="276"/>
        <v>3.676658682356225E-2</v>
      </c>
      <c r="P2133" s="196">
        <f t="shared" si="277"/>
        <v>3.2765399737876802E-2</v>
      </c>
      <c r="Q2133" s="196">
        <f t="shared" si="278"/>
        <v>1.9890601690700721E-3</v>
      </c>
      <c r="R2133" s="196">
        <f t="shared" si="279"/>
        <v>-2.6209332801549738E-2</v>
      </c>
    </row>
    <row r="2134" spans="1:18" ht="13.8">
      <c r="A2134" s="209">
        <v>44734</v>
      </c>
      <c r="B2134" s="193">
        <v>108.95</v>
      </c>
      <c r="C2134" s="193">
        <v>248.31</v>
      </c>
      <c r="D2134" s="193">
        <v>111.76</v>
      </c>
      <c r="E2134" s="193">
        <v>131.77000000000001</v>
      </c>
      <c r="F2134" s="193">
        <v>442.79</v>
      </c>
      <c r="G2134" s="193">
        <v>38.93</v>
      </c>
      <c r="H2134" s="193">
        <v>41.1</v>
      </c>
      <c r="I2134" s="224">
        <v>178.89</v>
      </c>
      <c r="J2134" s="193"/>
      <c r="K2134" s="196">
        <f t="shared" si="272"/>
        <v>2.4843577475156054E-3</v>
      </c>
      <c r="L2134" s="196">
        <f t="shared" si="273"/>
        <v>-2.4105098228275053E-3</v>
      </c>
      <c r="M2134" s="196">
        <f t="shared" si="274"/>
        <v>1.7898693395391294E-4</v>
      </c>
      <c r="N2134" s="196">
        <f t="shared" si="275"/>
        <v>-2.6881323388228243E-2</v>
      </c>
      <c r="O2134" s="196">
        <f t="shared" si="276"/>
        <v>-6.7964649410075205E-3</v>
      </c>
      <c r="P2134" s="196">
        <f t="shared" si="277"/>
        <v>-1.1928934010152256E-2</v>
      </c>
      <c r="Q2134" s="196">
        <f t="shared" si="278"/>
        <v>1.9851116625310281E-2</v>
      </c>
      <c r="R2134" s="196">
        <f t="shared" si="279"/>
        <v>4.6691241004037154E-2</v>
      </c>
    </row>
    <row r="2135" spans="1:18" ht="13.8">
      <c r="A2135" s="209">
        <v>44735</v>
      </c>
      <c r="B2135" s="193">
        <v>112.44</v>
      </c>
      <c r="C2135" s="193">
        <v>253.93</v>
      </c>
      <c r="D2135" s="193">
        <v>112.41</v>
      </c>
      <c r="E2135" s="193">
        <v>137.38</v>
      </c>
      <c r="F2135" s="193">
        <v>457.26</v>
      </c>
      <c r="G2135" s="193">
        <v>39.869999999999997</v>
      </c>
      <c r="H2135" s="193">
        <v>40.950000000000003</v>
      </c>
      <c r="I2135" s="224">
        <v>181.71</v>
      </c>
      <c r="J2135" s="193"/>
      <c r="K2135" s="196">
        <f t="shared" si="272"/>
        <v>3.2033042680128451E-2</v>
      </c>
      <c r="L2135" s="196">
        <f t="shared" si="273"/>
        <v>2.2632999073738492E-2</v>
      </c>
      <c r="M2135" s="196">
        <f t="shared" si="274"/>
        <v>5.8160343593413695E-3</v>
      </c>
      <c r="N2135" s="196">
        <f t="shared" si="275"/>
        <v>4.2574182287318699E-2</v>
      </c>
      <c r="O2135" s="196">
        <f t="shared" si="276"/>
        <v>3.2679148128909798E-2</v>
      </c>
      <c r="P2135" s="196">
        <f t="shared" si="277"/>
        <v>2.4145902902645715E-2</v>
      </c>
      <c r="Q2135" s="196">
        <f t="shared" si="278"/>
        <v>-3.6496350364963156E-3</v>
      </c>
      <c r="R2135" s="196">
        <f t="shared" si="279"/>
        <v>1.5763877242998613E-2</v>
      </c>
    </row>
    <row r="2136" spans="1:18" ht="13.8">
      <c r="A2136" s="209">
        <v>44736</v>
      </c>
      <c r="B2136" s="193">
        <v>116.46</v>
      </c>
      <c r="C2136" s="193">
        <v>262.61</v>
      </c>
      <c r="D2136" s="193">
        <v>118.25</v>
      </c>
      <c r="E2136" s="193">
        <v>140.76</v>
      </c>
      <c r="F2136" s="193">
        <v>466.28</v>
      </c>
      <c r="G2136" s="193">
        <v>39.9</v>
      </c>
      <c r="H2136" s="193">
        <v>43.52</v>
      </c>
      <c r="I2136" s="224">
        <v>190.85</v>
      </c>
      <c r="J2136" s="193"/>
      <c r="K2136" s="196">
        <f t="shared" si="272"/>
        <v>3.5752401280682994E-2</v>
      </c>
      <c r="L2136" s="196">
        <f t="shared" si="273"/>
        <v>3.4182648761469724E-2</v>
      </c>
      <c r="M2136" s="196">
        <f t="shared" si="274"/>
        <v>5.1952673249710909E-2</v>
      </c>
      <c r="N2136" s="196">
        <f t="shared" si="275"/>
        <v>2.4603290144125749E-2</v>
      </c>
      <c r="O2136" s="196">
        <f t="shared" si="276"/>
        <v>1.9726195162489572E-2</v>
      </c>
      <c r="P2136" s="196">
        <f t="shared" si="277"/>
        <v>7.5244544770506998E-4</v>
      </c>
      <c r="Q2136" s="196">
        <f t="shared" si="278"/>
        <v>6.2759462759462759E-2</v>
      </c>
      <c r="R2136" s="196">
        <f t="shared" si="279"/>
        <v>5.0299928457432093E-2</v>
      </c>
    </row>
    <row r="2137" spans="1:18" ht="13.8">
      <c r="A2137" s="209">
        <v>44739</v>
      </c>
      <c r="B2137" s="193">
        <v>113.22</v>
      </c>
      <c r="C2137" s="193">
        <v>259.85000000000002</v>
      </c>
      <c r="D2137" s="193">
        <v>116.34</v>
      </c>
      <c r="E2137" s="193">
        <v>140</v>
      </c>
      <c r="F2137" s="193">
        <v>463.76</v>
      </c>
      <c r="G2137" s="193">
        <v>40.03</v>
      </c>
      <c r="H2137" s="193">
        <v>42.29</v>
      </c>
      <c r="I2137" s="224">
        <v>189.14</v>
      </c>
      <c r="J2137" s="193"/>
      <c r="K2137" s="196">
        <f t="shared" si="272"/>
        <v>-2.7820710973724842E-2</v>
      </c>
      <c r="L2137" s="196">
        <f t="shared" si="273"/>
        <v>-1.0509881573435858E-2</v>
      </c>
      <c r="M2137" s="196">
        <f t="shared" si="274"/>
        <v>-1.6152219873150075E-2</v>
      </c>
      <c r="N2137" s="196">
        <f t="shared" si="275"/>
        <v>-5.3992611537367931E-3</v>
      </c>
      <c r="O2137" s="196">
        <f t="shared" si="276"/>
        <v>-5.4044779960538344E-3</v>
      </c>
      <c r="P2137" s="196">
        <f t="shared" si="277"/>
        <v>3.2581453634085854E-3</v>
      </c>
      <c r="Q2137" s="196">
        <f t="shared" si="278"/>
        <v>-2.8262867647058914E-2</v>
      </c>
      <c r="R2137" s="196">
        <f t="shared" si="279"/>
        <v>-8.9599161645271576E-3</v>
      </c>
    </row>
    <row r="2138" spans="1:18" ht="13.8">
      <c r="A2138" s="209">
        <v>44740</v>
      </c>
      <c r="B2138" s="193">
        <v>107.4</v>
      </c>
      <c r="C2138" s="193">
        <v>251.6</v>
      </c>
      <c r="D2138" s="193">
        <v>112.3</v>
      </c>
      <c r="E2138" s="193">
        <v>135.24</v>
      </c>
      <c r="F2138" s="193">
        <v>451.11</v>
      </c>
      <c r="G2138" s="193">
        <v>39.47</v>
      </c>
      <c r="H2138" s="193">
        <v>40.64</v>
      </c>
      <c r="I2138" s="224">
        <v>179.6</v>
      </c>
      <c r="J2138" s="193"/>
      <c r="K2138" s="196">
        <f t="shared" si="272"/>
        <v>-5.1404345521992523E-2</v>
      </c>
      <c r="L2138" s="196">
        <f t="shared" si="273"/>
        <v>-3.1749086011160395E-2</v>
      </c>
      <c r="M2138" s="196">
        <f t="shared" si="274"/>
        <v>-3.4725803678872326E-2</v>
      </c>
      <c r="N2138" s="196">
        <f t="shared" si="275"/>
        <v>-3.3999999999999933E-2</v>
      </c>
      <c r="O2138" s="196">
        <f t="shared" si="276"/>
        <v>-2.7277039848197297E-2</v>
      </c>
      <c r="P2138" s="196">
        <f t="shared" si="277"/>
        <v>-1.3989507869098233E-2</v>
      </c>
      <c r="Q2138" s="196">
        <f t="shared" si="278"/>
        <v>-3.901631591392761E-2</v>
      </c>
      <c r="R2138" s="196">
        <f t="shared" si="279"/>
        <v>-5.0438828381093329E-2</v>
      </c>
    </row>
    <row r="2139" spans="1:18" ht="13.8">
      <c r="A2139" s="209">
        <v>44741</v>
      </c>
      <c r="B2139" s="193">
        <v>108.92</v>
      </c>
      <c r="C2139" s="193">
        <v>255.31</v>
      </c>
      <c r="D2139" s="193">
        <v>111.98</v>
      </c>
      <c r="E2139" s="193">
        <v>132.79</v>
      </c>
      <c r="F2139" s="193">
        <v>452.3</v>
      </c>
      <c r="G2139" s="193">
        <v>39.32</v>
      </c>
      <c r="H2139" s="193">
        <v>40.659999999999997</v>
      </c>
      <c r="I2139" s="224">
        <v>178.36</v>
      </c>
      <c r="J2139" s="193"/>
      <c r="K2139" s="196">
        <f t="shared" si="272"/>
        <v>1.4152700186219702E-2</v>
      </c>
      <c r="L2139" s="196">
        <f t="shared" si="273"/>
        <v>1.4745627980922131E-2</v>
      </c>
      <c r="M2139" s="196">
        <f t="shared" si="274"/>
        <v>-2.8495102404273659E-3</v>
      </c>
      <c r="N2139" s="196">
        <f t="shared" si="275"/>
        <v>-1.8115942028985633E-2</v>
      </c>
      <c r="O2139" s="196">
        <f t="shared" si="276"/>
        <v>2.6379375318658369E-3</v>
      </c>
      <c r="P2139" s="196">
        <f t="shared" si="277"/>
        <v>-3.8003546997719428E-3</v>
      </c>
      <c r="Q2139" s="196">
        <f t="shared" si="278"/>
        <v>4.9212598425187059E-4</v>
      </c>
      <c r="R2139" s="196">
        <f t="shared" si="279"/>
        <v>-6.9042316258350819E-3</v>
      </c>
    </row>
    <row r="2140" spans="1:18" ht="13.8">
      <c r="A2140" s="209">
        <v>44742</v>
      </c>
      <c r="B2140" s="193">
        <v>106.21</v>
      </c>
      <c r="C2140" s="193">
        <v>251.94</v>
      </c>
      <c r="D2140" s="193">
        <v>109.1</v>
      </c>
      <c r="E2140" s="193">
        <v>132.16</v>
      </c>
      <c r="F2140" s="193">
        <v>461.38</v>
      </c>
      <c r="G2140" s="193">
        <v>39.21</v>
      </c>
      <c r="H2140" s="193">
        <v>39.71</v>
      </c>
      <c r="I2140" s="224">
        <v>174.87</v>
      </c>
      <c r="J2140" s="193"/>
      <c r="K2140" s="196">
        <f t="shared" si="272"/>
        <v>-2.4880646345942049E-2</v>
      </c>
      <c r="L2140" s="196">
        <f t="shared" si="273"/>
        <v>-1.3199639653754277E-2</v>
      </c>
      <c r="M2140" s="196">
        <f t="shared" si="274"/>
        <v>-2.5718878371137788E-2</v>
      </c>
      <c r="N2140" s="196">
        <f t="shared" si="275"/>
        <v>-4.7443331576172568E-3</v>
      </c>
      <c r="O2140" s="196">
        <f t="shared" si="276"/>
        <v>2.0075171346451436E-2</v>
      </c>
      <c r="P2140" s="196">
        <f t="shared" si="277"/>
        <v>-2.7975584944048685E-3</v>
      </c>
      <c r="Q2140" s="196">
        <f t="shared" si="278"/>
        <v>-2.336448598130831E-2</v>
      </c>
      <c r="R2140" s="196">
        <f t="shared" si="279"/>
        <v>-1.9567167526351251E-2</v>
      </c>
    </row>
    <row r="2141" spans="1:18" ht="13.8">
      <c r="A2141" s="209">
        <v>44743</v>
      </c>
      <c r="B2141" s="193">
        <v>109.56</v>
      </c>
      <c r="C2141" s="193">
        <v>254.64</v>
      </c>
      <c r="D2141" s="193">
        <v>108.81</v>
      </c>
      <c r="E2141" s="193">
        <v>133.24</v>
      </c>
      <c r="F2141" s="193">
        <v>467.62</v>
      </c>
      <c r="G2141" s="193">
        <v>39.549999999999997</v>
      </c>
      <c r="H2141" s="193">
        <v>40.869999999999997</v>
      </c>
      <c r="I2141" s="224">
        <v>179.95</v>
      </c>
      <c r="J2141" s="193"/>
      <c r="K2141" s="196">
        <f t="shared" si="272"/>
        <v>3.1541286131249492E-2</v>
      </c>
      <c r="L2141" s="196">
        <f t="shared" si="273"/>
        <v>1.0716837342224294E-2</v>
      </c>
      <c r="M2141" s="196">
        <f t="shared" si="274"/>
        <v>-2.6581118240145926E-3</v>
      </c>
      <c r="N2141" s="196">
        <f t="shared" si="275"/>
        <v>8.1719128329298778E-3</v>
      </c>
      <c r="O2141" s="196">
        <f t="shared" si="276"/>
        <v>1.3524643460921602E-2</v>
      </c>
      <c r="P2141" s="196">
        <f t="shared" si="277"/>
        <v>8.6712573323130902E-3</v>
      </c>
      <c r="Q2141" s="196">
        <f t="shared" si="278"/>
        <v>2.9211785444472338E-2</v>
      </c>
      <c r="R2141" s="196">
        <f t="shared" si="279"/>
        <v>2.9050151541144757E-2</v>
      </c>
    </row>
    <row r="2142" spans="1:18" ht="13.8">
      <c r="A2142" s="209">
        <v>44747</v>
      </c>
      <c r="B2142" s="193">
        <v>113.5</v>
      </c>
      <c r="C2142" s="193">
        <v>257.85000000000002</v>
      </c>
      <c r="D2142" s="193">
        <v>113.61</v>
      </c>
      <c r="E2142" s="193">
        <v>136.35</v>
      </c>
      <c r="F2142" s="193">
        <v>470.03</v>
      </c>
      <c r="G2142" s="193">
        <v>40.07</v>
      </c>
      <c r="H2142" s="193">
        <v>41.86</v>
      </c>
      <c r="I2142" s="224">
        <v>185.88</v>
      </c>
      <c r="J2142" s="193"/>
      <c r="K2142" s="196">
        <f t="shared" si="272"/>
        <v>3.5962029937933529E-2</v>
      </c>
      <c r="L2142" s="196">
        <f t="shared" si="273"/>
        <v>1.2606032045240483E-2</v>
      </c>
      <c r="M2142" s="196">
        <f t="shared" si="274"/>
        <v>4.4113592500689247E-2</v>
      </c>
      <c r="N2142" s="196">
        <f t="shared" si="275"/>
        <v>2.3341338937255967E-2</v>
      </c>
      <c r="O2142" s="196">
        <f t="shared" si="276"/>
        <v>5.1537573243231006E-3</v>
      </c>
      <c r="P2142" s="196">
        <f t="shared" si="277"/>
        <v>1.3147914032869865E-2</v>
      </c>
      <c r="Q2142" s="196">
        <f t="shared" si="278"/>
        <v>2.4223146562270665E-2</v>
      </c>
      <c r="R2142" s="196">
        <f t="shared" si="279"/>
        <v>3.2953598221728296E-2</v>
      </c>
    </row>
    <row r="2143" spans="1:18" ht="13.8">
      <c r="A2143" s="209">
        <v>44748</v>
      </c>
      <c r="B2143" s="193">
        <v>114.33</v>
      </c>
      <c r="C2143" s="193">
        <v>261.14</v>
      </c>
      <c r="D2143" s="193">
        <v>114.93</v>
      </c>
      <c r="E2143" s="193">
        <v>135.51</v>
      </c>
      <c r="F2143" s="193">
        <v>474.26</v>
      </c>
      <c r="G2143" s="193">
        <v>40.36</v>
      </c>
      <c r="H2143" s="193">
        <v>41.66</v>
      </c>
      <c r="I2143" s="224">
        <v>184.06</v>
      </c>
      <c r="J2143" s="193"/>
      <c r="K2143" s="196">
        <f t="shared" si="272"/>
        <v>7.3127753303964607E-3</v>
      </c>
      <c r="L2143" s="196">
        <f t="shared" si="273"/>
        <v>1.2759356214853456E-2</v>
      </c>
      <c r="M2143" s="196">
        <f t="shared" si="274"/>
        <v>1.1618695537364734E-2</v>
      </c>
      <c r="N2143" s="196">
        <f t="shared" si="275"/>
        <v>-6.1606160616061861E-3</v>
      </c>
      <c r="O2143" s="196">
        <f t="shared" si="276"/>
        <v>8.9994255685807677E-3</v>
      </c>
      <c r="P2143" s="196">
        <f t="shared" si="277"/>
        <v>7.2373346643373878E-3</v>
      </c>
      <c r="Q2143" s="196">
        <f t="shared" si="278"/>
        <v>-4.7778308647874546E-3</v>
      </c>
      <c r="R2143" s="196">
        <f t="shared" si="279"/>
        <v>-9.7912631805465531E-3</v>
      </c>
    </row>
    <row r="2144" spans="1:18" ht="13.8">
      <c r="A2144" s="209">
        <v>44749</v>
      </c>
      <c r="B2144" s="193">
        <v>116.33</v>
      </c>
      <c r="C2144" s="193">
        <v>263.29000000000002</v>
      </c>
      <c r="D2144" s="193">
        <v>119.01</v>
      </c>
      <c r="E2144" s="193">
        <v>140.33000000000001</v>
      </c>
      <c r="F2144" s="193">
        <v>476.47</v>
      </c>
      <c r="G2144" s="193">
        <v>40.42</v>
      </c>
      <c r="H2144" s="193">
        <v>41.76</v>
      </c>
      <c r="I2144" s="224">
        <v>189.27</v>
      </c>
      <c r="J2144" s="193"/>
      <c r="K2144" s="196">
        <f t="shared" si="272"/>
        <v>1.7493221376716522E-2</v>
      </c>
      <c r="L2144" s="196">
        <f t="shared" si="273"/>
        <v>8.2331316535193162E-3</v>
      </c>
      <c r="M2144" s="196">
        <f t="shared" si="274"/>
        <v>3.5499869485773931E-2</v>
      </c>
      <c r="N2144" s="196">
        <f t="shared" si="275"/>
        <v>3.5569330676702988E-2</v>
      </c>
      <c r="O2144" s="196">
        <f t="shared" si="276"/>
        <v>4.6598911989205001E-3</v>
      </c>
      <c r="P2144" s="196">
        <f t="shared" si="277"/>
        <v>1.4866204162537729E-3</v>
      </c>
      <c r="Q2144" s="196">
        <f t="shared" si="278"/>
        <v>2.4003840614498662E-3</v>
      </c>
      <c r="R2144" s="196">
        <f t="shared" si="279"/>
        <v>2.8305987178094141E-2</v>
      </c>
    </row>
    <row r="2145" spans="1:18" ht="13.8">
      <c r="A2145" s="209">
        <v>44750</v>
      </c>
      <c r="B2145" s="193">
        <v>115.54</v>
      </c>
      <c r="C2145" s="193">
        <v>262.57</v>
      </c>
      <c r="D2145" s="193">
        <v>119.87</v>
      </c>
      <c r="E2145" s="193">
        <v>138.49</v>
      </c>
      <c r="F2145" s="193">
        <v>482.81</v>
      </c>
      <c r="G2145" s="193">
        <v>40.450000000000003</v>
      </c>
      <c r="H2145" s="193">
        <v>41.11</v>
      </c>
      <c r="I2145" s="224">
        <v>186.98</v>
      </c>
      <c r="J2145" s="193"/>
      <c r="K2145" s="196">
        <f t="shared" si="272"/>
        <v>-6.7910255308174334E-3</v>
      </c>
      <c r="L2145" s="196">
        <f t="shared" si="273"/>
        <v>-2.7346272171371007E-3</v>
      </c>
      <c r="M2145" s="196">
        <f t="shared" si="274"/>
        <v>7.2262835055877609E-3</v>
      </c>
      <c r="N2145" s="196">
        <f t="shared" si="275"/>
        <v>-1.3111950402622414E-2</v>
      </c>
      <c r="O2145" s="196">
        <f t="shared" si="276"/>
        <v>1.3306189266900276E-2</v>
      </c>
      <c r="P2145" s="196">
        <f t="shared" si="277"/>
        <v>7.4220682830284843E-4</v>
      </c>
      <c r="Q2145" s="196">
        <f t="shared" si="278"/>
        <v>-1.5565134099616825E-2</v>
      </c>
      <c r="R2145" s="196">
        <f t="shared" si="279"/>
        <v>-1.2099117662598512E-2</v>
      </c>
    </row>
    <row r="2146" spans="1:18" ht="13.8">
      <c r="A2146" s="209">
        <v>44753</v>
      </c>
      <c r="B2146" s="193">
        <v>111.75</v>
      </c>
      <c r="C2146" s="193">
        <v>259.48</v>
      </c>
      <c r="D2146" s="193">
        <v>116.24</v>
      </c>
      <c r="E2146" s="193">
        <v>136.99</v>
      </c>
      <c r="F2146" s="193">
        <v>480.27</v>
      </c>
      <c r="G2146" s="193">
        <v>40.46</v>
      </c>
      <c r="H2146" s="193">
        <v>40.81</v>
      </c>
      <c r="I2146" s="224">
        <v>177.34</v>
      </c>
      <c r="J2146" s="193"/>
      <c r="K2146" s="196">
        <f t="shared" si="272"/>
        <v>-3.2802492643240491E-2</v>
      </c>
      <c r="L2146" s="196">
        <f t="shared" si="273"/>
        <v>-1.1768290360665632E-2</v>
      </c>
      <c r="M2146" s="196">
        <f t="shared" si="274"/>
        <v>-3.0282806373571447E-2</v>
      </c>
      <c r="N2146" s="196">
        <f t="shared" si="275"/>
        <v>-1.0831106939129179E-2</v>
      </c>
      <c r="O2146" s="196">
        <f t="shared" si="276"/>
        <v>-5.2608686646921574E-3</v>
      </c>
      <c r="P2146" s="196">
        <f t="shared" si="277"/>
        <v>2.4721878862788652E-4</v>
      </c>
      <c r="Q2146" s="196">
        <f t="shared" si="278"/>
        <v>-7.2974945268790359E-3</v>
      </c>
      <c r="R2146" s="196">
        <f t="shared" si="279"/>
        <v>-5.1556316183548972E-2</v>
      </c>
    </row>
    <row r="2147" spans="1:18" ht="13.8">
      <c r="A2147" s="209">
        <v>44754</v>
      </c>
      <c r="B2147" s="193">
        <v>109.22</v>
      </c>
      <c r="C2147" s="193">
        <v>248.84</v>
      </c>
      <c r="D2147" s="193">
        <v>114.57</v>
      </c>
      <c r="E2147" s="193">
        <v>135.28</v>
      </c>
      <c r="F2147" s="193">
        <v>472.25</v>
      </c>
      <c r="G2147" s="193">
        <v>40.340000000000003</v>
      </c>
      <c r="H2147" s="193">
        <v>41.17</v>
      </c>
      <c r="I2147" s="224">
        <v>174.45</v>
      </c>
      <c r="J2147" s="193"/>
      <c r="K2147" s="196">
        <f t="shared" si="272"/>
        <v>-2.2639821029082786E-2</v>
      </c>
      <c r="L2147" s="196">
        <f t="shared" si="273"/>
        <v>-4.100508709727152E-2</v>
      </c>
      <c r="M2147" s="196">
        <f t="shared" si="274"/>
        <v>-1.4366827253957345E-2</v>
      </c>
      <c r="N2147" s="196">
        <f t="shared" si="275"/>
        <v>-1.2482662968099918E-2</v>
      </c>
      <c r="O2147" s="196">
        <f t="shared" si="276"/>
        <v>-1.6698940179482338E-2</v>
      </c>
      <c r="P2147" s="196">
        <f t="shared" si="277"/>
        <v>-2.9658922392485775E-3</v>
      </c>
      <c r="Q2147" s="196">
        <f t="shared" si="278"/>
        <v>8.8213673119333352E-3</v>
      </c>
      <c r="R2147" s="196">
        <f t="shared" si="279"/>
        <v>-1.629637983534462E-2</v>
      </c>
    </row>
    <row r="2148" spans="1:18" ht="13.8">
      <c r="A2148" s="209">
        <v>44755</v>
      </c>
      <c r="B2148" s="193">
        <v>110.4</v>
      </c>
      <c r="C2148" s="193">
        <v>247.91</v>
      </c>
      <c r="D2148" s="193">
        <v>111.91</v>
      </c>
      <c r="E2148" s="193">
        <v>136.1</v>
      </c>
      <c r="F2148" s="193">
        <v>473.84</v>
      </c>
      <c r="G2148" s="193">
        <v>40.44</v>
      </c>
      <c r="H2148" s="193">
        <v>40.49</v>
      </c>
      <c r="I2148" s="224">
        <v>176.56</v>
      </c>
      <c r="J2148" s="193"/>
      <c r="K2148" s="196">
        <f t="shared" si="272"/>
        <v>1.0803882072880487E-2</v>
      </c>
      <c r="L2148" s="196">
        <f t="shared" si="273"/>
        <v>-3.7373412634624931E-3</v>
      </c>
      <c r="M2148" s="196">
        <f t="shared" si="274"/>
        <v>-2.3217247097844083E-2</v>
      </c>
      <c r="N2148" s="196">
        <f t="shared" si="275"/>
        <v>6.0615020697811443E-3</v>
      </c>
      <c r="O2148" s="196">
        <f t="shared" si="276"/>
        <v>3.3668607728956591E-3</v>
      </c>
      <c r="P2148" s="196">
        <f t="shared" si="277"/>
        <v>2.4789291026275236E-3</v>
      </c>
      <c r="Q2148" s="196">
        <f t="shared" si="278"/>
        <v>-1.6516881224192367E-2</v>
      </c>
      <c r="R2148" s="196">
        <f t="shared" si="279"/>
        <v>1.2095156205216473E-2</v>
      </c>
    </row>
    <row r="2149" spans="1:18" ht="13.8">
      <c r="A2149" s="209">
        <v>44756</v>
      </c>
      <c r="B2149" s="193">
        <v>110.63</v>
      </c>
      <c r="C2149" s="193">
        <v>249.25</v>
      </c>
      <c r="D2149" s="193">
        <v>111.17</v>
      </c>
      <c r="E2149" s="193">
        <v>136.9</v>
      </c>
      <c r="F2149" s="193">
        <v>492.83</v>
      </c>
      <c r="G2149" s="193">
        <v>41.23</v>
      </c>
      <c r="H2149" s="193">
        <v>40.049999999999997</v>
      </c>
      <c r="I2149" s="224">
        <v>174.78</v>
      </c>
      <c r="J2149" s="193"/>
      <c r="K2149" s="196">
        <f t="shared" si="272"/>
        <v>2.0833333333332405E-3</v>
      </c>
      <c r="L2149" s="196">
        <f t="shared" si="273"/>
        <v>5.4051873663829757E-3</v>
      </c>
      <c r="M2149" s="196">
        <f t="shared" si="274"/>
        <v>-6.6124564382092294E-3</v>
      </c>
      <c r="N2149" s="196">
        <f t="shared" si="275"/>
        <v>5.878030859662097E-3</v>
      </c>
      <c r="O2149" s="196">
        <f t="shared" si="276"/>
        <v>4.0076819179469883E-2</v>
      </c>
      <c r="P2149" s="196">
        <f t="shared" si="277"/>
        <v>1.9535113748763579E-2</v>
      </c>
      <c r="Q2149" s="196">
        <f t="shared" si="278"/>
        <v>-1.0866880711286856E-2</v>
      </c>
      <c r="R2149" s="196">
        <f t="shared" si="279"/>
        <v>-1.0081558676937025E-2</v>
      </c>
    </row>
    <row r="2150" spans="1:18" ht="13.8">
      <c r="A2150" s="209">
        <v>44757</v>
      </c>
      <c r="B2150" s="193">
        <v>113.55</v>
      </c>
      <c r="C2150" s="193">
        <v>251.83</v>
      </c>
      <c r="D2150" s="193">
        <v>112.49</v>
      </c>
      <c r="E2150" s="193">
        <v>137.25</v>
      </c>
      <c r="F2150" s="193">
        <v>503.42</v>
      </c>
      <c r="G2150" s="193">
        <v>41.63</v>
      </c>
      <c r="H2150" s="193">
        <v>41.56</v>
      </c>
      <c r="I2150" s="224">
        <v>189.11</v>
      </c>
      <c r="J2150" s="193"/>
      <c r="K2150" s="196">
        <f t="shared" si="272"/>
        <v>2.6394287263852498E-2</v>
      </c>
      <c r="L2150" s="196">
        <f t="shared" si="273"/>
        <v>1.0351053159478485E-2</v>
      </c>
      <c r="M2150" s="196">
        <f t="shared" si="274"/>
        <v>1.1873706935324217E-2</v>
      </c>
      <c r="N2150" s="196">
        <f t="shared" si="275"/>
        <v>2.5566106647187314E-3</v>
      </c>
      <c r="O2150" s="196">
        <f t="shared" si="276"/>
        <v>2.1488139926546745E-2</v>
      </c>
      <c r="P2150" s="196">
        <f t="shared" si="277"/>
        <v>9.7016735386855624E-3</v>
      </c>
      <c r="Q2150" s="196">
        <f t="shared" si="278"/>
        <v>3.7702871410736707E-2</v>
      </c>
      <c r="R2150" s="196">
        <f t="shared" si="279"/>
        <v>8.198878590227722E-2</v>
      </c>
    </row>
    <row r="2151" spans="1:18" ht="13.8">
      <c r="A2151" s="209">
        <v>44760</v>
      </c>
      <c r="B2151" s="193">
        <v>113.76</v>
      </c>
      <c r="C2151" s="193">
        <v>249.41</v>
      </c>
      <c r="D2151" s="193">
        <v>109.64</v>
      </c>
      <c r="E2151" s="193">
        <v>139.77000000000001</v>
      </c>
      <c r="F2151" s="193">
        <v>497.02</v>
      </c>
      <c r="G2151" s="193">
        <v>41.53</v>
      </c>
      <c r="H2151" s="193">
        <v>41.54</v>
      </c>
      <c r="I2151" s="224">
        <v>190.92</v>
      </c>
      <c r="J2151" s="193"/>
      <c r="K2151" s="196">
        <f t="shared" si="272"/>
        <v>1.8494055482167148E-3</v>
      </c>
      <c r="L2151" s="196">
        <f t="shared" si="273"/>
        <v>-9.6096573085018306E-3</v>
      </c>
      <c r="M2151" s="196">
        <f t="shared" si="274"/>
        <v>-2.5335585385367537E-2</v>
      </c>
      <c r="N2151" s="196">
        <f t="shared" si="275"/>
        <v>1.8360655737704991E-2</v>
      </c>
      <c r="O2151" s="196">
        <f t="shared" si="276"/>
        <v>-1.2713042787334698E-2</v>
      </c>
      <c r="P2151" s="196">
        <f t="shared" si="277"/>
        <v>-2.4021138601970074E-3</v>
      </c>
      <c r="Q2151" s="196">
        <f t="shared" si="278"/>
        <v>-4.8123195380180765E-4</v>
      </c>
      <c r="R2151" s="196">
        <f t="shared" si="279"/>
        <v>9.5711490666806291E-3</v>
      </c>
    </row>
    <row r="2152" spans="1:18" ht="13.8">
      <c r="A2152" s="209">
        <v>44761</v>
      </c>
      <c r="B2152" s="193">
        <v>118.21</v>
      </c>
      <c r="C2152" s="193">
        <v>254.59</v>
      </c>
      <c r="D2152" s="193">
        <v>114.34</v>
      </c>
      <c r="E2152" s="193">
        <v>143.51</v>
      </c>
      <c r="F2152" s="193">
        <v>500.81</v>
      </c>
      <c r="G2152" s="193">
        <v>41.79</v>
      </c>
      <c r="H2152" s="193">
        <v>43.24</v>
      </c>
      <c r="I2152" s="224">
        <v>201.63</v>
      </c>
      <c r="J2152" s="193"/>
      <c r="K2152" s="196">
        <f t="shared" si="272"/>
        <v>3.9117440225035063E-2</v>
      </c>
      <c r="L2152" s="196">
        <f t="shared" si="273"/>
        <v>2.0769014875105275E-2</v>
      </c>
      <c r="M2152" s="196">
        <f t="shared" si="274"/>
        <v>4.2867566581539611E-2</v>
      </c>
      <c r="N2152" s="196">
        <f t="shared" si="275"/>
        <v>2.6758245689346642E-2</v>
      </c>
      <c r="O2152" s="196">
        <f t="shared" si="276"/>
        <v>7.6254476681019284E-3</v>
      </c>
      <c r="P2152" s="196">
        <f t="shared" si="277"/>
        <v>6.2605345533348908E-3</v>
      </c>
      <c r="Q2152" s="196">
        <f t="shared" si="278"/>
        <v>4.0924410207029437E-2</v>
      </c>
      <c r="R2152" s="196">
        <f t="shared" si="279"/>
        <v>5.6096794468887538E-2</v>
      </c>
    </row>
    <row r="2153" spans="1:18" ht="13.8">
      <c r="A2153" s="209">
        <v>44762</v>
      </c>
      <c r="B2153" s="193">
        <v>122.77</v>
      </c>
      <c r="C2153" s="193">
        <v>257.27999999999997</v>
      </c>
      <c r="D2153" s="193">
        <v>114.42</v>
      </c>
      <c r="E2153" s="193">
        <v>146.44999999999999</v>
      </c>
      <c r="F2153" s="193">
        <v>504.63</v>
      </c>
      <c r="G2153" s="193">
        <v>42.14</v>
      </c>
      <c r="H2153" s="193">
        <v>44.02</v>
      </c>
      <c r="I2153" s="224">
        <v>216.44</v>
      </c>
      <c r="J2153" s="193"/>
      <c r="K2153" s="196">
        <f t="shared" si="272"/>
        <v>3.8575416631418682E-2</v>
      </c>
      <c r="L2153" s="196">
        <f t="shared" si="273"/>
        <v>1.056600809144102E-2</v>
      </c>
      <c r="M2153" s="196">
        <f t="shared" si="274"/>
        <v>6.9966765786250032E-4</v>
      </c>
      <c r="N2153" s="196">
        <f t="shared" si="275"/>
        <v>2.0486377255940338E-2</v>
      </c>
      <c r="O2153" s="196">
        <f t="shared" si="276"/>
        <v>7.6276432179868472E-3</v>
      </c>
      <c r="P2153" s="196">
        <f t="shared" si="277"/>
        <v>8.3752093802345398E-3</v>
      </c>
      <c r="Q2153" s="196">
        <f t="shared" si="278"/>
        <v>1.8038852913968572E-2</v>
      </c>
      <c r="R2153" s="196">
        <f t="shared" si="279"/>
        <v>7.3451371323711767E-2</v>
      </c>
    </row>
    <row r="2154" spans="1:18" ht="13.8">
      <c r="A2154" s="209">
        <v>44763</v>
      </c>
      <c r="B2154" s="193">
        <v>124.63</v>
      </c>
      <c r="C2154" s="193">
        <v>259.8</v>
      </c>
      <c r="D2154" s="193">
        <v>114.76</v>
      </c>
      <c r="E2154" s="193">
        <v>148.47</v>
      </c>
      <c r="F2154" s="193">
        <v>509.69</v>
      </c>
      <c r="G2154" s="193">
        <v>42.75</v>
      </c>
      <c r="H2154" s="193">
        <v>44.45</v>
      </c>
      <c r="I2154" s="224">
        <v>223.88</v>
      </c>
      <c r="J2154" s="193"/>
      <c r="K2154" s="196">
        <f t="shared" si="272"/>
        <v>1.5150281013276855E-2</v>
      </c>
      <c r="L2154" s="196">
        <f t="shared" si="273"/>
        <v>9.7947761194031365E-3</v>
      </c>
      <c r="M2154" s="196">
        <f t="shared" si="274"/>
        <v>2.9715084775389215E-3</v>
      </c>
      <c r="N2154" s="196">
        <f t="shared" si="275"/>
        <v>1.3793103448275933E-2</v>
      </c>
      <c r="O2154" s="196">
        <f t="shared" si="276"/>
        <v>1.0027148603927635E-2</v>
      </c>
      <c r="P2154" s="196">
        <f t="shared" si="277"/>
        <v>1.4475557664926421E-2</v>
      </c>
      <c r="Q2154" s="196">
        <f t="shared" si="278"/>
        <v>9.7682871422080809E-3</v>
      </c>
      <c r="R2154" s="196">
        <f t="shared" si="279"/>
        <v>3.4374422472740702E-2</v>
      </c>
    </row>
    <row r="2155" spans="1:18" ht="13.8">
      <c r="A2155" s="209">
        <v>44764</v>
      </c>
      <c r="B2155" s="193">
        <v>122.42</v>
      </c>
      <c r="C2155" s="193">
        <v>255.41</v>
      </c>
      <c r="D2155" s="193">
        <v>108.09</v>
      </c>
      <c r="E2155" s="193">
        <v>147.61000000000001</v>
      </c>
      <c r="F2155" s="193">
        <v>509.94</v>
      </c>
      <c r="G2155" s="193">
        <v>42.64</v>
      </c>
      <c r="H2155" s="193">
        <v>44.48</v>
      </c>
      <c r="I2155" s="224">
        <v>220.44</v>
      </c>
      <c r="J2155" s="193"/>
      <c r="K2155" s="196">
        <f t="shared" si="272"/>
        <v>-1.7732488164968255E-2</v>
      </c>
      <c r="L2155" s="196">
        <f t="shared" si="273"/>
        <v>-1.6897613548883812E-2</v>
      </c>
      <c r="M2155" s="196">
        <f t="shared" si="274"/>
        <v>-5.8121296619031031E-2</v>
      </c>
      <c r="N2155" s="196">
        <f t="shared" si="275"/>
        <v>-5.7924159762914075E-3</v>
      </c>
      <c r="O2155" s="196">
        <f t="shared" si="276"/>
        <v>4.9049422197806512E-4</v>
      </c>
      <c r="P2155" s="196">
        <f t="shared" si="277"/>
        <v>-2.5730994152046651E-3</v>
      </c>
      <c r="Q2155" s="196">
        <f t="shared" si="278"/>
        <v>6.7491563554542249E-4</v>
      </c>
      <c r="R2155" s="196">
        <f t="shared" si="279"/>
        <v>-1.5365374307664811E-2</v>
      </c>
    </row>
    <row r="2156" spans="1:18" ht="13.8">
      <c r="A2156" s="209">
        <v>44767</v>
      </c>
      <c r="B2156" s="193">
        <v>121.14</v>
      </c>
      <c r="C2156" s="193">
        <v>253.9</v>
      </c>
      <c r="D2156" s="193">
        <v>107.94</v>
      </c>
      <c r="E2156" s="193">
        <v>147.38</v>
      </c>
      <c r="F2156" s="193">
        <v>509.38</v>
      </c>
      <c r="G2156" s="193">
        <v>42.58</v>
      </c>
      <c r="H2156" s="193">
        <v>44.37</v>
      </c>
      <c r="I2156" s="224">
        <v>218.51</v>
      </c>
      <c r="J2156" s="193"/>
      <c r="K2156" s="196">
        <f t="shared" si="272"/>
        <v>-1.0455807874530315E-2</v>
      </c>
      <c r="L2156" s="196">
        <f t="shared" si="273"/>
        <v>-5.9120629575975525E-3</v>
      </c>
      <c r="M2156" s="196">
        <f t="shared" si="274"/>
        <v>-1.387732445184621E-3</v>
      </c>
      <c r="N2156" s="196">
        <f t="shared" si="275"/>
        <v>-1.5581600162591842E-3</v>
      </c>
      <c r="O2156" s="196">
        <f t="shared" si="276"/>
        <v>-1.0981684119700402E-3</v>
      </c>
      <c r="P2156" s="196">
        <f t="shared" si="277"/>
        <v>-1.4071294559099971E-3</v>
      </c>
      <c r="Q2156" s="196">
        <f t="shared" si="278"/>
        <v>-2.4730215827338002E-3</v>
      </c>
      <c r="R2156" s="196">
        <f t="shared" si="279"/>
        <v>-8.7552168390492048E-3</v>
      </c>
    </row>
    <row r="2157" spans="1:18" ht="13.8">
      <c r="A2157" s="209">
        <v>44768</v>
      </c>
      <c r="B2157" s="193">
        <v>114.81</v>
      </c>
      <c r="C2157" s="193">
        <v>247.11</v>
      </c>
      <c r="D2157" s="193">
        <v>105.18</v>
      </c>
      <c r="E2157" s="193">
        <v>142.06</v>
      </c>
      <c r="F2157" s="193">
        <v>492.82</v>
      </c>
      <c r="G2157" s="193">
        <v>39.340000000000003</v>
      </c>
      <c r="H2157" s="193">
        <v>43.51</v>
      </c>
      <c r="I2157" s="224">
        <v>213.91</v>
      </c>
      <c r="J2157" s="193"/>
      <c r="K2157" s="196">
        <f t="shared" si="272"/>
        <v>-5.2253590886577501E-2</v>
      </c>
      <c r="L2157" s="196">
        <f t="shared" si="273"/>
        <v>-2.6742812130760109E-2</v>
      </c>
      <c r="M2157" s="196">
        <f t="shared" si="274"/>
        <v>-2.5569760978321206E-2</v>
      </c>
      <c r="N2157" s="196">
        <f t="shared" si="275"/>
        <v>-3.609716379427326E-2</v>
      </c>
      <c r="O2157" s="196">
        <f t="shared" si="276"/>
        <v>-3.2510110330205351E-2</v>
      </c>
      <c r="P2157" s="196">
        <f t="shared" si="277"/>
        <v>-7.6092062000939292E-2</v>
      </c>
      <c r="Q2157" s="196">
        <f t="shared" si="278"/>
        <v>-1.938246562993012E-2</v>
      </c>
      <c r="R2157" s="196">
        <f t="shared" si="279"/>
        <v>-2.105166811587568E-2</v>
      </c>
    </row>
    <row r="2158" spans="1:18" ht="13.8">
      <c r="A2158" s="209">
        <v>44769</v>
      </c>
      <c r="B2158" s="193">
        <v>120.97</v>
      </c>
      <c r="C2158" s="193">
        <v>263.63</v>
      </c>
      <c r="D2158" s="193">
        <v>113.32</v>
      </c>
      <c r="E2158" s="193">
        <v>144.66999999999999</v>
      </c>
      <c r="F2158" s="193">
        <v>502.81</v>
      </c>
      <c r="G2158" s="193">
        <v>40.83</v>
      </c>
      <c r="H2158" s="193">
        <v>44.96</v>
      </c>
      <c r="I2158" s="224">
        <v>226.75</v>
      </c>
      <c r="J2158" s="193"/>
      <c r="K2158" s="196">
        <f t="shared" si="272"/>
        <v>5.36538629039282E-2</v>
      </c>
      <c r="L2158" s="196">
        <f t="shared" si="273"/>
        <v>6.6852818582817289E-2</v>
      </c>
      <c r="M2158" s="196">
        <f t="shared" si="274"/>
        <v>7.7391138999809719E-2</v>
      </c>
      <c r="N2158" s="196">
        <f t="shared" si="275"/>
        <v>1.8372518654089717E-2</v>
      </c>
      <c r="O2158" s="196">
        <f t="shared" si="276"/>
        <v>2.0271092893957246E-2</v>
      </c>
      <c r="P2158" s="196">
        <f t="shared" si="277"/>
        <v>3.7874936451448772E-2</v>
      </c>
      <c r="Q2158" s="196">
        <f t="shared" si="278"/>
        <v>3.3325672259250816E-2</v>
      </c>
      <c r="R2158" s="196">
        <f t="shared" si="279"/>
        <v>6.0025244261605368E-2</v>
      </c>
    </row>
    <row r="2159" spans="1:18" ht="13.8">
      <c r="A2159" s="209">
        <v>44770</v>
      </c>
      <c r="B2159" s="193">
        <v>122.28</v>
      </c>
      <c r="C2159" s="193">
        <v>271.14999999999998</v>
      </c>
      <c r="D2159" s="193">
        <v>114.31</v>
      </c>
      <c r="E2159" s="193">
        <v>149.18</v>
      </c>
      <c r="F2159" s="193">
        <v>517.04999999999995</v>
      </c>
      <c r="G2159" s="193">
        <v>41.85</v>
      </c>
      <c r="H2159" s="193">
        <v>45.94</v>
      </c>
      <c r="I2159" s="224">
        <v>226.02</v>
      </c>
      <c r="J2159" s="193"/>
      <c r="K2159" s="196">
        <f t="shared" si="272"/>
        <v>1.0829131189551148E-2</v>
      </c>
      <c r="L2159" s="196">
        <f t="shared" si="273"/>
        <v>2.8524826461328309E-2</v>
      </c>
      <c r="M2159" s="196">
        <f t="shared" si="274"/>
        <v>8.7363219202259892E-3</v>
      </c>
      <c r="N2159" s="196">
        <f t="shared" si="275"/>
        <v>3.1174396903297295E-2</v>
      </c>
      <c r="O2159" s="196">
        <f t="shared" si="276"/>
        <v>2.8320836896640784E-2</v>
      </c>
      <c r="P2159" s="196">
        <f t="shared" si="277"/>
        <v>2.4981631153563635E-2</v>
      </c>
      <c r="Q2159" s="196">
        <f t="shared" si="278"/>
        <v>2.1797153024910962E-2</v>
      </c>
      <c r="R2159" s="196">
        <f t="shared" si="279"/>
        <v>-3.2194046306504511E-3</v>
      </c>
    </row>
    <row r="2160" spans="1:18" ht="13.8">
      <c r="A2160" s="209">
        <v>44771</v>
      </c>
      <c r="B2160" s="193">
        <v>134.94999999999999</v>
      </c>
      <c r="C2160" s="193">
        <v>275.39999999999998</v>
      </c>
      <c r="D2160" s="193">
        <v>116.35</v>
      </c>
      <c r="E2160" s="193">
        <v>152.88999999999999</v>
      </c>
      <c r="F2160" s="193">
        <v>521.99</v>
      </c>
      <c r="G2160" s="193">
        <v>42.59</v>
      </c>
      <c r="H2160" s="193">
        <v>46.34</v>
      </c>
      <c r="I2160" s="224">
        <v>224.9</v>
      </c>
      <c r="J2160" s="193"/>
      <c r="K2160" s="196">
        <f t="shared" si="272"/>
        <v>0.10361465489041534</v>
      </c>
      <c r="L2160" s="196">
        <f t="shared" si="273"/>
        <v>1.5673981191222573E-2</v>
      </c>
      <c r="M2160" s="196">
        <f t="shared" si="274"/>
        <v>1.7846207680867747E-2</v>
      </c>
      <c r="N2160" s="196">
        <f t="shared" si="275"/>
        <v>2.4869285427000801E-2</v>
      </c>
      <c r="O2160" s="196">
        <f t="shared" si="276"/>
        <v>9.5542017213036557E-3</v>
      </c>
      <c r="P2160" s="196">
        <f t="shared" si="277"/>
        <v>1.7682198327359663E-2</v>
      </c>
      <c r="Q2160" s="196">
        <f t="shared" si="278"/>
        <v>8.7070091423597229E-3</v>
      </c>
      <c r="R2160" s="196">
        <f t="shared" si="279"/>
        <v>-4.9553136890540857E-3</v>
      </c>
    </row>
    <row r="2161" spans="1:18" ht="13.8">
      <c r="A2161" s="209">
        <v>44774</v>
      </c>
      <c r="B2161" s="193">
        <v>135.38999999999999</v>
      </c>
      <c r="C2161" s="193">
        <v>272.72000000000003</v>
      </c>
      <c r="D2161" s="193">
        <v>115.2</v>
      </c>
      <c r="E2161" s="193">
        <v>154.91999999999999</v>
      </c>
      <c r="F2161" s="193">
        <v>527.29999999999995</v>
      </c>
      <c r="G2161" s="193">
        <v>42.75</v>
      </c>
      <c r="H2161" s="193">
        <v>46.64</v>
      </c>
      <c r="I2161" s="224">
        <v>226.21</v>
      </c>
      <c r="J2161" s="193"/>
      <c r="K2161" s="196">
        <f t="shared" si="272"/>
        <v>3.2604668395701947E-3</v>
      </c>
      <c r="L2161" s="196">
        <f t="shared" si="273"/>
        <v>-9.7312999273781783E-3</v>
      </c>
      <c r="M2161" s="196">
        <f t="shared" si="274"/>
        <v>-9.883970777825454E-3</v>
      </c>
      <c r="N2161" s="196">
        <f t="shared" si="275"/>
        <v>1.3277519785466685E-2</v>
      </c>
      <c r="O2161" s="196">
        <f t="shared" si="276"/>
        <v>1.0172608670664085E-2</v>
      </c>
      <c r="P2161" s="196">
        <f t="shared" si="277"/>
        <v>3.7567504108944956E-3</v>
      </c>
      <c r="Q2161" s="196">
        <f t="shared" si="278"/>
        <v>6.4738886491151736E-3</v>
      </c>
      <c r="R2161" s="196">
        <f t="shared" si="279"/>
        <v>5.8248110271231762E-3</v>
      </c>
    </row>
    <row r="2162" spans="1:18" ht="13.8">
      <c r="A2162" s="209">
        <v>44775</v>
      </c>
      <c r="B2162" s="193">
        <v>134.16</v>
      </c>
      <c r="C2162" s="193">
        <v>269.58999999999997</v>
      </c>
      <c r="D2162" s="193">
        <v>115.62</v>
      </c>
      <c r="E2162" s="193">
        <v>152.97999999999999</v>
      </c>
      <c r="F2162" s="193">
        <v>524.07000000000005</v>
      </c>
      <c r="G2162" s="193">
        <v>42.79</v>
      </c>
      <c r="H2162" s="193">
        <v>46.15</v>
      </c>
      <c r="I2162" s="224">
        <v>221.42</v>
      </c>
      <c r="J2162" s="193"/>
      <c r="K2162" s="196">
        <f t="shared" si="272"/>
        <v>-9.0848659428317442E-3</v>
      </c>
      <c r="L2162" s="196">
        <f t="shared" si="273"/>
        <v>-1.1476972719272704E-2</v>
      </c>
      <c r="M2162" s="196">
        <f t="shared" si="274"/>
        <v>3.6458333333333481E-3</v>
      </c>
      <c r="N2162" s="196">
        <f t="shared" si="275"/>
        <v>-1.2522592305706157E-2</v>
      </c>
      <c r="O2162" s="196">
        <f t="shared" si="276"/>
        <v>-6.1255452304189353E-3</v>
      </c>
      <c r="P2162" s="196">
        <f t="shared" si="277"/>
        <v>9.3567251461986313E-4</v>
      </c>
      <c r="Q2162" s="196">
        <f t="shared" si="278"/>
        <v>-1.0506003430531775E-2</v>
      </c>
      <c r="R2162" s="196">
        <f t="shared" si="279"/>
        <v>-2.1175014367181028E-2</v>
      </c>
    </row>
    <row r="2163" spans="1:18" ht="13.8">
      <c r="A2163" s="209">
        <v>44776</v>
      </c>
      <c r="B2163" s="193">
        <v>139.52000000000001</v>
      </c>
      <c r="C2163" s="193">
        <v>277.08999999999997</v>
      </c>
      <c r="D2163" s="193">
        <v>118.49</v>
      </c>
      <c r="E2163" s="193">
        <v>157.13999999999999</v>
      </c>
      <c r="F2163" s="193">
        <v>527.49</v>
      </c>
      <c r="G2163" s="193">
        <v>42.09</v>
      </c>
      <c r="H2163" s="193">
        <v>48.1</v>
      </c>
      <c r="I2163" s="224">
        <v>226.73</v>
      </c>
      <c r="J2163" s="193"/>
      <c r="K2163" s="196">
        <f t="shared" si="272"/>
        <v>3.9952295766249354E-2</v>
      </c>
      <c r="L2163" s="196">
        <f t="shared" si="273"/>
        <v>2.782002299788568E-2</v>
      </c>
      <c r="M2163" s="196">
        <f t="shared" si="274"/>
        <v>2.4822695035460907E-2</v>
      </c>
      <c r="N2163" s="196">
        <f t="shared" si="275"/>
        <v>2.7193097136880617E-2</v>
      </c>
      <c r="O2163" s="196">
        <f t="shared" si="276"/>
        <v>6.5258457839600789E-3</v>
      </c>
      <c r="P2163" s="196">
        <f t="shared" si="277"/>
        <v>-1.635896237438644E-2</v>
      </c>
      <c r="Q2163" s="196">
        <f t="shared" si="278"/>
        <v>4.2253521126760625E-2</v>
      </c>
      <c r="R2163" s="196">
        <f t="shared" si="279"/>
        <v>2.3981573480263765E-2</v>
      </c>
    </row>
    <row r="2164" spans="1:18" ht="13.8">
      <c r="A2164" s="209">
        <v>44777</v>
      </c>
      <c r="B2164" s="193">
        <v>142.57</v>
      </c>
      <c r="C2164" s="193">
        <v>278.25</v>
      </c>
      <c r="D2164" s="193">
        <v>118.58</v>
      </c>
      <c r="E2164" s="193">
        <v>155.86000000000001</v>
      </c>
      <c r="F2164" s="193">
        <v>523.9</v>
      </c>
      <c r="G2164" s="193">
        <v>40.5</v>
      </c>
      <c r="H2164" s="193">
        <v>45.62</v>
      </c>
      <c r="I2164" s="224">
        <v>229.91</v>
      </c>
      <c r="J2164" s="193"/>
      <c r="K2164" s="196">
        <f t="shared" si="272"/>
        <v>2.1860665137614557E-2</v>
      </c>
      <c r="L2164" s="196">
        <f t="shared" si="273"/>
        <v>4.1863654408315892E-3</v>
      </c>
      <c r="M2164" s="196">
        <f t="shared" si="274"/>
        <v>7.595577685880953E-4</v>
      </c>
      <c r="N2164" s="196">
        <f t="shared" si="275"/>
        <v>-8.1456026473206867E-3</v>
      </c>
      <c r="O2164" s="196">
        <f t="shared" si="276"/>
        <v>-6.8058162240043065E-3</v>
      </c>
      <c r="P2164" s="196">
        <f t="shared" si="277"/>
        <v>-3.7776193870278051E-2</v>
      </c>
      <c r="Q2164" s="196">
        <f t="shared" si="278"/>
        <v>-5.1559251559251638E-2</v>
      </c>
      <c r="R2164" s="196">
        <f t="shared" si="279"/>
        <v>1.4025492876990283E-2</v>
      </c>
    </row>
    <row r="2165" spans="1:18" ht="13.8">
      <c r="A2165" s="209">
        <v>44778</v>
      </c>
      <c r="B2165" s="193">
        <v>140.80000000000001</v>
      </c>
      <c r="C2165" s="193">
        <v>277.52999999999997</v>
      </c>
      <c r="D2165" s="193">
        <v>117.93</v>
      </c>
      <c r="E2165" s="193">
        <v>155.46</v>
      </c>
      <c r="F2165" s="193">
        <v>521.38</v>
      </c>
      <c r="G2165" s="193">
        <v>40.83</v>
      </c>
      <c r="H2165" s="193">
        <v>45.05</v>
      </c>
      <c r="I2165" s="224">
        <v>226.78</v>
      </c>
      <c r="J2165" s="193"/>
      <c r="K2165" s="196">
        <f t="shared" si="272"/>
        <v>-1.2414954057655761E-2</v>
      </c>
      <c r="L2165" s="196">
        <f t="shared" si="273"/>
        <v>-2.5876010781672142E-3</v>
      </c>
      <c r="M2165" s="196">
        <f t="shared" si="274"/>
        <v>-5.4815314555573579E-3</v>
      </c>
      <c r="N2165" s="196">
        <f t="shared" si="275"/>
        <v>-2.5664057487489135E-3</v>
      </c>
      <c r="O2165" s="196">
        <f t="shared" si="276"/>
        <v>-4.8100782592097385E-3</v>
      </c>
      <c r="P2165" s="196">
        <f t="shared" si="277"/>
        <v>8.1481481481481058E-3</v>
      </c>
      <c r="Q2165" s="196">
        <f t="shared" si="278"/>
        <v>-1.2494519947391501E-2</v>
      </c>
      <c r="R2165" s="196">
        <f t="shared" si="279"/>
        <v>-1.3614022878517661E-2</v>
      </c>
    </row>
    <row r="2166" spans="1:18" ht="13.8">
      <c r="A2166" s="209">
        <v>44781</v>
      </c>
      <c r="B2166" s="193">
        <v>139.41</v>
      </c>
      <c r="C2166" s="193">
        <v>274.99</v>
      </c>
      <c r="D2166" s="193">
        <v>117.85</v>
      </c>
      <c r="E2166" s="193">
        <v>156.25</v>
      </c>
      <c r="F2166" s="193">
        <v>522.57000000000005</v>
      </c>
      <c r="G2166" s="193">
        <v>41.16</v>
      </c>
      <c r="H2166" s="193">
        <v>45.37</v>
      </c>
      <c r="I2166" s="224">
        <v>233.49</v>
      </c>
      <c r="J2166" s="193"/>
      <c r="K2166" s="196">
        <f t="shared" si="272"/>
        <v>-9.8721590909091952E-3</v>
      </c>
      <c r="L2166" s="196">
        <f t="shared" si="273"/>
        <v>-9.1521637300470728E-3</v>
      </c>
      <c r="M2166" s="196">
        <f t="shared" si="274"/>
        <v>-6.7836852370060626E-4</v>
      </c>
      <c r="N2166" s="196">
        <f t="shared" si="275"/>
        <v>5.0816930400102408E-3</v>
      </c>
      <c r="O2166" s="196">
        <f t="shared" si="276"/>
        <v>2.2824043883540885E-3</v>
      </c>
      <c r="P2166" s="196">
        <f t="shared" si="277"/>
        <v>8.0822924320352266E-3</v>
      </c>
      <c r="Q2166" s="196">
        <f t="shared" si="278"/>
        <v>7.103218645948952E-3</v>
      </c>
      <c r="R2166" s="196">
        <f t="shared" si="279"/>
        <v>2.9588147102919165E-2</v>
      </c>
    </row>
    <row r="2167" spans="1:18" ht="13.8">
      <c r="A2167" s="209">
        <v>44782</v>
      </c>
      <c r="B2167" s="193">
        <v>137.83000000000001</v>
      </c>
      <c r="C2167" s="193">
        <v>276.93</v>
      </c>
      <c r="D2167" s="193">
        <v>117.21</v>
      </c>
      <c r="E2167" s="193">
        <v>154.52000000000001</v>
      </c>
      <c r="F2167" s="193">
        <v>516.70000000000005</v>
      </c>
      <c r="G2167" s="193">
        <v>41.56</v>
      </c>
      <c r="H2167" s="193">
        <v>45.74</v>
      </c>
      <c r="I2167" s="224">
        <v>229.94</v>
      </c>
      <c r="J2167" s="193"/>
      <c r="K2167" s="196">
        <f t="shared" si="272"/>
        <v>-1.1333476795064803E-2</v>
      </c>
      <c r="L2167" s="196">
        <f t="shared" si="273"/>
        <v>7.0548019927997299E-3</v>
      </c>
      <c r="M2167" s="196">
        <f t="shared" si="274"/>
        <v>-5.4306321595248251E-3</v>
      </c>
      <c r="N2167" s="196">
        <f t="shared" si="275"/>
        <v>-1.1071999999999934E-2</v>
      </c>
      <c r="O2167" s="196">
        <f t="shared" si="276"/>
        <v>-1.1232944868630048E-2</v>
      </c>
      <c r="P2167" s="196">
        <f t="shared" si="277"/>
        <v>9.7181729834792448E-3</v>
      </c>
      <c r="Q2167" s="196">
        <f t="shared" si="278"/>
        <v>8.1551686136214357E-3</v>
      </c>
      <c r="R2167" s="196">
        <f t="shared" si="279"/>
        <v>-1.5204077262409573E-2</v>
      </c>
    </row>
    <row r="2168" spans="1:18" ht="13.8">
      <c r="A2168" s="209">
        <v>44783</v>
      </c>
      <c r="B2168" s="193">
        <v>142.69</v>
      </c>
      <c r="C2168" s="193">
        <v>283.66000000000003</v>
      </c>
      <c r="D2168" s="193">
        <v>120.35</v>
      </c>
      <c r="E2168" s="193">
        <v>158.77000000000001</v>
      </c>
      <c r="F2168" s="193">
        <v>520.55999999999995</v>
      </c>
      <c r="G2168" s="193">
        <v>41.65</v>
      </c>
      <c r="H2168" s="193">
        <v>46.22</v>
      </c>
      <c r="I2168" s="224">
        <v>244.11</v>
      </c>
      <c r="J2168" s="195"/>
      <c r="K2168" s="196">
        <f t="shared" si="272"/>
        <v>3.5260828556917832E-2</v>
      </c>
      <c r="L2168" s="196">
        <f t="shared" si="273"/>
        <v>2.4302170223522254E-2</v>
      </c>
      <c r="M2168" s="196">
        <f t="shared" si="274"/>
        <v>2.6789523078235653E-2</v>
      </c>
      <c r="N2168" s="196">
        <f t="shared" si="275"/>
        <v>2.7504530157908359E-2</v>
      </c>
      <c r="O2168" s="196">
        <f t="shared" si="276"/>
        <v>7.4704857751110888E-3</v>
      </c>
      <c r="P2168" s="196">
        <f t="shared" si="277"/>
        <v>2.1655437921077069E-3</v>
      </c>
      <c r="Q2168" s="196">
        <f t="shared" si="278"/>
        <v>1.0494097070397833E-2</v>
      </c>
      <c r="R2168" s="196">
        <f t="shared" si="279"/>
        <v>6.1624771679568653E-2</v>
      </c>
    </row>
    <row r="2169" spans="1:18" ht="13.8">
      <c r="A2169" s="209">
        <v>44784</v>
      </c>
      <c r="B2169" s="193">
        <v>140.63999999999999</v>
      </c>
      <c r="C2169" s="193">
        <v>281.56</v>
      </c>
      <c r="D2169" s="193">
        <v>119.53</v>
      </c>
      <c r="E2169" s="193">
        <v>158.71</v>
      </c>
      <c r="F2169" s="193">
        <v>513.21</v>
      </c>
      <c r="G2169" s="193">
        <v>42.05</v>
      </c>
      <c r="H2169" s="193">
        <v>46.28</v>
      </c>
      <c r="I2169" s="224">
        <v>242.7</v>
      </c>
      <c r="J2169" s="193"/>
      <c r="K2169" s="196">
        <f t="shared" si="272"/>
        <v>-1.4366809166725149E-2</v>
      </c>
      <c r="L2169" s="196">
        <f t="shared" si="273"/>
        <v>-7.4032292180780598E-3</v>
      </c>
      <c r="M2169" s="196">
        <f t="shared" si="274"/>
        <v>-6.8134607395097064E-3</v>
      </c>
      <c r="N2169" s="196">
        <f t="shared" si="275"/>
        <v>-3.7790514580841639E-4</v>
      </c>
      <c r="O2169" s="196">
        <f t="shared" si="276"/>
        <v>-1.411940986629766E-2</v>
      </c>
      <c r="P2169" s="196">
        <f t="shared" si="277"/>
        <v>9.6038415366146122E-3</v>
      </c>
      <c r="Q2169" s="196">
        <f t="shared" si="278"/>
        <v>1.298139333621858E-3</v>
      </c>
      <c r="R2169" s="196">
        <f t="shared" si="279"/>
        <v>-5.7760845520463105E-3</v>
      </c>
    </row>
    <row r="2170" spans="1:18" ht="13.8">
      <c r="A2170" s="209">
        <v>44785</v>
      </c>
      <c r="B2170" s="193">
        <v>143.55000000000001</v>
      </c>
      <c r="C2170" s="193">
        <v>286.36</v>
      </c>
      <c r="D2170" s="193">
        <v>122.35</v>
      </c>
      <c r="E2170" s="193">
        <v>161.4</v>
      </c>
      <c r="F2170" s="193">
        <v>518.04</v>
      </c>
      <c r="G2170" s="193">
        <v>42.83</v>
      </c>
      <c r="H2170" s="193">
        <v>47.11</v>
      </c>
      <c r="I2170" s="224">
        <v>249.3</v>
      </c>
      <c r="J2170" s="193"/>
      <c r="K2170" s="196">
        <f t="shared" si="272"/>
        <v>2.0691126279863661E-2</v>
      </c>
      <c r="L2170" s="196">
        <f t="shared" si="273"/>
        <v>1.704787611876691E-2</v>
      </c>
      <c r="M2170" s="196">
        <f t="shared" si="274"/>
        <v>2.3592403580690983E-2</v>
      </c>
      <c r="N2170" s="196">
        <f t="shared" si="275"/>
        <v>1.6949152542372867E-2</v>
      </c>
      <c r="O2170" s="196">
        <f t="shared" si="276"/>
        <v>9.4113520780965427E-3</v>
      </c>
      <c r="P2170" s="196">
        <f t="shared" si="277"/>
        <v>1.8549346016646876E-2</v>
      </c>
      <c r="Q2170" s="196">
        <f t="shared" si="278"/>
        <v>1.7934312878133067E-2</v>
      </c>
      <c r="R2170" s="196">
        <f t="shared" si="279"/>
        <v>2.7194066749073025E-2</v>
      </c>
    </row>
    <row r="2171" spans="1:18" ht="13.8">
      <c r="A2171" s="209">
        <v>44788</v>
      </c>
      <c r="B2171" s="193">
        <v>143.18</v>
      </c>
      <c r="C2171" s="193">
        <v>287.89</v>
      </c>
      <c r="D2171" s="193">
        <v>122.58</v>
      </c>
      <c r="E2171" s="193">
        <v>162.26</v>
      </c>
      <c r="F2171" s="193">
        <v>526.28</v>
      </c>
      <c r="G2171" s="193">
        <v>42.95</v>
      </c>
      <c r="H2171" s="193">
        <v>46.39</v>
      </c>
      <c r="I2171" s="224">
        <v>249.11</v>
      </c>
      <c r="J2171" s="193"/>
      <c r="K2171" s="196">
        <f t="shared" si="272"/>
        <v>-2.5774991292232988E-3</v>
      </c>
      <c r="L2171" s="196">
        <f t="shared" si="273"/>
        <v>5.3429249895235809E-3</v>
      </c>
      <c r="M2171" s="196">
        <f t="shared" si="274"/>
        <v>1.8798528810789047E-3</v>
      </c>
      <c r="N2171" s="196">
        <f t="shared" si="275"/>
        <v>5.3283767038412961E-3</v>
      </c>
      <c r="O2171" s="196">
        <f t="shared" si="276"/>
        <v>1.5906107636475965E-2</v>
      </c>
      <c r="P2171" s="196">
        <f t="shared" si="277"/>
        <v>2.8017744571563054E-3</v>
      </c>
      <c r="Q2171" s="196">
        <f t="shared" si="278"/>
        <v>-1.5283379324984055E-2</v>
      </c>
      <c r="R2171" s="196">
        <f t="shared" si="279"/>
        <v>-7.6213397513035582E-4</v>
      </c>
    </row>
    <row r="2172" spans="1:18" ht="13.8">
      <c r="A2172" s="209">
        <v>44789</v>
      </c>
      <c r="B2172" s="193">
        <v>144.78</v>
      </c>
      <c r="C2172" s="193">
        <v>287.14</v>
      </c>
      <c r="D2172" s="193">
        <v>122.21</v>
      </c>
      <c r="E2172" s="193">
        <v>169.68</v>
      </c>
      <c r="F2172" s="193">
        <v>533.29</v>
      </c>
      <c r="G2172" s="193">
        <v>45.15</v>
      </c>
      <c r="H2172" s="193">
        <v>47.17</v>
      </c>
      <c r="I2172" s="224">
        <v>245.69</v>
      </c>
      <c r="J2172" s="193"/>
      <c r="K2172" s="196">
        <f t="shared" si="272"/>
        <v>1.1174745076127911E-2</v>
      </c>
      <c r="L2172" s="196">
        <f t="shared" si="273"/>
        <v>-2.6051616937024561E-3</v>
      </c>
      <c r="M2172" s="196">
        <f t="shared" si="274"/>
        <v>-3.0184369391418222E-3</v>
      </c>
      <c r="N2172" s="196">
        <f t="shared" si="275"/>
        <v>4.5729076790336595E-2</v>
      </c>
      <c r="O2172" s="196">
        <f t="shared" si="276"/>
        <v>1.3319905753591228E-2</v>
      </c>
      <c r="P2172" s="196">
        <f t="shared" si="277"/>
        <v>5.1222351571594778E-2</v>
      </c>
      <c r="Q2172" s="196">
        <f t="shared" si="278"/>
        <v>1.6813968527699959E-2</v>
      </c>
      <c r="R2172" s="196">
        <f t="shared" si="279"/>
        <v>-1.3728874794267655E-2</v>
      </c>
    </row>
    <row r="2173" spans="1:18" ht="13.8">
      <c r="A2173" s="209">
        <v>44790</v>
      </c>
      <c r="B2173" s="193">
        <v>142.1</v>
      </c>
      <c r="C2173" s="193">
        <v>286.38</v>
      </c>
      <c r="D2173" s="193">
        <v>120.03</v>
      </c>
      <c r="E2173" s="193">
        <v>165.11</v>
      </c>
      <c r="F2173" s="193">
        <v>536.47</v>
      </c>
      <c r="G2173" s="193">
        <v>45.2</v>
      </c>
      <c r="H2173" s="193">
        <v>46.28</v>
      </c>
      <c r="I2173" s="224">
        <v>241.15</v>
      </c>
      <c r="J2173" s="193"/>
      <c r="K2173" s="196">
        <f t="shared" si="272"/>
        <v>-1.8510844039231984E-2</v>
      </c>
      <c r="L2173" s="196">
        <f t="shared" si="273"/>
        <v>-2.6467925053980323E-3</v>
      </c>
      <c r="M2173" s="196">
        <f t="shared" si="274"/>
        <v>-1.7838147451108687E-2</v>
      </c>
      <c r="N2173" s="196">
        <f t="shared" si="275"/>
        <v>-2.6933050447901893E-2</v>
      </c>
      <c r="O2173" s="196">
        <f t="shared" si="276"/>
        <v>5.9629844924901348E-3</v>
      </c>
      <c r="P2173" s="196">
        <f t="shared" si="277"/>
        <v>1.1074197120709694E-3</v>
      </c>
      <c r="Q2173" s="196">
        <f t="shared" si="278"/>
        <v>-1.8867924528301896E-2</v>
      </c>
      <c r="R2173" s="196">
        <f t="shared" si="279"/>
        <v>-1.8478570556392168E-2</v>
      </c>
    </row>
    <row r="2174" spans="1:18" ht="13.8">
      <c r="A2174" s="209">
        <v>44791</v>
      </c>
      <c r="B2174" s="193">
        <v>142.30000000000001</v>
      </c>
      <c r="C2174" s="193">
        <v>285.25</v>
      </c>
      <c r="D2174" s="193">
        <v>120.56</v>
      </c>
      <c r="E2174" s="193">
        <v>162.94999999999999</v>
      </c>
      <c r="F2174" s="193">
        <v>540.95000000000005</v>
      </c>
      <c r="G2174" s="193">
        <v>45.05</v>
      </c>
      <c r="H2174" s="193">
        <v>46.26</v>
      </c>
      <c r="I2174" s="224">
        <v>245.17</v>
      </c>
      <c r="J2174" s="193"/>
      <c r="K2174" s="196">
        <f t="shared" si="272"/>
        <v>1.4074595355384734E-3</v>
      </c>
      <c r="L2174" s="196">
        <f t="shared" si="273"/>
        <v>-3.9458062713876507E-3</v>
      </c>
      <c r="M2174" s="196">
        <f t="shared" si="274"/>
        <v>4.4155627759726833E-3</v>
      </c>
      <c r="N2174" s="196">
        <f t="shared" si="275"/>
        <v>-1.3082187632487583E-2</v>
      </c>
      <c r="O2174" s="196">
        <f t="shared" si="276"/>
        <v>8.3508863496561184E-3</v>
      </c>
      <c r="P2174" s="196">
        <f t="shared" si="277"/>
        <v>-3.3185840707965859E-3</v>
      </c>
      <c r="Q2174" s="196">
        <f t="shared" si="278"/>
        <v>-4.3215211754544353E-4</v>
      </c>
      <c r="R2174" s="196">
        <f t="shared" si="279"/>
        <v>1.6670122330499613E-2</v>
      </c>
    </row>
    <row r="2175" spans="1:18" ht="13.8">
      <c r="A2175" s="209">
        <v>44792</v>
      </c>
      <c r="B2175" s="193">
        <v>138.22999999999999</v>
      </c>
      <c r="C2175" s="193">
        <v>281.3</v>
      </c>
      <c r="D2175" s="193">
        <v>117.83</v>
      </c>
      <c r="E2175" s="193">
        <v>157.29</v>
      </c>
      <c r="F2175" s="193">
        <v>534.75</v>
      </c>
      <c r="G2175" s="193">
        <v>44.39</v>
      </c>
      <c r="H2175" s="193">
        <v>44.85</v>
      </c>
      <c r="I2175" s="224">
        <v>241.16</v>
      </c>
      <c r="J2175" s="193"/>
      <c r="K2175" s="196">
        <f t="shared" si="272"/>
        <v>-2.8601546029515257E-2</v>
      </c>
      <c r="L2175" s="196">
        <f t="shared" si="273"/>
        <v>-1.3847502191060434E-2</v>
      </c>
      <c r="M2175" s="196">
        <f t="shared" si="274"/>
        <v>-2.2644326476443297E-2</v>
      </c>
      <c r="N2175" s="196">
        <f t="shared" si="275"/>
        <v>-3.4734581159864969E-2</v>
      </c>
      <c r="O2175" s="196">
        <f t="shared" si="276"/>
        <v>-1.1461318051576014E-2</v>
      </c>
      <c r="P2175" s="196">
        <f t="shared" si="277"/>
        <v>-1.4650388457269625E-2</v>
      </c>
      <c r="Q2175" s="196">
        <f t="shared" si="278"/>
        <v>-3.0479896238651029E-2</v>
      </c>
      <c r="R2175" s="196">
        <f t="shared" si="279"/>
        <v>-1.6355997879022682E-2</v>
      </c>
    </row>
    <row r="2176" spans="1:18" ht="13.8">
      <c r="A2176" s="209">
        <v>44795</v>
      </c>
      <c r="B2176" s="193">
        <v>133.22</v>
      </c>
      <c r="C2176" s="193">
        <v>273.04000000000002</v>
      </c>
      <c r="D2176" s="193">
        <v>114.79</v>
      </c>
      <c r="E2176" s="193">
        <v>152.51</v>
      </c>
      <c r="F2176" s="193">
        <v>526.01</v>
      </c>
      <c r="G2176" s="193">
        <v>43.59</v>
      </c>
      <c r="H2176" s="193">
        <v>43.25</v>
      </c>
      <c r="I2176" s="224">
        <v>226.54</v>
      </c>
      <c r="J2176" s="193"/>
      <c r="K2176" s="196">
        <f t="shared" si="272"/>
        <v>-3.6243941257324684E-2</v>
      </c>
      <c r="L2176" s="196">
        <f t="shared" si="273"/>
        <v>-2.9363668681123323E-2</v>
      </c>
      <c r="M2176" s="196">
        <f t="shared" si="274"/>
        <v>-2.5799881184757633E-2</v>
      </c>
      <c r="N2176" s="196">
        <f t="shared" si="275"/>
        <v>-3.0389725983851493E-2</v>
      </c>
      <c r="O2176" s="196">
        <f t="shared" si="276"/>
        <v>-1.6344086021505392E-2</v>
      </c>
      <c r="P2176" s="196">
        <f t="shared" si="277"/>
        <v>-1.80220770443793E-2</v>
      </c>
      <c r="Q2176" s="196">
        <f t="shared" si="278"/>
        <v>-3.567447045707918E-2</v>
      </c>
      <c r="R2176" s="196">
        <f t="shared" si="279"/>
        <v>-6.0623652346989569E-2</v>
      </c>
    </row>
    <row r="2177" spans="1:18" ht="13.8">
      <c r="A2177" s="209">
        <v>44796</v>
      </c>
      <c r="B2177" s="193">
        <v>133.62</v>
      </c>
      <c r="C2177" s="193">
        <v>271.76</v>
      </c>
      <c r="D2177" s="193">
        <v>114.49</v>
      </c>
      <c r="E2177" s="193">
        <v>152.52000000000001</v>
      </c>
      <c r="F2177" s="193">
        <v>522.73</v>
      </c>
      <c r="G2177" s="193">
        <v>43.41</v>
      </c>
      <c r="H2177" s="193">
        <v>43.29</v>
      </c>
      <c r="I2177" s="224">
        <v>224.55</v>
      </c>
      <c r="J2177" s="193"/>
      <c r="K2177" s="196">
        <f t="shared" si="272"/>
        <v>3.0025521693439849E-3</v>
      </c>
      <c r="L2177" s="196">
        <f t="shared" si="273"/>
        <v>-4.6879578083798322E-3</v>
      </c>
      <c r="M2177" s="196">
        <f t="shared" si="274"/>
        <v>-2.6134680721318177E-3</v>
      </c>
      <c r="N2177" s="196">
        <f t="shared" si="275"/>
        <v>6.5569470854496935E-5</v>
      </c>
      <c r="O2177" s="196">
        <f t="shared" si="276"/>
        <v>-6.2356228969030489E-3</v>
      </c>
      <c r="P2177" s="196">
        <f t="shared" si="277"/>
        <v>-4.1293874741914847E-3</v>
      </c>
      <c r="Q2177" s="196">
        <f t="shared" si="278"/>
        <v>9.2485549132946001E-4</v>
      </c>
      <c r="R2177" s="196">
        <f t="shared" si="279"/>
        <v>-8.7843206497747895E-3</v>
      </c>
    </row>
    <row r="2178" spans="1:18" ht="13.8">
      <c r="A2178" s="209">
        <v>44797</v>
      </c>
      <c r="B2178" s="193">
        <v>133.80000000000001</v>
      </c>
      <c r="C2178" s="193">
        <v>271.12</v>
      </c>
      <c r="D2178" s="193">
        <v>114.42</v>
      </c>
      <c r="E2178" s="193">
        <v>153.61000000000001</v>
      </c>
      <c r="F2178" s="193">
        <v>523.84</v>
      </c>
      <c r="G2178" s="193">
        <v>43.72</v>
      </c>
      <c r="H2178" s="193">
        <v>43.39</v>
      </c>
      <c r="I2178" s="224">
        <v>229.61</v>
      </c>
      <c r="J2178" s="193"/>
      <c r="K2178" s="196">
        <f t="shared" si="272"/>
        <v>1.3471037269870291E-3</v>
      </c>
      <c r="L2178" s="196">
        <f t="shared" si="273"/>
        <v>-2.3550191345304179E-3</v>
      </c>
      <c r="M2178" s="196">
        <f t="shared" si="274"/>
        <v>-6.1140710979118863E-4</v>
      </c>
      <c r="N2178" s="196">
        <f t="shared" si="275"/>
        <v>7.146603724101779E-3</v>
      </c>
      <c r="O2178" s="196">
        <f t="shared" si="276"/>
        <v>2.1234671819103813E-3</v>
      </c>
      <c r="P2178" s="196">
        <f t="shared" si="277"/>
        <v>7.1412117023727777E-3</v>
      </c>
      <c r="Q2178" s="196">
        <f t="shared" si="278"/>
        <v>2.310002310002343E-3</v>
      </c>
      <c r="R2178" s="196">
        <f t="shared" si="279"/>
        <v>2.2533956802493885E-2</v>
      </c>
    </row>
    <row r="2179" spans="1:18" ht="13.8">
      <c r="A2179" s="209">
        <v>44798</v>
      </c>
      <c r="B2179" s="193">
        <v>137.28</v>
      </c>
      <c r="C2179" s="193">
        <v>274.12</v>
      </c>
      <c r="D2179" s="193">
        <v>117.41</v>
      </c>
      <c r="E2179" s="193">
        <v>157.72999999999999</v>
      </c>
      <c r="F2179" s="193">
        <v>531.12</v>
      </c>
      <c r="G2179" s="193">
        <v>44.01</v>
      </c>
      <c r="H2179" s="193">
        <v>44.4</v>
      </c>
      <c r="I2179" s="224">
        <v>233.98</v>
      </c>
      <c r="J2179" s="193"/>
      <c r="K2179" s="196">
        <f t="shared" ref="K2179:K2242" si="280">(B2179-B2178)/B2178</f>
        <v>2.6008968609865391E-2</v>
      </c>
      <c r="L2179" s="196">
        <f t="shared" ref="L2179:L2242" si="281">(C2179-C2178)/C2178</f>
        <v>1.1065210976689289E-2</v>
      </c>
      <c r="M2179" s="196">
        <f t="shared" ref="M2179:M2242" si="282">(D2179-D2178)/D2178</f>
        <v>2.613179514070962E-2</v>
      </c>
      <c r="N2179" s="196">
        <f t="shared" ref="N2179:N2242" si="283">(E2179-E2178)/E2178</f>
        <v>2.6821170496712295E-2</v>
      </c>
      <c r="O2179" s="196">
        <f t="shared" ref="O2179:O2242" si="284">(F2179-F2178)/F2178</f>
        <v>1.3897373243738494E-2</v>
      </c>
      <c r="P2179" s="196">
        <f t="shared" ref="P2179:P2242" si="285">(G2179-G2178)/G2178</f>
        <v>6.6331198536138877E-3</v>
      </c>
      <c r="Q2179" s="196">
        <f t="shared" ref="Q2179:Q2242" si="286">(H2179-H2178)/H2178</f>
        <v>2.3277252823231113E-2</v>
      </c>
      <c r="R2179" s="196">
        <f t="shared" ref="R2179:R2242" si="287">(I2179-I2178)/I2178</f>
        <v>1.9032272113583798E-2</v>
      </c>
    </row>
    <row r="2180" spans="1:18" ht="13.8">
      <c r="A2180" s="209">
        <v>44799</v>
      </c>
      <c r="B2180" s="193">
        <v>130.75</v>
      </c>
      <c r="C2180" s="193">
        <v>263.55</v>
      </c>
      <c r="D2180" s="193">
        <v>111.03</v>
      </c>
      <c r="E2180" s="193">
        <v>151.25</v>
      </c>
      <c r="F2180" s="193">
        <v>512.85</v>
      </c>
      <c r="G2180" s="193">
        <v>42.63</v>
      </c>
      <c r="H2180" s="193">
        <v>42.43</v>
      </c>
      <c r="I2180" s="224">
        <v>223.28</v>
      </c>
      <c r="J2180" s="193"/>
      <c r="K2180" s="196">
        <f t="shared" si="280"/>
        <v>-4.7567016317016327E-2</v>
      </c>
      <c r="L2180" s="196">
        <f t="shared" si="281"/>
        <v>-3.8559754851889658E-2</v>
      </c>
      <c r="M2180" s="196">
        <f t="shared" si="282"/>
        <v>-5.4339494080572315E-2</v>
      </c>
      <c r="N2180" s="196">
        <f t="shared" si="283"/>
        <v>-4.1082863120522346E-2</v>
      </c>
      <c r="O2180" s="196">
        <f t="shared" si="284"/>
        <v>-3.4399005874378635E-2</v>
      </c>
      <c r="P2180" s="196">
        <f t="shared" si="285"/>
        <v>-3.1356509884117145E-2</v>
      </c>
      <c r="Q2180" s="196">
        <f t="shared" si="286"/>
        <v>-4.4369369369369346E-2</v>
      </c>
      <c r="R2180" s="196">
        <f t="shared" si="287"/>
        <v>-4.5730404308060468E-2</v>
      </c>
    </row>
    <row r="2181" spans="1:18" ht="13.8">
      <c r="A2181" s="209">
        <v>44802</v>
      </c>
      <c r="B2181" s="193">
        <v>129.79</v>
      </c>
      <c r="C2181" s="193">
        <v>260.74</v>
      </c>
      <c r="D2181" s="193">
        <v>110.07</v>
      </c>
      <c r="E2181" s="193">
        <v>149.43</v>
      </c>
      <c r="F2181" s="193">
        <v>512.11</v>
      </c>
      <c r="G2181" s="193">
        <v>43.04</v>
      </c>
      <c r="H2181" s="193">
        <v>42.37</v>
      </c>
      <c r="I2181" s="224">
        <v>224.57</v>
      </c>
      <c r="J2181" s="193"/>
      <c r="K2181" s="196">
        <f t="shared" si="280"/>
        <v>-7.3422562141492002E-3</v>
      </c>
      <c r="L2181" s="196">
        <f t="shared" si="281"/>
        <v>-1.0662113450958081E-2</v>
      </c>
      <c r="M2181" s="196">
        <f t="shared" si="282"/>
        <v>-8.6463118076196346E-3</v>
      </c>
      <c r="N2181" s="196">
        <f t="shared" si="283"/>
        <v>-1.2033057851239624E-2</v>
      </c>
      <c r="O2181" s="196">
        <f t="shared" si="284"/>
        <v>-1.4429170322706622E-3</v>
      </c>
      <c r="P2181" s="196">
        <f t="shared" si="285"/>
        <v>9.6176401595119993E-3</v>
      </c>
      <c r="Q2181" s="196">
        <f t="shared" si="286"/>
        <v>-1.4140938015555567E-3</v>
      </c>
      <c r="R2181" s="196">
        <f t="shared" si="287"/>
        <v>5.7774991042636691E-3</v>
      </c>
    </row>
    <row r="2182" spans="1:18" ht="13.8">
      <c r="A2182" s="209">
        <v>44803</v>
      </c>
      <c r="B2182" s="193">
        <v>128.72999999999999</v>
      </c>
      <c r="C2182" s="193">
        <v>258.51</v>
      </c>
      <c r="D2182" s="193">
        <v>109.64</v>
      </c>
      <c r="E2182" s="193">
        <v>151.4</v>
      </c>
      <c r="F2182" s="193">
        <v>505.44</v>
      </c>
      <c r="G2182" s="193">
        <v>42.91</v>
      </c>
      <c r="H2182" s="193">
        <v>42.36</v>
      </c>
      <c r="I2182" s="224">
        <v>220.65</v>
      </c>
      <c r="J2182" s="193"/>
      <c r="K2182" s="196">
        <f t="shared" si="280"/>
        <v>-8.1670390631019517E-3</v>
      </c>
      <c r="L2182" s="196">
        <f t="shared" si="281"/>
        <v>-8.5525811152873284E-3</v>
      </c>
      <c r="M2182" s="196">
        <f t="shared" si="282"/>
        <v>-3.9066048877986065E-3</v>
      </c>
      <c r="N2182" s="196">
        <f t="shared" si="283"/>
        <v>1.3183430368734516E-2</v>
      </c>
      <c r="O2182" s="196">
        <f t="shared" si="284"/>
        <v>-1.302454550780109E-2</v>
      </c>
      <c r="P2182" s="196">
        <f t="shared" si="285"/>
        <v>-3.0204460966543347E-3</v>
      </c>
      <c r="Q2182" s="196">
        <f t="shared" si="286"/>
        <v>-2.3601604909129128E-4</v>
      </c>
      <c r="R2182" s="196">
        <f t="shared" si="287"/>
        <v>-1.7455581778509987E-2</v>
      </c>
    </row>
    <row r="2183" spans="1:18" ht="13.8">
      <c r="A2183" s="209">
        <v>44804</v>
      </c>
      <c r="B2183" s="193">
        <v>126.77</v>
      </c>
      <c r="C2183" s="193">
        <v>257.04000000000002</v>
      </c>
      <c r="D2183" s="193">
        <v>108.88</v>
      </c>
      <c r="E2183" s="193">
        <v>150.97999999999999</v>
      </c>
      <c r="F2183" s="193">
        <v>503.47</v>
      </c>
      <c r="G2183" s="193">
        <v>42.94</v>
      </c>
      <c r="H2183" s="193">
        <v>42.26</v>
      </c>
      <c r="I2183" s="224">
        <v>223.56</v>
      </c>
      <c r="J2183" s="193"/>
      <c r="K2183" s="196">
        <f t="shared" si="280"/>
        <v>-1.5225666122892828E-2</v>
      </c>
      <c r="L2183" s="196">
        <f t="shared" si="281"/>
        <v>-5.6864337936635735E-3</v>
      </c>
      <c r="M2183" s="196">
        <f t="shared" si="282"/>
        <v>-6.9317767238234688E-3</v>
      </c>
      <c r="N2183" s="196">
        <f t="shared" si="283"/>
        <v>-2.774108322325072E-3</v>
      </c>
      <c r="O2183" s="196">
        <f t="shared" si="284"/>
        <v>-3.8975941753718948E-3</v>
      </c>
      <c r="P2183" s="196">
        <f t="shared" si="285"/>
        <v>6.9913773013286276E-4</v>
      </c>
      <c r="Q2183" s="196">
        <f t="shared" si="286"/>
        <v>-2.3607176581681168E-3</v>
      </c>
      <c r="R2183" s="196">
        <f t="shared" si="287"/>
        <v>1.3188307273963274E-2</v>
      </c>
    </row>
    <row r="2184" spans="1:18" ht="13.8">
      <c r="A2184" s="209">
        <v>44805</v>
      </c>
      <c r="B2184" s="193">
        <v>127.82</v>
      </c>
      <c r="C2184" s="193">
        <v>255.99</v>
      </c>
      <c r="D2184" s="193">
        <v>110.28</v>
      </c>
      <c r="E2184" s="193">
        <v>155.22</v>
      </c>
      <c r="F2184" s="193">
        <v>510.29</v>
      </c>
      <c r="G2184" s="193">
        <v>43.56</v>
      </c>
      <c r="H2184" s="193">
        <v>42.88</v>
      </c>
      <c r="I2184" s="224">
        <v>230.04</v>
      </c>
      <c r="J2184" s="193"/>
      <c r="K2184" s="196">
        <f t="shared" si="280"/>
        <v>8.2827167310877744E-3</v>
      </c>
      <c r="L2184" s="196">
        <f t="shared" si="281"/>
        <v>-4.0849673202614815E-3</v>
      </c>
      <c r="M2184" s="196">
        <f t="shared" si="282"/>
        <v>1.2858192505510707E-2</v>
      </c>
      <c r="N2184" s="196">
        <f t="shared" si="283"/>
        <v>2.8083189826467143E-2</v>
      </c>
      <c r="O2184" s="196">
        <f t="shared" si="284"/>
        <v>1.3545990823683622E-2</v>
      </c>
      <c r="P2184" s="196">
        <f t="shared" si="285"/>
        <v>1.4438751746623301E-2</v>
      </c>
      <c r="Q2184" s="196">
        <f t="shared" si="286"/>
        <v>1.4671083767155811E-2</v>
      </c>
      <c r="R2184" s="196">
        <f t="shared" si="287"/>
        <v>2.8985507246376767E-2</v>
      </c>
    </row>
    <row r="2185" spans="1:18" ht="13.8">
      <c r="A2185" s="209">
        <v>44806</v>
      </c>
      <c r="B2185" s="193">
        <v>127.51</v>
      </c>
      <c r="C2185" s="193">
        <v>251.72</v>
      </c>
      <c r="D2185" s="193">
        <v>108.41</v>
      </c>
      <c r="E2185" s="193">
        <v>155</v>
      </c>
      <c r="F2185" s="193">
        <v>500.59</v>
      </c>
      <c r="G2185" s="193">
        <v>43.08</v>
      </c>
      <c r="H2185" s="193">
        <v>42.24</v>
      </c>
      <c r="I2185" s="224">
        <v>226.11</v>
      </c>
      <c r="J2185" s="193"/>
      <c r="K2185" s="196">
        <f t="shared" si="280"/>
        <v>-2.4252855578155851E-3</v>
      </c>
      <c r="L2185" s="196">
        <f t="shared" si="281"/>
        <v>-1.6680339075745187E-2</v>
      </c>
      <c r="M2185" s="196">
        <f t="shared" si="282"/>
        <v>-1.695683714182086E-2</v>
      </c>
      <c r="N2185" s="196">
        <f t="shared" si="283"/>
        <v>-1.4173431258858321E-3</v>
      </c>
      <c r="O2185" s="196">
        <f t="shared" si="284"/>
        <v>-1.9008798918262251E-2</v>
      </c>
      <c r="P2185" s="196">
        <f t="shared" si="285"/>
        <v>-1.1019283746556564E-2</v>
      </c>
      <c r="Q2185" s="196">
        <f t="shared" si="286"/>
        <v>-1.492537313432837E-2</v>
      </c>
      <c r="R2185" s="196">
        <f t="shared" si="287"/>
        <v>-1.7083985393844456E-2</v>
      </c>
    </row>
    <row r="2186" spans="1:18" ht="13.8">
      <c r="A2186" s="209">
        <v>44810</v>
      </c>
      <c r="B2186" s="193">
        <v>126.11</v>
      </c>
      <c r="C2186" s="193">
        <v>248.96</v>
      </c>
      <c r="D2186" s="193">
        <v>107.22</v>
      </c>
      <c r="E2186" s="193">
        <v>154.03</v>
      </c>
      <c r="F2186" s="193">
        <v>500.39</v>
      </c>
      <c r="G2186" s="193">
        <v>42.87</v>
      </c>
      <c r="H2186" s="193">
        <v>41.22</v>
      </c>
      <c r="I2186" s="224">
        <v>218.39</v>
      </c>
      <c r="J2186" s="193"/>
      <c r="K2186" s="196">
        <f t="shared" si="280"/>
        <v>-1.0979531017175168E-2</v>
      </c>
      <c r="L2186" s="196">
        <f t="shared" si="281"/>
        <v>-1.0964563801048748E-2</v>
      </c>
      <c r="M2186" s="196">
        <f t="shared" si="282"/>
        <v>-1.0976847154321536E-2</v>
      </c>
      <c r="N2186" s="196">
        <f t="shared" si="283"/>
        <v>-6.2580645161290247E-3</v>
      </c>
      <c r="O2186" s="196">
        <f t="shared" si="284"/>
        <v>-3.9952855630353911E-4</v>
      </c>
      <c r="P2186" s="196">
        <f t="shared" si="285"/>
        <v>-4.8746518105849783E-3</v>
      </c>
      <c r="Q2186" s="196">
        <f t="shared" si="286"/>
        <v>-2.4147727272727345E-2</v>
      </c>
      <c r="R2186" s="196">
        <f t="shared" si="287"/>
        <v>-3.4142673919773679E-2</v>
      </c>
    </row>
    <row r="2187" spans="1:18" ht="13.8">
      <c r="A2187" s="209">
        <v>44811</v>
      </c>
      <c r="B2187" s="193">
        <v>129.47999999999999</v>
      </c>
      <c r="C2187" s="193">
        <v>253.72</v>
      </c>
      <c r="D2187" s="193">
        <v>110.21</v>
      </c>
      <c r="E2187" s="193">
        <v>160.82</v>
      </c>
      <c r="F2187" s="193">
        <v>510.74</v>
      </c>
      <c r="G2187" s="193">
        <v>43.97</v>
      </c>
      <c r="H2187" s="193">
        <v>42.77</v>
      </c>
      <c r="I2187" s="224">
        <v>228.96</v>
      </c>
      <c r="J2187" s="193"/>
      <c r="K2187" s="196">
        <f t="shared" si="280"/>
        <v>2.6722702402664264E-2</v>
      </c>
      <c r="L2187" s="196">
        <f t="shared" si="281"/>
        <v>1.9119537275064231E-2</v>
      </c>
      <c r="M2187" s="196">
        <f t="shared" si="282"/>
        <v>2.7886588323074005E-2</v>
      </c>
      <c r="N2187" s="196">
        <f t="shared" si="283"/>
        <v>4.4082321625657291E-2</v>
      </c>
      <c r="O2187" s="196">
        <f t="shared" si="284"/>
        <v>2.0683866584064476E-2</v>
      </c>
      <c r="P2187" s="196">
        <f t="shared" si="285"/>
        <v>2.565896897597391E-2</v>
      </c>
      <c r="Q2187" s="196">
        <f t="shared" si="286"/>
        <v>3.7603105288694913E-2</v>
      </c>
      <c r="R2187" s="196">
        <f t="shared" si="287"/>
        <v>4.8399651998717992E-2</v>
      </c>
    </row>
    <row r="2188" spans="1:18" ht="13.8">
      <c r="A2188" s="209">
        <v>44812</v>
      </c>
      <c r="B2188" s="193">
        <v>129.82</v>
      </c>
      <c r="C2188" s="193">
        <v>254.14</v>
      </c>
      <c r="D2188" s="193">
        <v>109.15</v>
      </c>
      <c r="E2188" s="193">
        <v>161.87</v>
      </c>
      <c r="F2188" s="193">
        <v>510.24</v>
      </c>
      <c r="G2188" s="193">
        <v>44.19</v>
      </c>
      <c r="H2188" s="193">
        <v>42.38</v>
      </c>
      <c r="I2188" s="224">
        <v>227.44</v>
      </c>
      <c r="J2188" s="193"/>
      <c r="K2188" s="196">
        <f t="shared" si="280"/>
        <v>2.6258881680568695E-3</v>
      </c>
      <c r="L2188" s="196">
        <f t="shared" si="281"/>
        <v>1.6553681223395377E-3</v>
      </c>
      <c r="M2188" s="196">
        <f t="shared" si="282"/>
        <v>-9.6180019961889865E-3</v>
      </c>
      <c r="N2188" s="196">
        <f t="shared" si="283"/>
        <v>6.5290386767815657E-3</v>
      </c>
      <c r="O2188" s="196">
        <f t="shared" si="284"/>
        <v>-9.7897168813877895E-4</v>
      </c>
      <c r="P2188" s="196">
        <f t="shared" si="285"/>
        <v>5.0034114168751162E-3</v>
      </c>
      <c r="Q2188" s="196">
        <f t="shared" si="286"/>
        <v>-9.1185410334346639E-3</v>
      </c>
      <c r="R2188" s="196">
        <f t="shared" si="287"/>
        <v>-6.6387141858840421E-3</v>
      </c>
    </row>
    <row r="2189" spans="1:18" ht="13.8">
      <c r="A2189" s="209">
        <v>44813</v>
      </c>
      <c r="B2189" s="193">
        <v>133.27000000000001</v>
      </c>
      <c r="C2189" s="193">
        <v>259.98</v>
      </c>
      <c r="D2189" s="193">
        <v>111.51</v>
      </c>
      <c r="E2189" s="193">
        <v>163.52000000000001</v>
      </c>
      <c r="F2189" s="193">
        <v>517.44000000000005</v>
      </c>
      <c r="G2189" s="193">
        <v>44.33</v>
      </c>
      <c r="H2189" s="193">
        <v>43.19</v>
      </c>
      <c r="I2189" s="224">
        <v>233.57</v>
      </c>
      <c r="J2189" s="193"/>
      <c r="K2189" s="196">
        <f t="shared" si="280"/>
        <v>2.6575258049607281E-2</v>
      </c>
      <c r="L2189" s="196">
        <f t="shared" si="281"/>
        <v>2.2979460140080399E-2</v>
      </c>
      <c r="M2189" s="196">
        <f t="shared" si="282"/>
        <v>2.1621621621621616E-2</v>
      </c>
      <c r="N2189" s="196">
        <f t="shared" si="283"/>
        <v>1.0193365046024623E-2</v>
      </c>
      <c r="O2189" s="196">
        <f t="shared" si="284"/>
        <v>1.4111006585136495E-2</v>
      </c>
      <c r="P2189" s="196">
        <f t="shared" si="285"/>
        <v>3.1681375876895356E-3</v>
      </c>
      <c r="Q2189" s="196">
        <f t="shared" si="286"/>
        <v>1.9112789051439243E-2</v>
      </c>
      <c r="R2189" s="196">
        <f t="shared" si="287"/>
        <v>2.6952163207878983E-2</v>
      </c>
    </row>
    <row r="2190" spans="1:18" ht="13.8">
      <c r="A2190" s="209">
        <v>44816</v>
      </c>
      <c r="B2190" s="193">
        <v>136.44999999999999</v>
      </c>
      <c r="C2190" s="193">
        <v>262.13</v>
      </c>
      <c r="D2190" s="193">
        <v>111.6</v>
      </c>
      <c r="E2190" s="193">
        <v>163.71</v>
      </c>
      <c r="F2190" s="193">
        <v>520.27</v>
      </c>
      <c r="G2190" s="193">
        <v>44.73</v>
      </c>
      <c r="H2190" s="193">
        <v>43.59</v>
      </c>
      <c r="I2190" s="224">
        <v>236.53</v>
      </c>
      <c r="J2190" s="193"/>
      <c r="K2190" s="196">
        <f t="shared" si="280"/>
        <v>2.3861334133713351E-2</v>
      </c>
      <c r="L2190" s="196">
        <f t="shared" si="281"/>
        <v>8.2698669128393604E-3</v>
      </c>
      <c r="M2190" s="196">
        <f t="shared" si="282"/>
        <v>8.071025020176594E-4</v>
      </c>
      <c r="N2190" s="196">
        <f t="shared" si="283"/>
        <v>1.1619373776907884E-3</v>
      </c>
      <c r="O2190" s="196">
        <f t="shared" si="284"/>
        <v>5.4692331478044349E-3</v>
      </c>
      <c r="P2190" s="196">
        <f t="shared" si="285"/>
        <v>9.0232348296864114E-3</v>
      </c>
      <c r="Q2190" s="196">
        <f t="shared" si="286"/>
        <v>9.2614031025701708E-3</v>
      </c>
      <c r="R2190" s="196">
        <f t="shared" si="287"/>
        <v>1.2672860384467218E-2</v>
      </c>
    </row>
    <row r="2191" spans="1:18" ht="13.8">
      <c r="A2191" s="209">
        <v>44817</v>
      </c>
      <c r="B2191" s="193">
        <v>126.82</v>
      </c>
      <c r="C2191" s="193">
        <v>247.72</v>
      </c>
      <c r="D2191" s="193">
        <v>105.05</v>
      </c>
      <c r="E2191" s="193">
        <v>156.54</v>
      </c>
      <c r="F2191" s="193">
        <v>492.09</v>
      </c>
      <c r="G2191" s="193">
        <v>43.8</v>
      </c>
      <c r="H2191" s="193">
        <v>40.98</v>
      </c>
      <c r="I2191" s="224">
        <v>218.13</v>
      </c>
      <c r="J2191" s="193"/>
      <c r="K2191" s="196">
        <f t="shared" si="280"/>
        <v>-7.0575302308537896E-2</v>
      </c>
      <c r="L2191" s="196">
        <f t="shared" si="281"/>
        <v>-5.4972723457826257E-2</v>
      </c>
      <c r="M2191" s="196">
        <f t="shared" si="282"/>
        <v>-5.8691756272401412E-2</v>
      </c>
      <c r="N2191" s="196">
        <f t="shared" si="283"/>
        <v>-4.3796958035550761E-2</v>
      </c>
      <c r="O2191" s="196">
        <f t="shared" si="284"/>
        <v>-5.416418398139429E-2</v>
      </c>
      <c r="P2191" s="196">
        <f t="shared" si="285"/>
        <v>-2.0791415157612337E-2</v>
      </c>
      <c r="Q2191" s="196">
        <f t="shared" si="286"/>
        <v>-5.9876118375774404E-2</v>
      </c>
      <c r="R2191" s="196">
        <f t="shared" si="287"/>
        <v>-7.7791400667991395E-2</v>
      </c>
    </row>
    <row r="2192" spans="1:18" ht="13.8">
      <c r="A2192" s="209">
        <v>44818</v>
      </c>
      <c r="B2192" s="193">
        <v>128.55000000000001</v>
      </c>
      <c r="C2192" s="193">
        <v>247.95</v>
      </c>
      <c r="D2192" s="193">
        <v>105.61</v>
      </c>
      <c r="E2192" s="193">
        <v>155.72999999999999</v>
      </c>
      <c r="F2192" s="193">
        <v>489.88</v>
      </c>
      <c r="G2192" s="193">
        <v>43.71</v>
      </c>
      <c r="H2192" s="193">
        <v>40.770000000000003</v>
      </c>
      <c r="I2192" s="224">
        <v>224.12</v>
      </c>
      <c r="J2192" s="193"/>
      <c r="K2192" s="196">
        <f t="shared" si="280"/>
        <v>1.3641381485570243E-2</v>
      </c>
      <c r="L2192" s="196">
        <f t="shared" si="281"/>
        <v>9.284676247375657E-4</v>
      </c>
      <c r="M2192" s="196">
        <f t="shared" si="282"/>
        <v>5.3307948595906927E-3</v>
      </c>
      <c r="N2192" s="196">
        <f t="shared" si="283"/>
        <v>-5.1743963204292981E-3</v>
      </c>
      <c r="O2192" s="196">
        <f t="shared" si="284"/>
        <v>-4.4910483854579035E-3</v>
      </c>
      <c r="P2192" s="196">
        <f t="shared" si="285"/>
        <v>-2.0547945205478609E-3</v>
      </c>
      <c r="Q2192" s="196">
        <f t="shared" si="286"/>
        <v>-5.1244509516835957E-3</v>
      </c>
      <c r="R2192" s="196">
        <f t="shared" si="287"/>
        <v>2.7460688580204506E-2</v>
      </c>
    </row>
    <row r="2193" spans="1:18" ht="13.8">
      <c r="A2193" s="209">
        <v>44819</v>
      </c>
      <c r="B2193" s="193">
        <v>126.28</v>
      </c>
      <c r="C2193" s="193">
        <v>241.22</v>
      </c>
      <c r="D2193" s="193">
        <v>103.65</v>
      </c>
      <c r="E2193" s="193">
        <v>155.38</v>
      </c>
      <c r="F2193" s="193">
        <v>485.54</v>
      </c>
      <c r="G2193" s="193">
        <v>43.24</v>
      </c>
      <c r="H2193" s="193">
        <v>40.85</v>
      </c>
      <c r="I2193" s="224">
        <v>235.38</v>
      </c>
      <c r="J2193" s="193"/>
      <c r="K2193" s="196">
        <f t="shared" si="280"/>
        <v>-1.7658498638662076E-2</v>
      </c>
      <c r="L2193" s="196">
        <f t="shared" si="281"/>
        <v>-2.7142569066343981E-2</v>
      </c>
      <c r="M2193" s="196">
        <f t="shared" si="282"/>
        <v>-1.8558848593883095E-2</v>
      </c>
      <c r="N2193" s="196">
        <f t="shared" si="283"/>
        <v>-2.2474796121491965E-3</v>
      </c>
      <c r="O2193" s="196">
        <f t="shared" si="284"/>
        <v>-8.8593124846900774E-3</v>
      </c>
      <c r="P2193" s="196">
        <f t="shared" si="285"/>
        <v>-1.0752688172042984E-2</v>
      </c>
      <c r="Q2193" s="196">
        <f t="shared" si="286"/>
        <v>1.9622271277899999E-3</v>
      </c>
      <c r="R2193" s="196">
        <f t="shared" si="287"/>
        <v>5.0240942352311219E-2</v>
      </c>
    </row>
    <row r="2194" spans="1:18" ht="13.8">
      <c r="A2194" s="209">
        <v>44820</v>
      </c>
      <c r="B2194" s="193">
        <v>123.53</v>
      </c>
      <c r="C2194" s="193">
        <v>240.59</v>
      </c>
      <c r="D2194" s="193">
        <v>103.38</v>
      </c>
      <c r="E2194" s="193">
        <v>154.52000000000001</v>
      </c>
      <c r="F2194" s="193">
        <v>486.15</v>
      </c>
      <c r="G2194" s="193">
        <v>43.14</v>
      </c>
      <c r="H2194" s="193">
        <v>40.22</v>
      </c>
      <c r="I2194" s="224">
        <v>240.13</v>
      </c>
      <c r="J2194" s="193"/>
      <c r="K2194" s="196">
        <f t="shared" si="280"/>
        <v>-2.1777003484320559E-2</v>
      </c>
      <c r="L2194" s="196">
        <f t="shared" si="281"/>
        <v>-2.6117237376668415E-3</v>
      </c>
      <c r="M2194" s="196">
        <f t="shared" si="282"/>
        <v>-2.6049204052099395E-3</v>
      </c>
      <c r="N2194" s="196">
        <f t="shared" si="283"/>
        <v>-5.5348178658771096E-3</v>
      </c>
      <c r="O2194" s="196">
        <f t="shared" si="284"/>
        <v>1.2563331548378234E-3</v>
      </c>
      <c r="P2194" s="196">
        <f t="shared" si="285"/>
        <v>-2.3126734505088211E-3</v>
      </c>
      <c r="Q2194" s="196">
        <f t="shared" si="286"/>
        <v>-1.5422276621787087E-2</v>
      </c>
      <c r="R2194" s="196">
        <f t="shared" si="287"/>
        <v>2.0180134250998388E-2</v>
      </c>
    </row>
    <row r="2195" spans="1:18" ht="13.8">
      <c r="A2195" s="209">
        <v>44823</v>
      </c>
      <c r="B2195" s="193">
        <v>124.66</v>
      </c>
      <c r="C2195" s="193">
        <v>240.38</v>
      </c>
      <c r="D2195" s="193">
        <v>103.6</v>
      </c>
      <c r="E2195" s="193">
        <v>155.15</v>
      </c>
      <c r="F2195" s="193">
        <v>488.5</v>
      </c>
      <c r="G2195" s="193">
        <v>43.51</v>
      </c>
      <c r="H2195" s="193">
        <v>39.6</v>
      </c>
      <c r="I2195" s="224">
        <v>243.63</v>
      </c>
      <c r="J2195" s="193"/>
      <c r="K2195" s="196">
        <f t="shared" si="280"/>
        <v>9.1475754877357353E-3</v>
      </c>
      <c r="L2195" s="196">
        <f t="shared" si="281"/>
        <v>-8.7285423334306476E-4</v>
      </c>
      <c r="M2195" s="196">
        <f t="shared" si="282"/>
        <v>2.1280711936544675E-3</v>
      </c>
      <c r="N2195" s="196">
        <f t="shared" si="283"/>
        <v>4.0771421175252098E-3</v>
      </c>
      <c r="O2195" s="196">
        <f t="shared" si="284"/>
        <v>4.8338990023655722E-3</v>
      </c>
      <c r="P2195" s="196">
        <f t="shared" si="285"/>
        <v>8.576726935558587E-3</v>
      </c>
      <c r="Q2195" s="196">
        <f t="shared" si="286"/>
        <v>-1.5415216310293323E-2</v>
      </c>
      <c r="R2195" s="196">
        <f t="shared" si="287"/>
        <v>1.4575438304251865E-2</v>
      </c>
    </row>
    <row r="2196" spans="1:18" ht="13.8">
      <c r="A2196" s="209">
        <v>44824</v>
      </c>
      <c r="B2196" s="193">
        <v>122.19</v>
      </c>
      <c r="C2196" s="193">
        <v>238.34</v>
      </c>
      <c r="D2196" s="193">
        <v>101.58</v>
      </c>
      <c r="E2196" s="193">
        <v>150.69</v>
      </c>
      <c r="F2196" s="193">
        <v>481.7</v>
      </c>
      <c r="G2196" s="193">
        <v>43.26</v>
      </c>
      <c r="H2196" s="193">
        <v>38.21</v>
      </c>
      <c r="I2196" s="224">
        <v>242.85</v>
      </c>
      <c r="J2196" s="193"/>
      <c r="K2196" s="196">
        <f t="shared" si="280"/>
        <v>-1.9813893791111814E-2</v>
      </c>
      <c r="L2196" s="196">
        <f t="shared" si="281"/>
        <v>-8.4865629420084535E-3</v>
      </c>
      <c r="M2196" s="196">
        <f t="shared" si="282"/>
        <v>-1.949806949806946E-2</v>
      </c>
      <c r="N2196" s="196">
        <f t="shared" si="283"/>
        <v>-2.8746374476313296E-2</v>
      </c>
      <c r="O2196" s="196">
        <f t="shared" si="284"/>
        <v>-1.3920163766632573E-2</v>
      </c>
      <c r="P2196" s="196">
        <f t="shared" si="285"/>
        <v>-5.7458055619397843E-3</v>
      </c>
      <c r="Q2196" s="196">
        <f t="shared" si="286"/>
        <v>-3.5101010101010112E-2</v>
      </c>
      <c r="R2196" s="196">
        <f t="shared" si="287"/>
        <v>-3.2015761605713629E-3</v>
      </c>
    </row>
    <row r="2197" spans="1:18" ht="13.8">
      <c r="A2197" s="209">
        <v>44825</v>
      </c>
      <c r="B2197" s="193">
        <v>118.54</v>
      </c>
      <c r="C2197" s="193">
        <v>234.9</v>
      </c>
      <c r="D2197" s="193">
        <v>99.76</v>
      </c>
      <c r="E2197" s="193">
        <v>149.75</v>
      </c>
      <c r="F2197" s="193">
        <v>475.48</v>
      </c>
      <c r="G2197" s="193">
        <v>43.66</v>
      </c>
      <c r="H2197" s="193">
        <v>37.28</v>
      </c>
      <c r="I2197" s="224">
        <v>236.87</v>
      </c>
      <c r="J2197" s="193"/>
      <c r="K2197" s="196">
        <f t="shared" si="280"/>
        <v>-2.9871511580325652E-2</v>
      </c>
      <c r="L2197" s="196">
        <f t="shared" si="281"/>
        <v>-1.443316270873541E-2</v>
      </c>
      <c r="M2197" s="196">
        <f t="shared" si="282"/>
        <v>-1.7916912778105861E-2</v>
      </c>
      <c r="N2197" s="196">
        <f t="shared" si="283"/>
        <v>-6.2379719954874097E-3</v>
      </c>
      <c r="O2197" s="196">
        <f t="shared" si="284"/>
        <v>-1.2912601204068862E-2</v>
      </c>
      <c r="P2197" s="196">
        <f t="shared" si="285"/>
        <v>9.2464170134072717E-3</v>
      </c>
      <c r="Q2197" s="196">
        <f t="shared" si="286"/>
        <v>-2.4339178225595386E-2</v>
      </c>
      <c r="R2197" s="196">
        <f t="shared" si="287"/>
        <v>-2.4624253654519208E-2</v>
      </c>
    </row>
    <row r="2198" spans="1:18" ht="13.8">
      <c r="A2198" s="209">
        <v>44826</v>
      </c>
      <c r="B2198" s="193">
        <v>117.31</v>
      </c>
      <c r="C2198" s="193">
        <v>236.9</v>
      </c>
      <c r="D2198" s="193">
        <v>100.32</v>
      </c>
      <c r="E2198" s="193">
        <v>144.03</v>
      </c>
      <c r="F2198" s="193">
        <v>469.79</v>
      </c>
      <c r="G2198" s="193">
        <v>43.21</v>
      </c>
      <c r="H2198" s="193">
        <v>36.68</v>
      </c>
      <c r="I2198" s="224">
        <v>237.05</v>
      </c>
      <c r="J2198" s="193"/>
      <c r="K2198" s="196">
        <f t="shared" si="280"/>
        <v>-1.0376244305719621E-2</v>
      </c>
      <c r="L2198" s="196">
        <f t="shared" si="281"/>
        <v>8.5142613878246062E-3</v>
      </c>
      <c r="M2198" s="196">
        <f t="shared" si="282"/>
        <v>5.6134723336005218E-3</v>
      </c>
      <c r="N2198" s="196">
        <f t="shared" si="283"/>
        <v>-3.8196994991652744E-2</v>
      </c>
      <c r="O2198" s="196">
        <f t="shared" si="284"/>
        <v>-1.1966854546984096E-2</v>
      </c>
      <c r="P2198" s="196">
        <f t="shared" si="285"/>
        <v>-1.0306917086578007E-2</v>
      </c>
      <c r="Q2198" s="196">
        <f t="shared" si="286"/>
        <v>-1.6094420600858406E-2</v>
      </c>
      <c r="R2198" s="196">
        <f t="shared" si="287"/>
        <v>7.5991049943009595E-4</v>
      </c>
    </row>
    <row r="2199" spans="1:18" ht="13.8">
      <c r="A2199" s="209">
        <v>44827</v>
      </c>
      <c r="B2199" s="193">
        <v>113.78</v>
      </c>
      <c r="C2199" s="193">
        <v>233.89</v>
      </c>
      <c r="D2199" s="193">
        <v>98.93</v>
      </c>
      <c r="E2199" s="193">
        <v>143.71</v>
      </c>
      <c r="F2199" s="193">
        <v>449.76</v>
      </c>
      <c r="G2199" s="193">
        <v>42.13</v>
      </c>
      <c r="H2199" s="193">
        <v>36.57</v>
      </c>
      <c r="I2199" s="224">
        <v>226.41</v>
      </c>
      <c r="J2199" s="193"/>
      <c r="K2199" s="196">
        <f t="shared" si="280"/>
        <v>-3.0091211320433051E-2</v>
      </c>
      <c r="L2199" s="196">
        <f t="shared" si="281"/>
        <v>-1.2705783030814771E-2</v>
      </c>
      <c r="M2199" s="196">
        <f t="shared" si="282"/>
        <v>-1.3855661881977536E-2</v>
      </c>
      <c r="N2199" s="196">
        <f t="shared" si="283"/>
        <v>-2.2217593556897396E-3</v>
      </c>
      <c r="O2199" s="196">
        <f t="shared" si="284"/>
        <v>-4.2636071436173671E-2</v>
      </c>
      <c r="P2199" s="196">
        <f t="shared" si="285"/>
        <v>-2.499421430224481E-2</v>
      </c>
      <c r="Q2199" s="196">
        <f t="shared" si="286"/>
        <v>-2.9989094874590901E-3</v>
      </c>
      <c r="R2199" s="196">
        <f t="shared" si="287"/>
        <v>-4.4885045349082532E-2</v>
      </c>
    </row>
    <row r="2200" spans="1:18" ht="13.8">
      <c r="A2200" s="209">
        <v>44830</v>
      </c>
      <c r="B2200" s="193">
        <v>115.15</v>
      </c>
      <c r="C2200" s="193">
        <v>233.43</v>
      </c>
      <c r="D2200" s="193">
        <v>98.57</v>
      </c>
      <c r="E2200" s="193">
        <v>140.03</v>
      </c>
      <c r="F2200" s="193">
        <v>463.16</v>
      </c>
      <c r="G2200" s="193">
        <v>42.54</v>
      </c>
      <c r="H2200" s="193">
        <v>36.520000000000003</v>
      </c>
      <c r="I2200" s="224">
        <v>224.07</v>
      </c>
      <c r="J2200" s="193"/>
      <c r="K2200" s="196">
        <f t="shared" si="280"/>
        <v>1.2040780453506808E-2</v>
      </c>
      <c r="L2200" s="196">
        <f t="shared" si="281"/>
        <v>-1.9667365000640455E-3</v>
      </c>
      <c r="M2200" s="196">
        <f t="shared" si="282"/>
        <v>-3.6389366218539739E-3</v>
      </c>
      <c r="N2200" s="196">
        <f t="shared" si="283"/>
        <v>-2.5607125460997891E-2</v>
      </c>
      <c r="O2200" s="196">
        <f t="shared" si="284"/>
        <v>2.9793667733902601E-2</v>
      </c>
      <c r="P2200" s="196">
        <f t="shared" si="285"/>
        <v>9.7317825777354997E-3</v>
      </c>
      <c r="Q2200" s="196">
        <f t="shared" si="286"/>
        <v>-1.367240907847885E-3</v>
      </c>
      <c r="R2200" s="196">
        <f t="shared" si="287"/>
        <v>-1.0335232542732227E-2</v>
      </c>
    </row>
    <row r="2201" spans="1:18" ht="13.8">
      <c r="A2201" s="209">
        <v>44831</v>
      </c>
      <c r="B2201" s="193">
        <v>114.41</v>
      </c>
      <c r="C2201" s="193">
        <v>232.4</v>
      </c>
      <c r="D2201" s="193">
        <v>97.85</v>
      </c>
      <c r="E2201" s="193">
        <v>139.81</v>
      </c>
      <c r="F2201" s="193">
        <v>461.24</v>
      </c>
      <c r="G2201" s="193">
        <v>42.42</v>
      </c>
      <c r="H2201" s="193">
        <v>35.979999999999997</v>
      </c>
      <c r="I2201" s="224">
        <v>224.36</v>
      </c>
      <c r="J2201" s="193"/>
      <c r="K2201" s="196">
        <f t="shared" si="280"/>
        <v>-6.4264003473730701E-3</v>
      </c>
      <c r="L2201" s="196">
        <f t="shared" si="281"/>
        <v>-4.4124576960973359E-3</v>
      </c>
      <c r="M2201" s="196">
        <f t="shared" si="282"/>
        <v>-7.3044536877345939E-3</v>
      </c>
      <c r="N2201" s="196">
        <f t="shared" si="283"/>
        <v>-1.5710919088766612E-3</v>
      </c>
      <c r="O2201" s="196">
        <f t="shared" si="284"/>
        <v>-4.1454357025650221E-3</v>
      </c>
      <c r="P2201" s="196">
        <f t="shared" si="285"/>
        <v>-2.8208744710859768E-3</v>
      </c>
      <c r="Q2201" s="196">
        <f t="shared" si="286"/>
        <v>-1.4786418400876402E-2</v>
      </c>
      <c r="R2201" s="196">
        <f t="shared" si="287"/>
        <v>1.2942384076405609E-3</v>
      </c>
    </row>
    <row r="2202" spans="1:18" ht="13.8">
      <c r="A2202" s="209">
        <v>44832</v>
      </c>
      <c r="B2202" s="193">
        <v>118.01</v>
      </c>
      <c r="C2202" s="193">
        <v>236.98</v>
      </c>
      <c r="D2202" s="193">
        <v>100.49</v>
      </c>
      <c r="E2202" s="193">
        <v>146.77000000000001</v>
      </c>
      <c r="F2202" s="193">
        <v>470.87</v>
      </c>
      <c r="G2202" s="193">
        <v>43.12</v>
      </c>
      <c r="H2202" s="193">
        <v>36.979999999999997</v>
      </c>
      <c r="I2202" s="224">
        <v>245.2</v>
      </c>
      <c r="J2202" s="193"/>
      <c r="K2202" s="196">
        <f t="shared" si="280"/>
        <v>3.1465780963202593E-2</v>
      </c>
      <c r="L2202" s="196">
        <f t="shared" si="281"/>
        <v>1.970740103270217E-2</v>
      </c>
      <c r="M2202" s="196">
        <f t="shared" si="282"/>
        <v>2.698007153806848E-2</v>
      </c>
      <c r="N2202" s="196">
        <f t="shared" si="283"/>
        <v>4.9781846792075014E-2</v>
      </c>
      <c r="O2202" s="196">
        <f t="shared" si="284"/>
        <v>2.087850143092532E-2</v>
      </c>
      <c r="P2202" s="196">
        <f t="shared" si="285"/>
        <v>1.65016501650164E-2</v>
      </c>
      <c r="Q2202" s="196">
        <f t="shared" si="286"/>
        <v>2.7793218454697056E-2</v>
      </c>
      <c r="R2202" s="196">
        <f t="shared" si="287"/>
        <v>9.2886432519165507E-2</v>
      </c>
    </row>
    <row r="2203" spans="1:18" ht="13.8">
      <c r="A2203" s="209">
        <v>44833</v>
      </c>
      <c r="B2203" s="193">
        <v>114.8</v>
      </c>
      <c r="C2203" s="193">
        <v>233.48</v>
      </c>
      <c r="D2203" s="193">
        <v>97.85</v>
      </c>
      <c r="E2203" s="193">
        <v>142.93</v>
      </c>
      <c r="F2203" s="193">
        <v>461.89</v>
      </c>
      <c r="G2203" s="193">
        <v>42.84</v>
      </c>
      <c r="H2203" s="193">
        <v>36.090000000000003</v>
      </c>
      <c r="I2203" s="224">
        <v>239.71</v>
      </c>
      <c r="J2203" s="193"/>
      <c r="K2203" s="196">
        <f t="shared" si="280"/>
        <v>-2.7201084653842959E-2</v>
      </c>
      <c r="L2203" s="196">
        <f t="shared" si="281"/>
        <v>-1.4769178833656849E-2</v>
      </c>
      <c r="M2203" s="196">
        <f t="shared" si="282"/>
        <v>-2.6271270773211272E-2</v>
      </c>
      <c r="N2203" s="196">
        <f t="shared" si="283"/>
        <v>-2.6163384887919895E-2</v>
      </c>
      <c r="O2203" s="196">
        <f t="shared" si="284"/>
        <v>-1.9071081190137444E-2</v>
      </c>
      <c r="P2203" s="196">
        <f t="shared" si="285"/>
        <v>-6.4935064935063552E-3</v>
      </c>
      <c r="Q2203" s="196">
        <f t="shared" si="286"/>
        <v>-2.4067063277447093E-2</v>
      </c>
      <c r="R2203" s="196">
        <f t="shared" si="287"/>
        <v>-2.2389885807503999E-2</v>
      </c>
    </row>
    <row r="2204" spans="1:18" ht="13.8">
      <c r="A2204" s="209">
        <v>44834</v>
      </c>
      <c r="B2204" s="193">
        <v>113</v>
      </c>
      <c r="C2204" s="193">
        <v>228.95</v>
      </c>
      <c r="D2204" s="193">
        <v>95.91</v>
      </c>
      <c r="E2204" s="193">
        <v>139.72999999999999</v>
      </c>
      <c r="F2204" s="193">
        <v>455.42</v>
      </c>
      <c r="G2204" s="193">
        <v>42.01</v>
      </c>
      <c r="H2204" s="193">
        <v>35.25</v>
      </c>
      <c r="I2204" s="224">
        <v>235.44</v>
      </c>
      <c r="J2204" s="193"/>
      <c r="K2204" s="196">
        <f t="shared" si="280"/>
        <v>-1.5679442508710777E-2</v>
      </c>
      <c r="L2204" s="196">
        <f t="shared" si="281"/>
        <v>-1.9402090114784998E-2</v>
      </c>
      <c r="M2204" s="196">
        <f t="shared" si="282"/>
        <v>-1.9826264690853326E-2</v>
      </c>
      <c r="N2204" s="196">
        <f t="shared" si="283"/>
        <v>-2.2388581823270252E-2</v>
      </c>
      <c r="O2204" s="196">
        <f t="shared" si="284"/>
        <v>-1.400766416246286E-2</v>
      </c>
      <c r="P2204" s="196">
        <f t="shared" si="285"/>
        <v>-1.9374416433240088E-2</v>
      </c>
      <c r="Q2204" s="196">
        <f t="shared" si="286"/>
        <v>-2.3275145469659277E-2</v>
      </c>
      <c r="R2204" s="196">
        <f t="shared" si="287"/>
        <v>-1.7813190939051395E-2</v>
      </c>
    </row>
    <row r="2205" spans="1:18" ht="13.8">
      <c r="A2205" s="209">
        <v>44837</v>
      </c>
      <c r="B2205" s="193">
        <v>115.88</v>
      </c>
      <c r="C2205" s="193">
        <v>236.66</v>
      </c>
      <c r="D2205" s="193">
        <v>99.06</v>
      </c>
      <c r="E2205" s="193">
        <v>142.93</v>
      </c>
      <c r="F2205" s="193">
        <v>460.69</v>
      </c>
      <c r="G2205" s="193">
        <v>42.93</v>
      </c>
      <c r="H2205" s="193">
        <v>35.64</v>
      </c>
      <c r="I2205" s="224">
        <v>239.04</v>
      </c>
      <c r="J2205" s="193"/>
      <c r="K2205" s="196">
        <f t="shared" si="280"/>
        <v>2.5486725663716774E-2</v>
      </c>
      <c r="L2205" s="196">
        <f t="shared" si="281"/>
        <v>3.3675474994540329E-2</v>
      </c>
      <c r="M2205" s="196">
        <f t="shared" si="282"/>
        <v>3.2843290584923426E-2</v>
      </c>
      <c r="N2205" s="196">
        <f t="shared" si="283"/>
        <v>2.2901309668646799E-2</v>
      </c>
      <c r="O2205" s="196">
        <f t="shared" si="284"/>
        <v>1.1571735979974488E-2</v>
      </c>
      <c r="P2205" s="196">
        <f t="shared" si="285"/>
        <v>2.1899547726731774E-2</v>
      </c>
      <c r="Q2205" s="196">
        <f t="shared" si="286"/>
        <v>1.1063829787234058E-2</v>
      </c>
      <c r="R2205" s="196">
        <f t="shared" si="287"/>
        <v>1.5290519877675816E-2</v>
      </c>
    </row>
    <row r="2206" spans="1:18" ht="13.8">
      <c r="A2206" s="209">
        <v>44838</v>
      </c>
      <c r="B2206" s="193">
        <v>121.09</v>
      </c>
      <c r="C2206" s="193">
        <v>244.66</v>
      </c>
      <c r="D2206" s="193">
        <v>102.16</v>
      </c>
      <c r="E2206" s="193">
        <v>147.80000000000001</v>
      </c>
      <c r="F2206" s="193">
        <v>468.79</v>
      </c>
      <c r="G2206" s="193">
        <v>43.49</v>
      </c>
      <c r="H2206" s="193">
        <v>37.03</v>
      </c>
      <c r="I2206" s="224">
        <v>240.74</v>
      </c>
      <c r="J2206" s="193"/>
      <c r="K2206" s="196">
        <f t="shared" si="280"/>
        <v>4.4960303762513018E-2</v>
      </c>
      <c r="L2206" s="196">
        <f t="shared" si="281"/>
        <v>3.3803769120256906E-2</v>
      </c>
      <c r="M2206" s="196">
        <f t="shared" si="282"/>
        <v>3.1294165152432808E-2</v>
      </c>
      <c r="N2206" s="196">
        <f t="shared" si="283"/>
        <v>3.4072622962289266E-2</v>
      </c>
      <c r="O2206" s="196">
        <f t="shared" si="284"/>
        <v>1.7582322168920583E-2</v>
      </c>
      <c r="P2206" s="196">
        <f t="shared" si="285"/>
        <v>1.3044491031912469E-2</v>
      </c>
      <c r="Q2206" s="196">
        <f t="shared" si="286"/>
        <v>3.9001122334455685E-2</v>
      </c>
      <c r="R2206" s="196">
        <f t="shared" si="287"/>
        <v>7.1117804551540211E-3</v>
      </c>
    </row>
    <row r="2207" spans="1:18" ht="13.8">
      <c r="A2207" s="209">
        <v>44839</v>
      </c>
      <c r="B2207" s="193">
        <v>120.95</v>
      </c>
      <c r="C2207" s="193">
        <v>244.98</v>
      </c>
      <c r="D2207" s="193">
        <v>101.97</v>
      </c>
      <c r="E2207" s="193">
        <v>147.28</v>
      </c>
      <c r="F2207" s="193">
        <v>463.18</v>
      </c>
      <c r="G2207" s="193">
        <v>43.06</v>
      </c>
      <c r="H2207" s="193">
        <v>37.46</v>
      </c>
      <c r="I2207" s="224">
        <v>236.73</v>
      </c>
      <c r="J2207" s="193"/>
      <c r="K2207" s="196">
        <f t="shared" si="280"/>
        <v>-1.1561648360723475E-3</v>
      </c>
      <c r="L2207" s="196">
        <f t="shared" si="281"/>
        <v>1.3079375459821515E-3</v>
      </c>
      <c r="M2207" s="196">
        <f t="shared" si="282"/>
        <v>-1.859827721221591E-3</v>
      </c>
      <c r="N2207" s="196">
        <f t="shared" si="283"/>
        <v>-3.5182679296347102E-3</v>
      </c>
      <c r="O2207" s="196">
        <f t="shared" si="284"/>
        <v>-1.1966978817807577E-2</v>
      </c>
      <c r="P2207" s="196">
        <f t="shared" si="285"/>
        <v>-9.8873304207863812E-3</v>
      </c>
      <c r="Q2207" s="196">
        <f t="shared" si="286"/>
        <v>1.161220631920064E-2</v>
      </c>
      <c r="R2207" s="196">
        <f t="shared" si="287"/>
        <v>-1.665697432915186E-2</v>
      </c>
    </row>
    <row r="2208" spans="1:18" ht="13.8">
      <c r="A2208" s="209">
        <v>44840</v>
      </c>
      <c r="B2208" s="193">
        <v>120.3</v>
      </c>
      <c r="C2208" s="193">
        <v>242.61</v>
      </c>
      <c r="D2208" s="193">
        <v>101.99</v>
      </c>
      <c r="E2208" s="193">
        <v>146.66</v>
      </c>
      <c r="F2208" s="193">
        <v>465.28</v>
      </c>
      <c r="G2208" s="193">
        <v>42.66</v>
      </c>
      <c r="H2208" s="193">
        <v>37.24</v>
      </c>
      <c r="I2208" s="224">
        <v>240.02</v>
      </c>
      <c r="J2208" s="193"/>
      <c r="K2208" s="196">
        <f t="shared" si="280"/>
        <v>-5.3741215378255948E-3</v>
      </c>
      <c r="L2208" s="196">
        <f t="shared" si="281"/>
        <v>-9.6742591231936334E-3</v>
      </c>
      <c r="M2208" s="196">
        <f t="shared" si="282"/>
        <v>1.9613611846617653E-4</v>
      </c>
      <c r="N2208" s="196">
        <f t="shared" si="283"/>
        <v>-4.2096686583378909E-3</v>
      </c>
      <c r="O2208" s="196">
        <f t="shared" si="284"/>
        <v>4.5338745196251262E-3</v>
      </c>
      <c r="P2208" s="196">
        <f t="shared" si="285"/>
        <v>-9.2893636785881476E-3</v>
      </c>
      <c r="Q2208" s="196">
        <f t="shared" si="286"/>
        <v>-5.8729311265349401E-3</v>
      </c>
      <c r="R2208" s="196">
        <f t="shared" si="287"/>
        <v>1.3897689350737213E-2</v>
      </c>
    </row>
    <row r="2209" spans="1:18" ht="13.8">
      <c r="A2209" s="209">
        <v>44841</v>
      </c>
      <c r="B2209" s="193">
        <v>114.56</v>
      </c>
      <c r="C2209" s="193">
        <v>230.27</v>
      </c>
      <c r="D2209" s="193">
        <v>99.33</v>
      </c>
      <c r="E2209" s="193">
        <v>143.44999999999999</v>
      </c>
      <c r="F2209" s="193">
        <v>451.45</v>
      </c>
      <c r="G2209" s="193">
        <v>41.64</v>
      </c>
      <c r="H2209" s="193">
        <v>35.96</v>
      </c>
      <c r="I2209" s="224">
        <v>224.75</v>
      </c>
      <c r="J2209" s="193"/>
      <c r="K2209" s="196">
        <f t="shared" si="280"/>
        <v>-4.7714048212801285E-2</v>
      </c>
      <c r="L2209" s="196">
        <f t="shared" si="281"/>
        <v>-5.0863525823337877E-2</v>
      </c>
      <c r="M2209" s="196">
        <f t="shared" si="282"/>
        <v>-2.6080988332189397E-2</v>
      </c>
      <c r="N2209" s="196">
        <f t="shared" si="283"/>
        <v>-2.1887358516296251E-2</v>
      </c>
      <c r="O2209" s="196">
        <f t="shared" si="284"/>
        <v>-2.9724037138927066E-2</v>
      </c>
      <c r="P2209" s="196">
        <f t="shared" si="285"/>
        <v>-2.3909985935302299E-2</v>
      </c>
      <c r="Q2209" s="196">
        <f t="shared" si="286"/>
        <v>-3.4371643394199812E-2</v>
      </c>
      <c r="R2209" s="196">
        <f t="shared" si="287"/>
        <v>-6.3619698358470173E-2</v>
      </c>
    </row>
    <row r="2210" spans="1:18" ht="13.8">
      <c r="A2210" s="209">
        <v>44844</v>
      </c>
      <c r="B2210" s="193">
        <v>113.67</v>
      </c>
      <c r="C2210" s="193">
        <v>225.36</v>
      </c>
      <c r="D2210" s="193">
        <v>98.47</v>
      </c>
      <c r="E2210" s="193">
        <v>144.16999999999999</v>
      </c>
      <c r="F2210" s="193">
        <v>449.67</v>
      </c>
      <c r="G2210" s="193">
        <v>41.89</v>
      </c>
      <c r="H2210" s="193">
        <v>35.97</v>
      </c>
      <c r="I2210" s="224">
        <v>229.98</v>
      </c>
      <c r="J2210" s="193"/>
      <c r="K2210" s="196">
        <f t="shared" si="280"/>
        <v>-7.7688547486033568E-3</v>
      </c>
      <c r="L2210" s="196">
        <f t="shared" si="281"/>
        <v>-2.1322794979806298E-2</v>
      </c>
      <c r="M2210" s="196">
        <f t="shared" si="282"/>
        <v>-8.6580086580086528E-3</v>
      </c>
      <c r="N2210" s="196">
        <f t="shared" si="283"/>
        <v>5.0191704426629409E-3</v>
      </c>
      <c r="O2210" s="196">
        <f t="shared" si="284"/>
        <v>-3.9428508140435768E-3</v>
      </c>
      <c r="P2210" s="196">
        <f t="shared" si="285"/>
        <v>6.0038424591738714E-3</v>
      </c>
      <c r="Q2210" s="196">
        <f t="shared" si="286"/>
        <v>2.7808676307002251E-4</v>
      </c>
      <c r="R2210" s="196">
        <f t="shared" si="287"/>
        <v>2.3270300333704069E-2</v>
      </c>
    </row>
    <row r="2211" spans="1:18" ht="13.8">
      <c r="A2211" s="209">
        <v>44845</v>
      </c>
      <c r="B2211" s="193">
        <v>112.21</v>
      </c>
      <c r="C2211" s="193">
        <v>221.59</v>
      </c>
      <c r="D2211" s="193">
        <v>97.81</v>
      </c>
      <c r="E2211" s="193">
        <v>145.47999999999999</v>
      </c>
      <c r="F2211" s="193">
        <v>455.18</v>
      </c>
      <c r="G2211" s="193">
        <v>42.98</v>
      </c>
      <c r="H2211" s="193">
        <v>35.39</v>
      </c>
      <c r="I2211" s="224">
        <v>214.29</v>
      </c>
      <c r="J2211" s="193"/>
      <c r="K2211" s="196">
        <f t="shared" si="280"/>
        <v>-1.2844198117357332E-2</v>
      </c>
      <c r="L2211" s="196">
        <f t="shared" si="281"/>
        <v>-1.6728789492367811E-2</v>
      </c>
      <c r="M2211" s="196">
        <f t="shared" si="282"/>
        <v>-6.702548999695304E-3</v>
      </c>
      <c r="N2211" s="196">
        <f t="shared" si="283"/>
        <v>9.0864951099396719E-3</v>
      </c>
      <c r="O2211" s="196">
        <f t="shared" si="284"/>
        <v>1.2253430293326196E-2</v>
      </c>
      <c r="P2211" s="196">
        <f t="shared" si="285"/>
        <v>2.6020529959417435E-2</v>
      </c>
      <c r="Q2211" s="196">
        <f t="shared" si="286"/>
        <v>-1.6124548234639931E-2</v>
      </c>
      <c r="R2211" s="196">
        <f t="shared" si="287"/>
        <v>-6.82233237672841E-2</v>
      </c>
    </row>
    <row r="2212" spans="1:18" ht="13.8">
      <c r="A2212" s="209">
        <v>44846</v>
      </c>
      <c r="B2212" s="193">
        <v>112.9</v>
      </c>
      <c r="C2212" s="193">
        <v>221.92</v>
      </c>
      <c r="D2212" s="193">
        <v>98.06</v>
      </c>
      <c r="E2212" s="193">
        <v>145.16</v>
      </c>
      <c r="F2212" s="193">
        <v>449.74</v>
      </c>
      <c r="G2212" s="193">
        <v>42.49</v>
      </c>
      <c r="H2212" s="193">
        <v>35.56</v>
      </c>
      <c r="I2212" s="224">
        <v>220.87</v>
      </c>
      <c r="J2212" s="193"/>
      <c r="K2212" s="196">
        <f t="shared" si="280"/>
        <v>6.1491845646556636E-3</v>
      </c>
      <c r="L2212" s="196">
        <f t="shared" si="281"/>
        <v>1.4892368789204571E-3</v>
      </c>
      <c r="M2212" s="196">
        <f t="shared" si="282"/>
        <v>2.5559758715877723E-3</v>
      </c>
      <c r="N2212" s="196">
        <f t="shared" si="283"/>
        <v>-2.1996150673631648E-3</v>
      </c>
      <c r="O2212" s="196">
        <f t="shared" si="284"/>
        <v>-1.1951315962915765E-2</v>
      </c>
      <c r="P2212" s="196">
        <f t="shared" si="285"/>
        <v>-1.1400651465797928E-2</v>
      </c>
      <c r="Q2212" s="196">
        <f t="shared" si="286"/>
        <v>4.8036168409155613E-3</v>
      </c>
      <c r="R2212" s="196">
        <f t="shared" si="287"/>
        <v>3.0706052545615814E-2</v>
      </c>
    </row>
    <row r="2213" spans="1:18" ht="13.8">
      <c r="A2213" s="209">
        <v>44847</v>
      </c>
      <c r="B2213" s="193">
        <v>112.53</v>
      </c>
      <c r="C2213" s="193">
        <v>230.27</v>
      </c>
      <c r="D2213" s="193">
        <v>99.47</v>
      </c>
      <c r="E2213" s="193">
        <v>145.13</v>
      </c>
      <c r="F2213" s="193">
        <v>451.29</v>
      </c>
      <c r="G2213" s="193">
        <v>42.85</v>
      </c>
      <c r="H2213" s="193">
        <v>36.35</v>
      </c>
      <c r="I2213" s="224">
        <v>232.51</v>
      </c>
      <c r="J2213" s="193"/>
      <c r="K2213" s="196">
        <f t="shared" si="280"/>
        <v>-3.2772364924712537E-3</v>
      </c>
      <c r="L2213" s="196">
        <f t="shared" si="281"/>
        <v>3.7626171593367085E-2</v>
      </c>
      <c r="M2213" s="196">
        <f t="shared" si="282"/>
        <v>1.4378951662247568E-2</v>
      </c>
      <c r="N2213" s="196">
        <f t="shared" si="283"/>
        <v>-2.0666850372004091E-4</v>
      </c>
      <c r="O2213" s="196">
        <f t="shared" si="284"/>
        <v>3.4464357184151094E-3</v>
      </c>
      <c r="P2213" s="196">
        <f t="shared" si="285"/>
        <v>8.4725817839491502E-3</v>
      </c>
      <c r="Q2213" s="196">
        <f t="shared" si="286"/>
        <v>2.2215973003374554E-2</v>
      </c>
      <c r="R2213" s="196">
        <f t="shared" si="287"/>
        <v>5.2700683660071475E-2</v>
      </c>
    </row>
    <row r="2214" spans="1:18" ht="13.8">
      <c r="A2214" s="209">
        <v>44848</v>
      </c>
      <c r="B2214" s="193">
        <v>106.9</v>
      </c>
      <c r="C2214" s="193">
        <v>224.69</v>
      </c>
      <c r="D2214" s="193">
        <v>96.94</v>
      </c>
      <c r="E2214" s="193">
        <v>137.19</v>
      </c>
      <c r="F2214" s="193">
        <v>438.43</v>
      </c>
      <c r="G2214" s="193">
        <v>42.25</v>
      </c>
      <c r="H2214" s="193">
        <v>35.51</v>
      </c>
      <c r="I2214" s="224">
        <v>230</v>
      </c>
      <c r="J2214" s="193"/>
      <c r="K2214" s="196">
        <f t="shared" si="280"/>
        <v>-5.0031102817026531E-2</v>
      </c>
      <c r="L2214" s="196">
        <f t="shared" si="281"/>
        <v>-2.4232422808008042E-2</v>
      </c>
      <c r="M2214" s="196">
        <f t="shared" si="282"/>
        <v>-2.5434804463657396E-2</v>
      </c>
      <c r="N2214" s="196">
        <f t="shared" si="283"/>
        <v>-5.4709570729690606E-2</v>
      </c>
      <c r="O2214" s="196">
        <f t="shared" si="284"/>
        <v>-2.8496088989341695E-2</v>
      </c>
      <c r="P2214" s="196">
        <f t="shared" si="285"/>
        <v>-1.4002333722287081E-2</v>
      </c>
      <c r="Q2214" s="196">
        <f t="shared" si="286"/>
        <v>-2.3108665749656213E-2</v>
      </c>
      <c r="R2214" s="196">
        <f t="shared" si="287"/>
        <v>-1.0795234613564969E-2</v>
      </c>
    </row>
    <row r="2215" spans="1:18" ht="13.8">
      <c r="A2215" s="209">
        <v>44851</v>
      </c>
      <c r="B2215" s="193">
        <v>113.79</v>
      </c>
      <c r="C2215" s="193">
        <v>233.5</v>
      </c>
      <c r="D2215" s="193">
        <v>100.53</v>
      </c>
      <c r="E2215" s="193">
        <v>140.54</v>
      </c>
      <c r="F2215" s="193">
        <v>447.61</v>
      </c>
      <c r="G2215" s="193">
        <v>42.56</v>
      </c>
      <c r="H2215" s="193">
        <v>36.25</v>
      </c>
      <c r="I2215" s="224">
        <v>245.1</v>
      </c>
      <c r="J2215" s="193"/>
      <c r="K2215" s="196">
        <f t="shared" si="280"/>
        <v>6.4452759588400382E-2</v>
      </c>
      <c r="L2215" s="196">
        <f t="shared" si="281"/>
        <v>3.920957764030443E-2</v>
      </c>
      <c r="M2215" s="196">
        <f t="shared" si="282"/>
        <v>3.7033216422529436E-2</v>
      </c>
      <c r="N2215" s="196">
        <f t="shared" si="283"/>
        <v>2.4418689408849E-2</v>
      </c>
      <c r="O2215" s="196">
        <f t="shared" si="284"/>
        <v>2.0938348196975588E-2</v>
      </c>
      <c r="P2215" s="196">
        <f t="shared" si="285"/>
        <v>7.3372781065089293E-3</v>
      </c>
      <c r="Q2215" s="196">
        <f t="shared" si="286"/>
        <v>2.083920022528871E-2</v>
      </c>
      <c r="R2215" s="196">
        <f t="shared" si="287"/>
        <v>6.5652173913043455E-2</v>
      </c>
    </row>
    <row r="2216" spans="1:18" ht="13.8">
      <c r="A2216" s="209">
        <v>44852</v>
      </c>
      <c r="B2216" s="193">
        <v>116.36</v>
      </c>
      <c r="C2216" s="193">
        <v>234.46</v>
      </c>
      <c r="D2216" s="193">
        <v>101.14</v>
      </c>
      <c r="E2216" s="193">
        <v>148.06</v>
      </c>
      <c r="F2216" s="193">
        <v>456.39</v>
      </c>
      <c r="G2216" s="193">
        <v>43.45</v>
      </c>
      <c r="H2216" s="193">
        <v>36.869999999999997</v>
      </c>
      <c r="I2216" s="224">
        <v>240.86</v>
      </c>
      <c r="J2216" s="193"/>
      <c r="K2216" s="196">
        <f t="shared" si="280"/>
        <v>2.2585464452060753E-2</v>
      </c>
      <c r="L2216" s="196">
        <f t="shared" si="281"/>
        <v>4.1113490364026034E-3</v>
      </c>
      <c r="M2216" s="196">
        <f t="shared" si="282"/>
        <v>6.067840445638112E-3</v>
      </c>
      <c r="N2216" s="196">
        <f t="shared" si="283"/>
        <v>5.3507898107300486E-2</v>
      </c>
      <c r="O2216" s="196">
        <f t="shared" si="284"/>
        <v>1.961529009628912E-2</v>
      </c>
      <c r="P2216" s="196">
        <f t="shared" si="285"/>
        <v>2.0911654135338357E-2</v>
      </c>
      <c r="Q2216" s="196">
        <f t="shared" si="286"/>
        <v>1.7103448275861997E-2</v>
      </c>
      <c r="R2216" s="196">
        <f t="shared" si="287"/>
        <v>-1.7299061607507063E-2</v>
      </c>
    </row>
    <row r="2217" spans="1:18" ht="13.8">
      <c r="A2217" s="209">
        <v>44853</v>
      </c>
      <c r="B2217" s="193">
        <v>115.07</v>
      </c>
      <c r="C2217" s="193">
        <v>232.47</v>
      </c>
      <c r="D2217" s="193">
        <v>100.04</v>
      </c>
      <c r="E2217" s="193">
        <v>146.32</v>
      </c>
      <c r="F2217" s="193">
        <v>454.61</v>
      </c>
      <c r="G2217" s="193">
        <v>43.33</v>
      </c>
      <c r="H2217" s="193">
        <v>36.21</v>
      </c>
      <c r="I2217" s="224">
        <v>272.38</v>
      </c>
      <c r="J2217" s="193"/>
      <c r="K2217" s="196">
        <f t="shared" si="280"/>
        <v>-1.1086283946373378E-2</v>
      </c>
      <c r="L2217" s="196">
        <f t="shared" si="281"/>
        <v>-8.4875885012369225E-3</v>
      </c>
      <c r="M2217" s="196">
        <f t="shared" si="282"/>
        <v>-1.0876013446707479E-2</v>
      </c>
      <c r="N2217" s="196">
        <f t="shared" si="283"/>
        <v>-1.1751992435499183E-2</v>
      </c>
      <c r="O2217" s="196">
        <f t="shared" si="284"/>
        <v>-3.900173097570001E-3</v>
      </c>
      <c r="P2217" s="196">
        <f t="shared" si="285"/>
        <v>-2.7617951668585626E-3</v>
      </c>
      <c r="Q2217" s="196">
        <f t="shared" si="286"/>
        <v>-1.7900732302685018E-2</v>
      </c>
      <c r="R2217" s="196">
        <f t="shared" si="287"/>
        <v>0.1308644025575022</v>
      </c>
    </row>
    <row r="2218" spans="1:18" ht="13.8">
      <c r="A2218" s="209">
        <v>44854</v>
      </c>
      <c r="B2218" s="193">
        <v>115.25</v>
      </c>
      <c r="C2218" s="193">
        <v>232.15</v>
      </c>
      <c r="D2218" s="193">
        <v>100.28</v>
      </c>
      <c r="E2218" s="193">
        <v>145.38999999999999</v>
      </c>
      <c r="F2218" s="193">
        <v>448.04</v>
      </c>
      <c r="G2218" s="193">
        <v>43.44</v>
      </c>
      <c r="H2218" s="193">
        <v>36.03</v>
      </c>
      <c r="I2218" s="224">
        <v>268.16000000000003</v>
      </c>
      <c r="J2218" s="193"/>
      <c r="K2218" s="196">
        <f t="shared" si="280"/>
        <v>1.5642652298601446E-3</v>
      </c>
      <c r="L2218" s="196">
        <f t="shared" si="281"/>
        <v>-1.3765217017249244E-3</v>
      </c>
      <c r="M2218" s="196">
        <f t="shared" si="282"/>
        <v>2.3990403838464102E-3</v>
      </c>
      <c r="N2218" s="196">
        <f t="shared" si="283"/>
        <v>-6.3559322033898778E-3</v>
      </c>
      <c r="O2218" s="196">
        <f t="shared" si="284"/>
        <v>-1.4451947823409061E-2</v>
      </c>
      <c r="P2218" s="196">
        <f t="shared" si="285"/>
        <v>2.5386568197553528E-3</v>
      </c>
      <c r="Q2218" s="196">
        <f t="shared" si="286"/>
        <v>-4.9710024855012351E-3</v>
      </c>
      <c r="R2218" s="196">
        <f t="shared" si="287"/>
        <v>-1.5493061164549418E-2</v>
      </c>
    </row>
    <row r="2219" spans="1:18" ht="13.8">
      <c r="A2219" s="209">
        <v>44855</v>
      </c>
      <c r="B2219" s="193">
        <v>119.32</v>
      </c>
      <c r="C2219" s="193">
        <v>238.02</v>
      </c>
      <c r="D2219" s="193">
        <v>101.23</v>
      </c>
      <c r="E2219" s="193">
        <v>149.9</v>
      </c>
      <c r="F2219" s="193">
        <v>461.12</v>
      </c>
      <c r="G2219" s="193">
        <v>44.31</v>
      </c>
      <c r="H2219" s="193">
        <v>36.78</v>
      </c>
      <c r="I2219" s="224">
        <v>289.57</v>
      </c>
      <c r="J2219" s="193"/>
      <c r="K2219" s="196">
        <f t="shared" si="280"/>
        <v>3.5314533622559596E-2</v>
      </c>
      <c r="L2219" s="196">
        <f t="shared" si="281"/>
        <v>2.5285375834589723E-2</v>
      </c>
      <c r="M2219" s="196">
        <f t="shared" si="282"/>
        <v>9.4734742720383215E-3</v>
      </c>
      <c r="N2219" s="196">
        <f t="shared" si="283"/>
        <v>3.1020015131714835E-2</v>
      </c>
      <c r="O2219" s="196">
        <f t="shared" si="284"/>
        <v>2.9193821980180303E-2</v>
      </c>
      <c r="P2219" s="196">
        <f t="shared" si="285"/>
        <v>2.002762430939237E-2</v>
      </c>
      <c r="Q2219" s="196">
        <f t="shared" si="286"/>
        <v>2.0815986677768527E-2</v>
      </c>
      <c r="R2219" s="196">
        <f t="shared" si="287"/>
        <v>7.9840393794749276E-2</v>
      </c>
    </row>
    <row r="2220" spans="1:18" ht="13.8">
      <c r="A2220" s="209">
        <v>44858</v>
      </c>
      <c r="B2220" s="193">
        <v>119.82</v>
      </c>
      <c r="C2220" s="193">
        <v>243.06</v>
      </c>
      <c r="D2220" s="193">
        <v>102.72</v>
      </c>
      <c r="E2220" s="193">
        <v>152.38</v>
      </c>
      <c r="F2220" s="193">
        <v>479.24</v>
      </c>
      <c r="G2220" s="193">
        <v>45.16</v>
      </c>
      <c r="H2220" s="193">
        <v>37.04</v>
      </c>
      <c r="I2220" s="224">
        <v>282.45</v>
      </c>
      <c r="J2220" s="193"/>
      <c r="K2220" s="196">
        <f t="shared" si="280"/>
        <v>4.190412336573919E-3</v>
      </c>
      <c r="L2220" s="196">
        <f t="shared" si="281"/>
        <v>2.117469120241993E-2</v>
      </c>
      <c r="M2220" s="196">
        <f t="shared" si="282"/>
        <v>1.4718956830978907E-2</v>
      </c>
      <c r="N2220" s="196">
        <f t="shared" si="283"/>
        <v>1.654436290860567E-2</v>
      </c>
      <c r="O2220" s="196">
        <f t="shared" si="284"/>
        <v>3.9295628036086064E-2</v>
      </c>
      <c r="P2220" s="196">
        <f t="shared" si="285"/>
        <v>1.9183028661701518E-2</v>
      </c>
      <c r="Q2220" s="196">
        <f t="shared" si="286"/>
        <v>7.0690592713430669E-3</v>
      </c>
      <c r="R2220" s="196">
        <f t="shared" si="287"/>
        <v>-2.4588182477466605E-2</v>
      </c>
    </row>
    <row r="2221" spans="1:18" ht="13.8">
      <c r="A2221" s="209">
        <v>44859</v>
      </c>
      <c r="B2221" s="193">
        <v>120.6</v>
      </c>
      <c r="C2221" s="193">
        <v>246.41</v>
      </c>
      <c r="D2221" s="193">
        <v>104.67</v>
      </c>
      <c r="E2221" s="193">
        <v>156.13</v>
      </c>
      <c r="F2221" s="193">
        <v>481.26</v>
      </c>
      <c r="G2221" s="193">
        <v>45.37</v>
      </c>
      <c r="H2221" s="193">
        <v>37.32</v>
      </c>
      <c r="I2221" s="224">
        <v>291.02</v>
      </c>
      <c r="J2221" s="193"/>
      <c r="K2221" s="196">
        <f t="shared" si="280"/>
        <v>6.5097646469704654E-3</v>
      </c>
      <c r="L2221" s="196">
        <f t="shared" si="281"/>
        <v>1.3782605118077818E-2</v>
      </c>
      <c r="M2221" s="196">
        <f t="shared" si="282"/>
        <v>1.8983644859813111E-2</v>
      </c>
      <c r="N2221" s="196">
        <f t="shared" si="283"/>
        <v>2.460952880955506E-2</v>
      </c>
      <c r="O2221" s="196">
        <f t="shared" si="284"/>
        <v>4.2150070945663589E-3</v>
      </c>
      <c r="P2221" s="196">
        <f t="shared" si="285"/>
        <v>4.650132860938903E-3</v>
      </c>
      <c r="Q2221" s="196">
        <f t="shared" si="286"/>
        <v>7.5593952483801602E-3</v>
      </c>
      <c r="R2221" s="196">
        <f t="shared" si="287"/>
        <v>3.0341653389980506E-2</v>
      </c>
    </row>
    <row r="2222" spans="1:18" ht="13.8">
      <c r="A2222" s="209">
        <v>44860</v>
      </c>
      <c r="B2222" s="193">
        <v>115.66</v>
      </c>
      <c r="C2222" s="193">
        <v>227.4</v>
      </c>
      <c r="D2222" s="193">
        <v>94.59</v>
      </c>
      <c r="E2222" s="193">
        <v>157.04</v>
      </c>
      <c r="F2222" s="193">
        <v>481.63</v>
      </c>
      <c r="G2222" s="193">
        <v>45.72</v>
      </c>
      <c r="H2222" s="193">
        <v>37.9</v>
      </c>
      <c r="I2222" s="224">
        <v>298.62</v>
      </c>
      <c r="J2222" s="193"/>
      <c r="K2222" s="196">
        <f t="shared" si="280"/>
        <v>-4.0961857379767812E-2</v>
      </c>
      <c r="L2222" s="196">
        <f t="shared" si="281"/>
        <v>-7.714784302585119E-2</v>
      </c>
      <c r="M2222" s="196">
        <f t="shared" si="282"/>
        <v>-9.6302665520206346E-2</v>
      </c>
      <c r="N2222" s="196">
        <f t="shared" si="283"/>
        <v>5.8284762697751657E-3</v>
      </c>
      <c r="O2222" s="196">
        <f t="shared" si="284"/>
        <v>7.6881519345053516E-4</v>
      </c>
      <c r="P2222" s="196">
        <f t="shared" si="285"/>
        <v>7.7143486885607546E-3</v>
      </c>
      <c r="Q2222" s="196">
        <f t="shared" si="286"/>
        <v>1.554126473740617E-2</v>
      </c>
      <c r="R2222" s="196">
        <f t="shared" si="287"/>
        <v>2.6115043639612479E-2</v>
      </c>
    </row>
    <row r="2223" spans="1:18" ht="13.8">
      <c r="A2223" s="209">
        <v>44861</v>
      </c>
      <c r="B2223" s="193">
        <v>110.96</v>
      </c>
      <c r="C2223" s="193">
        <v>222.91</v>
      </c>
      <c r="D2223" s="193">
        <v>92.37</v>
      </c>
      <c r="E2223" s="193">
        <v>157.16</v>
      </c>
      <c r="F2223" s="193">
        <v>479.69</v>
      </c>
      <c r="G2223" s="193">
        <v>45.59</v>
      </c>
      <c r="H2223" s="193">
        <v>38.159999999999997</v>
      </c>
      <c r="I2223" s="224">
        <v>296.94</v>
      </c>
      <c r="J2223" s="193"/>
      <c r="K2223" s="196">
        <f t="shared" si="280"/>
        <v>-4.0636347916306444E-2</v>
      </c>
      <c r="L2223" s="196">
        <f t="shared" si="281"/>
        <v>-1.9744942832014112E-2</v>
      </c>
      <c r="M2223" s="196">
        <f t="shared" si="282"/>
        <v>-2.3469711385981591E-2</v>
      </c>
      <c r="N2223" s="196">
        <f t="shared" si="283"/>
        <v>7.6413652572595865E-4</v>
      </c>
      <c r="O2223" s="196">
        <f t="shared" si="284"/>
        <v>-4.0279882897659982E-3</v>
      </c>
      <c r="P2223" s="196">
        <f t="shared" si="285"/>
        <v>-2.843394575677941E-3</v>
      </c>
      <c r="Q2223" s="196">
        <f t="shared" si="286"/>
        <v>6.8601583113455942E-3</v>
      </c>
      <c r="R2223" s="196">
        <f t="shared" si="287"/>
        <v>-5.6258790436005852E-3</v>
      </c>
    </row>
    <row r="2224" spans="1:18" ht="13.8">
      <c r="A2224" s="209">
        <v>44862</v>
      </c>
      <c r="B2224" s="193">
        <v>103.41</v>
      </c>
      <c r="C2224" s="193">
        <v>231.87</v>
      </c>
      <c r="D2224" s="193">
        <v>96.34</v>
      </c>
      <c r="E2224" s="193">
        <v>157.75</v>
      </c>
      <c r="F2224" s="193">
        <v>493.53</v>
      </c>
      <c r="G2224" s="193">
        <v>46.16</v>
      </c>
      <c r="H2224" s="193">
        <v>38.61</v>
      </c>
      <c r="I2224" s="224">
        <v>295.72000000000003</v>
      </c>
      <c r="J2224" s="193"/>
      <c r="K2224" s="196">
        <f t="shared" si="280"/>
        <v>-6.8042537851477985E-2</v>
      </c>
      <c r="L2224" s="196">
        <f t="shared" si="281"/>
        <v>4.0195594634605931E-2</v>
      </c>
      <c r="M2224" s="196">
        <f t="shared" si="282"/>
        <v>4.2979322290787041E-2</v>
      </c>
      <c r="N2224" s="196">
        <f t="shared" si="283"/>
        <v>3.754135912445937E-3</v>
      </c>
      <c r="O2224" s="196">
        <f t="shared" si="284"/>
        <v>2.8851966895286487E-2</v>
      </c>
      <c r="P2224" s="196">
        <f t="shared" si="285"/>
        <v>1.2502741829348392E-2</v>
      </c>
      <c r="Q2224" s="196">
        <f t="shared" si="286"/>
        <v>1.1792452830188755E-2</v>
      </c>
      <c r="R2224" s="196">
        <f t="shared" si="287"/>
        <v>-4.108574122718295E-3</v>
      </c>
    </row>
    <row r="2225" spans="1:18" ht="13.8">
      <c r="A2225" s="209">
        <v>44865</v>
      </c>
      <c r="B2225" s="193">
        <v>102.44</v>
      </c>
      <c r="C2225" s="193">
        <v>228.2</v>
      </c>
      <c r="D2225" s="193">
        <v>94.43</v>
      </c>
      <c r="E2225" s="193">
        <v>154.66999999999999</v>
      </c>
      <c r="F2225" s="193">
        <v>484.48</v>
      </c>
      <c r="G2225" s="193">
        <v>46.11</v>
      </c>
      <c r="H2225" s="193">
        <v>38.15</v>
      </c>
      <c r="I2225" s="224">
        <v>291.88</v>
      </c>
      <c r="J2225" s="193"/>
      <c r="K2225" s="196">
        <f t="shared" si="280"/>
        <v>-9.3801373174741218E-3</v>
      </c>
      <c r="L2225" s="196">
        <f t="shared" si="281"/>
        <v>-1.5827834562470416E-2</v>
      </c>
      <c r="M2225" s="196">
        <f t="shared" si="282"/>
        <v>-1.9825617604318006E-2</v>
      </c>
      <c r="N2225" s="196">
        <f t="shared" si="283"/>
        <v>-1.9524564183835261E-2</v>
      </c>
      <c r="O2225" s="196">
        <f t="shared" si="284"/>
        <v>-1.833728446092427E-2</v>
      </c>
      <c r="P2225" s="196">
        <f t="shared" si="285"/>
        <v>-1.0831889081455192E-3</v>
      </c>
      <c r="Q2225" s="196">
        <f t="shared" si="286"/>
        <v>-1.1914011914011936E-2</v>
      </c>
      <c r="R2225" s="196">
        <f t="shared" si="287"/>
        <v>-1.298525632354941E-2</v>
      </c>
    </row>
    <row r="2226" spans="1:18" ht="13.8">
      <c r="A2226" s="209">
        <v>44866</v>
      </c>
      <c r="B2226" s="193">
        <v>96.79</v>
      </c>
      <c r="C2226" s="193">
        <v>224.3</v>
      </c>
      <c r="D2226" s="193">
        <v>90.28</v>
      </c>
      <c r="E2226" s="193">
        <v>154.99</v>
      </c>
      <c r="F2226" s="193">
        <v>482.99</v>
      </c>
      <c r="G2226" s="193">
        <v>45.9</v>
      </c>
      <c r="H2226" s="193">
        <v>38.130000000000003</v>
      </c>
      <c r="I2226" s="224">
        <v>286.75</v>
      </c>
      <c r="J2226" s="193"/>
      <c r="K2226" s="196">
        <f t="shared" si="280"/>
        <v>-5.5154236626317764E-2</v>
      </c>
      <c r="L2226" s="196">
        <f t="shared" si="281"/>
        <v>-1.7090271691498588E-2</v>
      </c>
      <c r="M2226" s="196">
        <f t="shared" si="282"/>
        <v>-4.3947897913798641E-2</v>
      </c>
      <c r="N2226" s="196">
        <f t="shared" si="283"/>
        <v>2.0689209284284063E-3</v>
      </c>
      <c r="O2226" s="196">
        <f t="shared" si="284"/>
        <v>-3.0754623513870728E-3</v>
      </c>
      <c r="P2226" s="196">
        <f t="shared" si="285"/>
        <v>-4.5543266102797842E-3</v>
      </c>
      <c r="Q2226" s="196">
        <f t="shared" si="286"/>
        <v>-5.2424639580592452E-4</v>
      </c>
      <c r="R2226" s="196">
        <f t="shared" si="287"/>
        <v>-1.7575716047690818E-2</v>
      </c>
    </row>
    <row r="2227" spans="1:18" ht="13.8">
      <c r="A2227" s="209">
        <v>44867</v>
      </c>
      <c r="B2227" s="193">
        <v>92.12</v>
      </c>
      <c r="C2227" s="193">
        <v>216.37</v>
      </c>
      <c r="D2227" s="193">
        <v>86.86</v>
      </c>
      <c r="E2227" s="193">
        <v>150.85</v>
      </c>
      <c r="F2227" s="193">
        <v>467.1</v>
      </c>
      <c r="G2227" s="193">
        <v>45.59</v>
      </c>
      <c r="H2227" s="193">
        <v>36.450000000000003</v>
      </c>
      <c r="I2227" s="224">
        <v>273</v>
      </c>
      <c r="J2227" s="193"/>
      <c r="K2227" s="196">
        <f t="shared" si="280"/>
        <v>-4.8248786031614851E-2</v>
      </c>
      <c r="L2227" s="196">
        <f t="shared" si="281"/>
        <v>-3.5354436023183264E-2</v>
      </c>
      <c r="M2227" s="196">
        <f t="shared" si="282"/>
        <v>-3.7882144439521509E-2</v>
      </c>
      <c r="N2227" s="196">
        <f t="shared" si="283"/>
        <v>-2.6711400735531417E-2</v>
      </c>
      <c r="O2227" s="196">
        <f t="shared" si="284"/>
        <v>-3.2899231868154591E-2</v>
      </c>
      <c r="P2227" s="196">
        <f t="shared" si="285"/>
        <v>-6.7538126361654724E-3</v>
      </c>
      <c r="Q2227" s="196">
        <f t="shared" si="286"/>
        <v>-4.4059795436664037E-2</v>
      </c>
      <c r="R2227" s="196">
        <f t="shared" si="287"/>
        <v>-4.7951176983435047E-2</v>
      </c>
    </row>
    <row r="2228" spans="1:18" ht="13.8">
      <c r="A2228" s="209">
        <v>44868</v>
      </c>
      <c r="B2228" s="193">
        <v>89.3</v>
      </c>
      <c r="C2228" s="193">
        <v>210.62</v>
      </c>
      <c r="D2228" s="193">
        <v>83.29</v>
      </c>
      <c r="E2228" s="193">
        <v>150.47999999999999</v>
      </c>
      <c r="F2228" s="193">
        <v>469.79</v>
      </c>
      <c r="G2228" s="193">
        <v>45.58</v>
      </c>
      <c r="H2228" s="193">
        <v>37.18</v>
      </c>
      <c r="I2228" s="224">
        <v>269.06</v>
      </c>
      <c r="J2228" s="193"/>
      <c r="K2228" s="196">
        <f t="shared" si="280"/>
        <v>-3.0612244897959263E-2</v>
      </c>
      <c r="L2228" s="196">
        <f t="shared" si="281"/>
        <v>-2.6574848638905579E-2</v>
      </c>
      <c r="M2228" s="196">
        <f t="shared" si="282"/>
        <v>-4.1100621690075903E-2</v>
      </c>
      <c r="N2228" s="196">
        <f t="shared" si="283"/>
        <v>-2.4527676499834575E-3</v>
      </c>
      <c r="O2228" s="196">
        <f t="shared" si="284"/>
        <v>5.7589381288803204E-3</v>
      </c>
      <c r="P2228" s="196">
        <f t="shared" si="285"/>
        <v>-2.1934634788341994E-4</v>
      </c>
      <c r="Q2228" s="196">
        <f t="shared" si="286"/>
        <v>2.0027434842249569E-2</v>
      </c>
      <c r="R2228" s="196">
        <f t="shared" si="287"/>
        <v>-1.4432234432234424E-2</v>
      </c>
    </row>
    <row r="2229" spans="1:18" ht="13.8">
      <c r="A2229" s="209">
        <v>44869</v>
      </c>
      <c r="B2229" s="193">
        <v>90.98</v>
      </c>
      <c r="C2229" s="193">
        <v>217.64</v>
      </c>
      <c r="D2229" s="193">
        <v>86.49</v>
      </c>
      <c r="E2229" s="193">
        <v>150.32</v>
      </c>
      <c r="F2229" s="193">
        <v>469.9</v>
      </c>
      <c r="G2229" s="193">
        <v>45.67</v>
      </c>
      <c r="H2229" s="193">
        <v>38.369999999999997</v>
      </c>
      <c r="I2229" s="224">
        <v>260.79000000000002</v>
      </c>
      <c r="J2229" s="193"/>
      <c r="K2229" s="196">
        <f t="shared" si="280"/>
        <v>1.8812989921612618E-2</v>
      </c>
      <c r="L2229" s="196">
        <f t="shared" si="281"/>
        <v>3.3330168075206446E-2</v>
      </c>
      <c r="M2229" s="196">
        <f t="shared" si="282"/>
        <v>3.8419978388762016E-2</v>
      </c>
      <c r="N2229" s="196">
        <f t="shared" si="283"/>
        <v>-1.0632642211589353E-3</v>
      </c>
      <c r="O2229" s="196">
        <f t="shared" si="284"/>
        <v>2.3414717214065176E-4</v>
      </c>
      <c r="P2229" s="196">
        <f t="shared" si="285"/>
        <v>1.9745502413339934E-3</v>
      </c>
      <c r="Q2229" s="196">
        <f t="shared" si="286"/>
        <v>3.2006455083378099E-2</v>
      </c>
      <c r="R2229" s="196">
        <f t="shared" si="287"/>
        <v>-3.0736638667955035E-2</v>
      </c>
    </row>
    <row r="2230" spans="1:18" ht="13.8">
      <c r="A2230" s="209">
        <v>44872</v>
      </c>
      <c r="B2230" s="193">
        <v>90.53</v>
      </c>
      <c r="C2230" s="193">
        <v>224.01</v>
      </c>
      <c r="D2230" s="193">
        <v>88.43</v>
      </c>
      <c r="E2230" s="193">
        <v>150.54</v>
      </c>
      <c r="F2230" s="193">
        <v>471.97</v>
      </c>
      <c r="G2230" s="193">
        <v>46.14</v>
      </c>
      <c r="H2230" s="193">
        <v>38.86</v>
      </c>
      <c r="I2230" s="224">
        <v>258.60000000000002</v>
      </c>
      <c r="J2230" s="193"/>
      <c r="K2230" s="196">
        <f t="shared" si="280"/>
        <v>-4.9461420092328295E-3</v>
      </c>
      <c r="L2230" s="196">
        <f t="shared" si="281"/>
        <v>2.9268516816761646E-2</v>
      </c>
      <c r="M2230" s="196">
        <f t="shared" si="282"/>
        <v>2.243033876748771E-2</v>
      </c>
      <c r="N2230" s="196">
        <f t="shared" si="283"/>
        <v>1.4635444385311261E-3</v>
      </c>
      <c r="O2230" s="196">
        <f t="shared" si="284"/>
        <v>4.405192594169079E-3</v>
      </c>
      <c r="P2230" s="196">
        <f t="shared" si="285"/>
        <v>1.0291219619005887E-2</v>
      </c>
      <c r="Q2230" s="196">
        <f t="shared" si="286"/>
        <v>1.2770393536617202E-2</v>
      </c>
      <c r="R2230" s="196">
        <f t="shared" si="287"/>
        <v>-8.3975612561831264E-3</v>
      </c>
    </row>
    <row r="2231" spans="1:18" ht="13.8">
      <c r="A2231" s="209">
        <v>44873</v>
      </c>
      <c r="B2231" s="193">
        <v>89.98</v>
      </c>
      <c r="C2231" s="193">
        <v>224.99</v>
      </c>
      <c r="D2231" s="193">
        <v>88.69</v>
      </c>
      <c r="E2231" s="193">
        <v>152.19</v>
      </c>
      <c r="F2231" s="193">
        <v>476.04</v>
      </c>
      <c r="G2231" s="193">
        <v>46.25</v>
      </c>
      <c r="H2231" s="193">
        <v>39.840000000000003</v>
      </c>
      <c r="I2231" s="224">
        <v>263.45999999999998</v>
      </c>
      <c r="J2231" s="193"/>
      <c r="K2231" s="196">
        <f t="shared" si="280"/>
        <v>-6.0753341433778547E-3</v>
      </c>
      <c r="L2231" s="196">
        <f t="shared" si="281"/>
        <v>4.3748046962190004E-3</v>
      </c>
      <c r="M2231" s="196">
        <f t="shared" si="282"/>
        <v>2.9401786723961426E-3</v>
      </c>
      <c r="N2231" s="196">
        <f t="shared" si="283"/>
        <v>1.0960542048624988E-2</v>
      </c>
      <c r="O2231" s="196">
        <f t="shared" si="284"/>
        <v>8.6234294552619724E-3</v>
      </c>
      <c r="P2231" s="196">
        <f t="shared" si="285"/>
        <v>2.3840485478976905E-3</v>
      </c>
      <c r="Q2231" s="196">
        <f t="shared" si="286"/>
        <v>2.5218733916623881E-2</v>
      </c>
      <c r="R2231" s="196">
        <f t="shared" si="287"/>
        <v>1.8793503480278254E-2</v>
      </c>
    </row>
    <row r="2232" spans="1:18" ht="13.8">
      <c r="A2232" s="209">
        <v>44874</v>
      </c>
      <c r="B2232" s="193">
        <v>86.14</v>
      </c>
      <c r="C2232" s="193">
        <v>220.71</v>
      </c>
      <c r="D2232" s="193">
        <v>87.19</v>
      </c>
      <c r="E2232" s="193">
        <v>144.06</v>
      </c>
      <c r="F2232" s="193">
        <v>473.34</v>
      </c>
      <c r="G2232" s="193">
        <v>45.18</v>
      </c>
      <c r="H2232" s="193">
        <v>38.85</v>
      </c>
      <c r="I2232" s="224">
        <v>254.66</v>
      </c>
      <c r="J2232" s="193"/>
      <c r="K2232" s="196">
        <f t="shared" si="280"/>
        <v>-4.2676150255612395E-2</v>
      </c>
      <c r="L2232" s="196">
        <f t="shared" si="281"/>
        <v>-1.9023067691897422E-2</v>
      </c>
      <c r="M2232" s="196">
        <f t="shared" si="282"/>
        <v>-1.6912842485060323E-2</v>
      </c>
      <c r="N2232" s="196">
        <f t="shared" si="283"/>
        <v>-5.3420067021486273E-2</v>
      </c>
      <c r="O2232" s="196">
        <f t="shared" si="284"/>
        <v>-5.6717922863625857E-3</v>
      </c>
      <c r="P2232" s="196">
        <f t="shared" si="285"/>
        <v>-2.313513513513514E-2</v>
      </c>
      <c r="Q2232" s="196">
        <f t="shared" si="286"/>
        <v>-2.4849397590361495E-2</v>
      </c>
      <c r="R2232" s="196">
        <f t="shared" si="287"/>
        <v>-3.3401654900174535E-2</v>
      </c>
    </row>
    <row r="2233" spans="1:18" ht="13.8">
      <c r="A2233" s="209">
        <v>44875</v>
      </c>
      <c r="B2233" s="193">
        <v>96.63</v>
      </c>
      <c r="C2233" s="193">
        <v>238.86</v>
      </c>
      <c r="D2233" s="193">
        <v>93.94</v>
      </c>
      <c r="E2233" s="193">
        <v>154.79</v>
      </c>
      <c r="F2233" s="193">
        <v>495.72</v>
      </c>
      <c r="G2233" s="193">
        <v>46.12</v>
      </c>
      <c r="H2233" s="193">
        <v>42.77</v>
      </c>
      <c r="I2233" s="224">
        <v>274.97000000000003</v>
      </c>
      <c r="J2233" s="195"/>
      <c r="K2233" s="196">
        <f t="shared" si="280"/>
        <v>0.12177850011609002</v>
      </c>
      <c r="L2233" s="196">
        <f t="shared" si="281"/>
        <v>8.2234606497213564E-2</v>
      </c>
      <c r="M2233" s="196">
        <f t="shared" si="282"/>
        <v>7.7417134992545017E-2</v>
      </c>
      <c r="N2233" s="196">
        <f t="shared" si="283"/>
        <v>7.4482854366236223E-2</v>
      </c>
      <c r="O2233" s="196">
        <f t="shared" si="284"/>
        <v>4.7281024210926718E-2</v>
      </c>
      <c r="P2233" s="196">
        <f t="shared" si="285"/>
        <v>2.0805666223992866E-2</v>
      </c>
      <c r="Q2233" s="196">
        <f t="shared" si="286"/>
        <v>0.10090090090090094</v>
      </c>
      <c r="R2233" s="196">
        <f t="shared" si="287"/>
        <v>7.9753396685777231E-2</v>
      </c>
    </row>
    <row r="2234" spans="1:18" ht="13.8">
      <c r="A2234" s="209">
        <v>44876</v>
      </c>
      <c r="B2234" s="193">
        <v>100.79</v>
      </c>
      <c r="C2234" s="193">
        <v>242.92</v>
      </c>
      <c r="D2234" s="193">
        <v>96.49</v>
      </c>
      <c r="E2234" s="193">
        <v>163.21</v>
      </c>
      <c r="F2234" s="193">
        <v>497.98</v>
      </c>
      <c r="G2234" s="193">
        <v>46.19</v>
      </c>
      <c r="H2234" s="193">
        <v>44.54</v>
      </c>
      <c r="I2234" s="224">
        <v>290.13</v>
      </c>
      <c r="J2234" s="193"/>
      <c r="K2234" s="196">
        <f t="shared" si="280"/>
        <v>4.3050812377108671E-2</v>
      </c>
      <c r="L2234" s="196">
        <f t="shared" si="281"/>
        <v>1.6997404337268582E-2</v>
      </c>
      <c r="M2234" s="196">
        <f t="shared" si="282"/>
        <v>2.7144986161379576E-2</v>
      </c>
      <c r="N2234" s="196">
        <f t="shared" si="283"/>
        <v>5.4396278829381847E-2</v>
      </c>
      <c r="O2234" s="196">
        <f t="shared" si="284"/>
        <v>4.5590252561929934E-3</v>
      </c>
      <c r="P2234" s="196">
        <f t="shared" si="285"/>
        <v>1.517779705117092E-3</v>
      </c>
      <c r="Q2234" s="196">
        <f t="shared" si="286"/>
        <v>4.1384147767126393E-2</v>
      </c>
      <c r="R2234" s="196">
        <f t="shared" si="287"/>
        <v>5.5133287267701808E-2</v>
      </c>
    </row>
    <row r="2235" spans="1:18" ht="13.8">
      <c r="A2235" s="209">
        <v>44879</v>
      </c>
      <c r="B2235" s="193">
        <v>98.49</v>
      </c>
      <c r="C2235" s="193">
        <v>237.46</v>
      </c>
      <c r="D2235" s="193">
        <v>95.79</v>
      </c>
      <c r="E2235" s="193">
        <v>163.15</v>
      </c>
      <c r="F2235" s="193">
        <v>492.38</v>
      </c>
      <c r="G2235" s="193">
        <v>44.83</v>
      </c>
      <c r="H2235" s="193">
        <v>43.97</v>
      </c>
      <c r="I2235" s="224">
        <v>299.27</v>
      </c>
      <c r="J2235" s="193"/>
      <c r="K2235" s="196">
        <f t="shared" si="280"/>
        <v>-2.2819724178986121E-2</v>
      </c>
      <c r="L2235" s="196">
        <f t="shared" si="281"/>
        <v>-2.2476535484933228E-2</v>
      </c>
      <c r="M2235" s="196">
        <f t="shared" si="282"/>
        <v>-7.2546377862989812E-3</v>
      </c>
      <c r="N2235" s="196">
        <f t="shared" si="283"/>
        <v>-3.6762453281050344E-4</v>
      </c>
      <c r="O2235" s="196">
        <f t="shared" si="284"/>
        <v>-1.1245431543435524E-2</v>
      </c>
      <c r="P2235" s="196">
        <f t="shared" si="285"/>
        <v>-2.9443602511366084E-2</v>
      </c>
      <c r="Q2235" s="196">
        <f t="shared" si="286"/>
        <v>-1.2797485406376298E-2</v>
      </c>
      <c r="R2235" s="196">
        <f t="shared" si="287"/>
        <v>3.1503119291352105E-2</v>
      </c>
    </row>
    <row r="2236" spans="1:18" ht="13.8">
      <c r="A2236" s="209">
        <v>44880</v>
      </c>
      <c r="B2236" s="193">
        <v>98.94</v>
      </c>
      <c r="C2236" s="193">
        <v>237.87</v>
      </c>
      <c r="D2236" s="193">
        <v>98.48</v>
      </c>
      <c r="E2236" s="193">
        <v>169.59</v>
      </c>
      <c r="F2236" s="193">
        <v>508.6</v>
      </c>
      <c r="G2236" s="193">
        <v>47.76</v>
      </c>
      <c r="H2236" s="193">
        <v>45.03</v>
      </c>
      <c r="I2236" s="224">
        <v>310.2</v>
      </c>
      <c r="J2236" s="193"/>
      <c r="K2236" s="196">
        <f t="shared" si="280"/>
        <v>4.5689917758148331E-3</v>
      </c>
      <c r="L2236" s="196">
        <f t="shared" si="281"/>
        <v>1.7266065863724273E-3</v>
      </c>
      <c r="M2236" s="196">
        <f t="shared" si="282"/>
        <v>2.8082263284267644E-2</v>
      </c>
      <c r="N2236" s="196">
        <f t="shared" si="283"/>
        <v>3.9472877719889658E-2</v>
      </c>
      <c r="O2236" s="196">
        <f t="shared" si="284"/>
        <v>3.2942036638368796E-2</v>
      </c>
      <c r="P2236" s="196">
        <f t="shared" si="285"/>
        <v>6.5358019183582416E-2</v>
      </c>
      <c r="Q2236" s="196">
        <f t="shared" si="286"/>
        <v>2.4107345917671191E-2</v>
      </c>
      <c r="R2236" s="196">
        <f t="shared" si="287"/>
        <v>3.6522204029805883E-2</v>
      </c>
    </row>
    <row r="2237" spans="1:18" ht="13.8">
      <c r="A2237" s="209">
        <v>44881</v>
      </c>
      <c r="B2237" s="193">
        <v>97.12</v>
      </c>
      <c r="C2237" s="193">
        <v>238.3</v>
      </c>
      <c r="D2237" s="193">
        <v>98.75</v>
      </c>
      <c r="E2237" s="193">
        <v>147.32</v>
      </c>
      <c r="F2237" s="193">
        <v>506.32</v>
      </c>
      <c r="G2237" s="193">
        <v>48.1</v>
      </c>
      <c r="H2237" s="193">
        <v>43.56</v>
      </c>
      <c r="I2237" s="224">
        <v>306.02</v>
      </c>
      <c r="J2237" s="193"/>
      <c r="K2237" s="196">
        <f t="shared" si="280"/>
        <v>-1.8394986860723602E-2</v>
      </c>
      <c r="L2237" s="196">
        <f t="shared" si="281"/>
        <v>1.8077100937487149E-3</v>
      </c>
      <c r="M2237" s="196">
        <f t="shared" si="282"/>
        <v>2.7416734362306662E-3</v>
      </c>
      <c r="N2237" s="196">
        <f t="shared" si="283"/>
        <v>-0.13131670499439832</v>
      </c>
      <c r="O2237" s="196">
        <f t="shared" si="284"/>
        <v>-4.4828942194259326E-3</v>
      </c>
      <c r="P2237" s="196">
        <f t="shared" si="285"/>
        <v>7.1189279731994019E-3</v>
      </c>
      <c r="Q2237" s="196">
        <f t="shared" si="286"/>
        <v>-3.264490339773482E-2</v>
      </c>
      <c r="R2237" s="196">
        <f t="shared" si="287"/>
        <v>-1.3475177304964562E-2</v>
      </c>
    </row>
    <row r="2238" spans="1:18" ht="13.8">
      <c r="A2238" s="209">
        <v>44882</v>
      </c>
      <c r="B2238" s="193">
        <v>94.85</v>
      </c>
      <c r="C2238" s="193">
        <v>238.25</v>
      </c>
      <c r="D2238" s="193">
        <v>98.26</v>
      </c>
      <c r="E2238" s="193">
        <v>153.51</v>
      </c>
      <c r="F2238" s="193">
        <v>503.63</v>
      </c>
      <c r="G2238" s="193">
        <v>47.94</v>
      </c>
      <c r="H2238" s="193">
        <v>43.55</v>
      </c>
      <c r="I2238" s="224">
        <v>295.27999999999997</v>
      </c>
      <c r="J2238" s="193"/>
      <c r="K2238" s="196">
        <f t="shared" si="280"/>
        <v>-2.3373146622734865E-2</v>
      </c>
      <c r="L2238" s="196">
        <f t="shared" si="281"/>
        <v>-2.0981955518259071E-4</v>
      </c>
      <c r="M2238" s="196">
        <f t="shared" si="282"/>
        <v>-4.9620253164556448E-3</v>
      </c>
      <c r="N2238" s="196">
        <f t="shared" si="283"/>
        <v>4.2017377138202541E-2</v>
      </c>
      <c r="O2238" s="196">
        <f t="shared" si="284"/>
        <v>-5.3128456312213574E-3</v>
      </c>
      <c r="P2238" s="196">
        <f t="shared" si="285"/>
        <v>-3.3264033264034029E-3</v>
      </c>
      <c r="Q2238" s="196">
        <f t="shared" si="286"/>
        <v>-2.2956841138671065E-4</v>
      </c>
      <c r="R2238" s="196">
        <f t="shared" si="287"/>
        <v>-3.5095745376119238E-2</v>
      </c>
    </row>
    <row r="2239" spans="1:18" ht="13.8">
      <c r="A2239" s="209">
        <v>44883</v>
      </c>
      <c r="B2239" s="193">
        <v>94.14</v>
      </c>
      <c r="C2239" s="193">
        <v>237.8</v>
      </c>
      <c r="D2239" s="193">
        <v>97.56</v>
      </c>
      <c r="E2239" s="193">
        <v>154.34</v>
      </c>
      <c r="F2239" s="193">
        <v>505.9</v>
      </c>
      <c r="G2239" s="193">
        <v>48.66</v>
      </c>
      <c r="H2239" s="193">
        <v>43.75</v>
      </c>
      <c r="I2239" s="224">
        <v>287.98</v>
      </c>
      <c r="J2239" s="193"/>
      <c r="K2239" s="196">
        <f t="shared" si="280"/>
        <v>-7.4855034264627706E-3</v>
      </c>
      <c r="L2239" s="196">
        <f t="shared" si="281"/>
        <v>-1.8887722980062481E-3</v>
      </c>
      <c r="M2239" s="196">
        <f t="shared" si="282"/>
        <v>-7.1239568491756854E-3</v>
      </c>
      <c r="N2239" s="196">
        <f t="shared" si="283"/>
        <v>5.4068138883461179E-3</v>
      </c>
      <c r="O2239" s="196">
        <f t="shared" si="284"/>
        <v>4.5072771677620114E-3</v>
      </c>
      <c r="P2239" s="196">
        <f t="shared" si="285"/>
        <v>1.5018773466833519E-2</v>
      </c>
      <c r="Q2239" s="196">
        <f t="shared" si="286"/>
        <v>4.5924225028703292E-3</v>
      </c>
      <c r="R2239" s="196">
        <f t="shared" si="287"/>
        <v>-2.4722297480357473E-2</v>
      </c>
    </row>
    <row r="2240" spans="1:18" ht="13.8">
      <c r="A2240" s="209">
        <v>44886</v>
      </c>
      <c r="B2240" s="193">
        <v>92.46</v>
      </c>
      <c r="C2240" s="193">
        <v>238.62</v>
      </c>
      <c r="D2240" s="193">
        <v>95.6</v>
      </c>
      <c r="E2240" s="193">
        <v>149.72999999999999</v>
      </c>
      <c r="F2240" s="193">
        <v>505.61</v>
      </c>
      <c r="G2240" s="193">
        <v>48.96</v>
      </c>
      <c r="H2240" s="193">
        <v>42.84</v>
      </c>
      <c r="I2240" s="224">
        <v>285.05</v>
      </c>
      <c r="J2240" s="193"/>
      <c r="K2240" s="196">
        <f t="shared" si="280"/>
        <v>-1.7845761631612566E-2</v>
      </c>
      <c r="L2240" s="196">
        <f t="shared" si="281"/>
        <v>3.4482758620689368E-3</v>
      </c>
      <c r="M2240" s="196">
        <f t="shared" si="282"/>
        <v>-2.0090200902009102E-2</v>
      </c>
      <c r="N2240" s="196">
        <f t="shared" si="283"/>
        <v>-2.9869120124400763E-2</v>
      </c>
      <c r="O2240" s="196">
        <f t="shared" si="284"/>
        <v>-5.7323581735513665E-4</v>
      </c>
      <c r="P2240" s="196">
        <f t="shared" si="285"/>
        <v>6.165228113440285E-3</v>
      </c>
      <c r="Q2240" s="196">
        <f t="shared" si="286"/>
        <v>-2.0799999999999923E-2</v>
      </c>
      <c r="R2240" s="196">
        <f t="shared" si="287"/>
        <v>-1.0174317660948701E-2</v>
      </c>
    </row>
    <row r="2241" spans="1:18" ht="13.8">
      <c r="A2241" s="209">
        <v>44887</v>
      </c>
      <c r="B2241" s="193">
        <v>93.2</v>
      </c>
      <c r="C2241" s="193">
        <v>241.56</v>
      </c>
      <c r="D2241" s="193">
        <v>97.09</v>
      </c>
      <c r="E2241" s="193">
        <v>149.58000000000001</v>
      </c>
      <c r="F2241" s="193">
        <v>513.9</v>
      </c>
      <c r="G2241" s="193">
        <v>49.14</v>
      </c>
      <c r="H2241" s="193">
        <v>43.22</v>
      </c>
      <c r="I2241" s="224">
        <v>286.69</v>
      </c>
      <c r="J2241" s="193"/>
      <c r="K2241" s="196">
        <f t="shared" si="280"/>
        <v>8.0034609560892186E-3</v>
      </c>
      <c r="L2241" s="196">
        <f t="shared" si="281"/>
        <v>1.2320844857933106E-2</v>
      </c>
      <c r="M2241" s="196">
        <f t="shared" si="282"/>
        <v>1.5585774058577502E-2</v>
      </c>
      <c r="N2241" s="196">
        <f t="shared" si="283"/>
        <v>-1.0018032458423648E-3</v>
      </c>
      <c r="O2241" s="196">
        <f t="shared" si="284"/>
        <v>1.6396036470797577E-2</v>
      </c>
      <c r="P2241" s="196">
        <f t="shared" si="285"/>
        <v>3.6764705882352884E-3</v>
      </c>
      <c r="Q2241" s="196">
        <f t="shared" si="286"/>
        <v>8.8702147525675876E-3</v>
      </c>
      <c r="R2241" s="196">
        <f t="shared" si="287"/>
        <v>5.7533766005963384E-3</v>
      </c>
    </row>
    <row r="2242" spans="1:18" ht="13.8">
      <c r="A2242" s="209">
        <v>44888</v>
      </c>
      <c r="B2242" s="193">
        <v>94.13</v>
      </c>
      <c r="C2242" s="193">
        <v>244.07</v>
      </c>
      <c r="D2242" s="193">
        <v>98.58</v>
      </c>
      <c r="E2242" s="193">
        <v>154.84</v>
      </c>
      <c r="F2242" s="193">
        <v>516.35</v>
      </c>
      <c r="G2242" s="193">
        <v>49.37</v>
      </c>
      <c r="H2242" s="193">
        <v>43.32</v>
      </c>
      <c r="I2242" s="224">
        <v>291.5</v>
      </c>
      <c r="J2242" s="193"/>
      <c r="K2242" s="196">
        <f t="shared" si="280"/>
        <v>9.9785407725321087E-3</v>
      </c>
      <c r="L2242" s="196">
        <f t="shared" si="281"/>
        <v>1.0390793177678386E-2</v>
      </c>
      <c r="M2242" s="196">
        <f t="shared" si="282"/>
        <v>1.5346585642187608E-2</v>
      </c>
      <c r="N2242" s="196">
        <f t="shared" si="283"/>
        <v>3.5165129027944851E-2</v>
      </c>
      <c r="O2242" s="196">
        <f t="shared" si="284"/>
        <v>4.7674644872544181E-3</v>
      </c>
      <c r="P2242" s="196">
        <f t="shared" si="285"/>
        <v>4.6805046805046165E-3</v>
      </c>
      <c r="Q2242" s="196">
        <f t="shared" si="286"/>
        <v>2.3137436372050305E-3</v>
      </c>
      <c r="R2242" s="196">
        <f t="shared" si="287"/>
        <v>1.6777704140360675E-2</v>
      </c>
    </row>
    <row r="2243" spans="1:18" ht="13.8">
      <c r="A2243" s="209">
        <v>44890</v>
      </c>
      <c r="B2243" s="193">
        <v>93.41</v>
      </c>
      <c r="C2243" s="193">
        <v>243.98</v>
      </c>
      <c r="D2243" s="193">
        <v>97.36</v>
      </c>
      <c r="E2243" s="193">
        <v>154.81</v>
      </c>
      <c r="F2243" s="193">
        <v>515.54999999999995</v>
      </c>
      <c r="G2243" s="193">
        <v>49.58</v>
      </c>
      <c r="H2243" s="193">
        <v>43.13</v>
      </c>
      <c r="I2243" s="224">
        <v>285.54000000000002</v>
      </c>
      <c r="J2243" s="193"/>
      <c r="K2243" s="196">
        <f t="shared" ref="K2243:K2306" si="288">(B2243-B2242)/B2242</f>
        <v>-7.6489960692658968E-3</v>
      </c>
      <c r="L2243" s="196">
        <f t="shared" ref="L2243:L2306" si="289">(C2243-C2242)/C2242</f>
        <v>-3.6874667103701158E-4</v>
      </c>
      <c r="M2243" s="196">
        <f t="shared" ref="M2243:M2306" si="290">(D2243-D2242)/D2242</f>
        <v>-1.2375735443294775E-2</v>
      </c>
      <c r="N2243" s="196">
        <f t="shared" ref="N2243:N2306" si="291">(E2243-E2242)/E2242</f>
        <v>-1.9374838543012875E-4</v>
      </c>
      <c r="O2243" s="196">
        <f t="shared" ref="O2243:O2306" si="292">(F2243-F2242)/F2242</f>
        <v>-1.5493366902296275E-3</v>
      </c>
      <c r="P2243" s="196">
        <f t="shared" ref="P2243:P2306" si="293">(G2243-G2242)/G2242</f>
        <v>4.2535953007899708E-3</v>
      </c>
      <c r="Q2243" s="196">
        <f t="shared" ref="Q2243:Q2306" si="294">(H2243-H2242)/H2242</f>
        <v>-4.3859649122806495E-3</v>
      </c>
      <c r="R2243" s="196">
        <f t="shared" ref="R2243:R2306" si="295">(I2243-I2242)/I2242</f>
        <v>-2.0445969125214337E-2</v>
      </c>
    </row>
    <row r="2244" spans="1:18" ht="13.8">
      <c r="A2244" s="209">
        <v>44893</v>
      </c>
      <c r="B2244" s="193">
        <v>93.95</v>
      </c>
      <c r="C2244" s="193">
        <v>238.33</v>
      </c>
      <c r="D2244" s="193">
        <v>96.01</v>
      </c>
      <c r="E2244" s="193">
        <v>156.69999999999999</v>
      </c>
      <c r="F2244" s="193">
        <v>512.9</v>
      </c>
      <c r="G2244" s="193">
        <v>49.73</v>
      </c>
      <c r="H2244" s="193">
        <v>42.45</v>
      </c>
      <c r="I2244" s="224">
        <v>281.17</v>
      </c>
      <c r="J2244" s="193"/>
      <c r="K2244" s="196">
        <f t="shared" si="288"/>
        <v>5.7809656353710126E-3</v>
      </c>
      <c r="L2244" s="196">
        <f t="shared" si="289"/>
        <v>-2.3157635871792679E-2</v>
      </c>
      <c r="M2244" s="196">
        <f t="shared" si="290"/>
        <v>-1.3866064092029522E-2</v>
      </c>
      <c r="N2244" s="196">
        <f t="shared" si="291"/>
        <v>1.2208513661908057E-2</v>
      </c>
      <c r="O2244" s="196">
        <f t="shared" si="292"/>
        <v>-5.1401415963533651E-3</v>
      </c>
      <c r="P2244" s="196">
        <f t="shared" si="293"/>
        <v>3.0254134731746386E-3</v>
      </c>
      <c r="Q2244" s="196">
        <f t="shared" si="294"/>
        <v>-1.5766287966612558E-2</v>
      </c>
      <c r="R2244" s="196">
        <f t="shared" si="295"/>
        <v>-1.5304335644743308E-2</v>
      </c>
    </row>
    <row r="2245" spans="1:18" ht="13.8">
      <c r="A2245" s="209">
        <v>44894</v>
      </c>
      <c r="B2245" s="193">
        <v>92.42</v>
      </c>
      <c r="C2245" s="193">
        <v>236.92</v>
      </c>
      <c r="D2245" s="193">
        <v>95.21</v>
      </c>
      <c r="E2245" s="193">
        <v>157.63999999999999</v>
      </c>
      <c r="F2245" s="193">
        <v>511.01</v>
      </c>
      <c r="G2245" s="193">
        <v>49.55</v>
      </c>
      <c r="H2245" s="193">
        <v>41.92</v>
      </c>
      <c r="I2245" s="224">
        <v>280.95999999999998</v>
      </c>
      <c r="J2245" s="193"/>
      <c r="K2245" s="196">
        <f t="shared" si="288"/>
        <v>-1.628525811601917E-2</v>
      </c>
      <c r="L2245" s="196">
        <f t="shared" si="289"/>
        <v>-5.9161666596736669E-3</v>
      </c>
      <c r="M2245" s="196">
        <f t="shared" si="290"/>
        <v>-8.3324653681909316E-3</v>
      </c>
      <c r="N2245" s="196">
        <f t="shared" si="291"/>
        <v>5.998723675813643E-3</v>
      </c>
      <c r="O2245" s="196">
        <f t="shared" si="292"/>
        <v>-3.6849288360303887E-3</v>
      </c>
      <c r="P2245" s="196">
        <f t="shared" si="293"/>
        <v>-3.6195455459481145E-3</v>
      </c>
      <c r="Q2245" s="196">
        <f t="shared" si="294"/>
        <v>-1.2485276796230885E-2</v>
      </c>
      <c r="R2245" s="196">
        <f t="shared" si="295"/>
        <v>-7.468791122809559E-4</v>
      </c>
    </row>
    <row r="2246" spans="1:18" ht="13.8">
      <c r="A2246" s="209">
        <v>44895</v>
      </c>
      <c r="B2246" s="193">
        <v>96.54</v>
      </c>
      <c r="C2246" s="193">
        <v>251.52</v>
      </c>
      <c r="D2246" s="193">
        <v>101.2</v>
      </c>
      <c r="E2246" s="193">
        <v>158.31</v>
      </c>
      <c r="F2246" s="193">
        <v>520.95000000000005</v>
      </c>
      <c r="G2246" s="193">
        <v>49.37</v>
      </c>
      <c r="H2246" s="193">
        <v>43.74</v>
      </c>
      <c r="I2246" s="224">
        <v>305.52999999999997</v>
      </c>
      <c r="J2246" s="193"/>
      <c r="K2246" s="196">
        <f t="shared" si="288"/>
        <v>4.457909543388882E-2</v>
      </c>
      <c r="L2246" s="196">
        <f t="shared" si="289"/>
        <v>6.1624176937362919E-2</v>
      </c>
      <c r="M2246" s="196">
        <f t="shared" si="290"/>
        <v>6.2913559500052618E-2</v>
      </c>
      <c r="N2246" s="196">
        <f t="shared" si="291"/>
        <v>4.250190307028774E-3</v>
      </c>
      <c r="O2246" s="196">
        <f t="shared" si="292"/>
        <v>1.9451674135535616E-2</v>
      </c>
      <c r="P2246" s="196">
        <f t="shared" si="293"/>
        <v>-3.6326942482341014E-3</v>
      </c>
      <c r="Q2246" s="196">
        <f t="shared" si="294"/>
        <v>4.3416030534351148E-2</v>
      </c>
      <c r="R2246" s="196">
        <f t="shared" si="295"/>
        <v>8.7450170842824582E-2</v>
      </c>
    </row>
    <row r="2247" spans="1:18" ht="13.8">
      <c r="A2247" s="209">
        <v>44896</v>
      </c>
      <c r="B2247" s="193">
        <v>95.5</v>
      </c>
      <c r="C2247" s="193">
        <v>251.08</v>
      </c>
      <c r="D2247" s="193">
        <v>101.03</v>
      </c>
      <c r="E2247" s="193">
        <v>156.38</v>
      </c>
      <c r="F2247" s="193">
        <v>486.76</v>
      </c>
      <c r="G2247" s="193">
        <v>49.68</v>
      </c>
      <c r="H2247" s="193">
        <v>43.47</v>
      </c>
      <c r="I2247" s="224">
        <v>316.95</v>
      </c>
      <c r="J2247" s="193"/>
      <c r="K2247" s="196">
        <f t="shared" si="288"/>
        <v>-1.0772736689455211E-2</v>
      </c>
      <c r="L2247" s="196">
        <f t="shared" si="289"/>
        <v>-1.7493638676844693E-3</v>
      </c>
      <c r="M2247" s="196">
        <f t="shared" si="290"/>
        <v>-1.6798418972332183E-3</v>
      </c>
      <c r="N2247" s="196">
        <f t="shared" si="291"/>
        <v>-1.2191270292464196E-2</v>
      </c>
      <c r="O2247" s="196">
        <f t="shared" si="292"/>
        <v>-6.5630098857855937E-2</v>
      </c>
      <c r="P2247" s="196">
        <f t="shared" si="293"/>
        <v>6.2791168725947399E-3</v>
      </c>
      <c r="Q2247" s="196">
        <f t="shared" si="294"/>
        <v>-6.1728395061729103E-3</v>
      </c>
      <c r="R2247" s="196">
        <f t="shared" si="295"/>
        <v>3.7377671587078248E-2</v>
      </c>
    </row>
    <row r="2248" spans="1:18" ht="13.8">
      <c r="A2248" s="209">
        <v>44897</v>
      </c>
      <c r="B2248" s="193">
        <v>94.13</v>
      </c>
      <c r="C2248" s="193">
        <v>251.4</v>
      </c>
      <c r="D2248" s="193">
        <v>100.58</v>
      </c>
      <c r="E2248" s="193">
        <v>155.55000000000001</v>
      </c>
      <c r="F2248" s="193">
        <v>477.75</v>
      </c>
      <c r="G2248" s="193">
        <v>49.63</v>
      </c>
      <c r="H2248" s="193">
        <v>43.51</v>
      </c>
      <c r="I2248" s="224">
        <v>320.41000000000003</v>
      </c>
      <c r="J2248" s="193"/>
      <c r="K2248" s="196">
        <f t="shared" si="288"/>
        <v>-1.4345549738219943E-2</v>
      </c>
      <c r="L2248" s="196">
        <f t="shared" si="289"/>
        <v>1.2744941851202533E-3</v>
      </c>
      <c r="M2248" s="196">
        <f t="shared" si="290"/>
        <v>-4.4541225378600694E-3</v>
      </c>
      <c r="N2248" s="196">
        <f t="shared" si="291"/>
        <v>-5.3075840900369872E-3</v>
      </c>
      <c r="O2248" s="196">
        <f t="shared" si="292"/>
        <v>-1.8510148738598058E-2</v>
      </c>
      <c r="P2248" s="196">
        <f t="shared" si="293"/>
        <v>-1.0064412238324711E-3</v>
      </c>
      <c r="Q2248" s="196">
        <f t="shared" si="294"/>
        <v>9.2017483321829184E-4</v>
      </c>
      <c r="R2248" s="196">
        <f t="shared" si="295"/>
        <v>1.0916548351475111E-2</v>
      </c>
    </row>
    <row r="2249" spans="1:18" ht="13.8">
      <c r="A2249" s="209">
        <v>44900</v>
      </c>
      <c r="B2249" s="193">
        <v>91.01</v>
      </c>
      <c r="C2249" s="193">
        <v>246.65</v>
      </c>
      <c r="D2249" s="193">
        <v>99.63</v>
      </c>
      <c r="E2249" s="193">
        <v>146.80000000000001</v>
      </c>
      <c r="F2249" s="193">
        <v>472.08</v>
      </c>
      <c r="G2249" s="193">
        <v>49.12</v>
      </c>
      <c r="H2249" s="193">
        <v>42.29</v>
      </c>
      <c r="I2249" s="224">
        <v>312.58999999999997</v>
      </c>
      <c r="J2249" s="193"/>
      <c r="K2249" s="196">
        <f t="shared" si="288"/>
        <v>-3.3145649633485506E-2</v>
      </c>
      <c r="L2249" s="196">
        <f t="shared" si="289"/>
        <v>-1.8894192521877486E-2</v>
      </c>
      <c r="M2249" s="196">
        <f t="shared" si="290"/>
        <v>-9.4452177371247056E-3</v>
      </c>
      <c r="N2249" s="196">
        <f t="shared" si="291"/>
        <v>-5.6252009000321436E-2</v>
      </c>
      <c r="O2249" s="196">
        <f t="shared" si="292"/>
        <v>-1.1868131868131902E-2</v>
      </c>
      <c r="P2249" s="196">
        <f t="shared" si="293"/>
        <v>-1.0276042716099236E-2</v>
      </c>
      <c r="Q2249" s="196">
        <f t="shared" si="294"/>
        <v>-2.8039531142266122E-2</v>
      </c>
      <c r="R2249" s="196">
        <f t="shared" si="295"/>
        <v>-2.4406229518429665E-2</v>
      </c>
    </row>
    <row r="2250" spans="1:18" ht="13.8">
      <c r="A2250" s="209">
        <v>44901</v>
      </c>
      <c r="B2250" s="193">
        <v>88.25</v>
      </c>
      <c r="C2250" s="193">
        <v>241.64</v>
      </c>
      <c r="D2250" s="193">
        <v>97.07</v>
      </c>
      <c r="E2250" s="193">
        <v>146.91999999999999</v>
      </c>
      <c r="F2250" s="193">
        <v>464.83</v>
      </c>
      <c r="G2250" s="193">
        <v>48.55</v>
      </c>
      <c r="H2250" s="193">
        <v>41.72</v>
      </c>
      <c r="I2250" s="224">
        <v>305.56</v>
      </c>
      <c r="J2250" s="193"/>
      <c r="K2250" s="196">
        <f t="shared" si="288"/>
        <v>-3.0326337765080816E-2</v>
      </c>
      <c r="L2250" s="196">
        <f t="shared" si="289"/>
        <v>-2.0312183255625459E-2</v>
      </c>
      <c r="M2250" s="196">
        <f t="shared" si="290"/>
        <v>-2.5695071765532495E-2</v>
      </c>
      <c r="N2250" s="196">
        <f t="shared" si="291"/>
        <v>8.1743869209792994E-4</v>
      </c>
      <c r="O2250" s="196">
        <f t="shared" si="292"/>
        <v>-1.5357566514150144E-2</v>
      </c>
      <c r="P2250" s="196">
        <f t="shared" si="293"/>
        <v>-1.1604234527687303E-2</v>
      </c>
      <c r="Q2250" s="196">
        <f t="shared" si="294"/>
        <v>-1.347836367935683E-2</v>
      </c>
      <c r="R2250" s="196">
        <f t="shared" si="295"/>
        <v>-2.2489523017370911E-2</v>
      </c>
    </row>
    <row r="2251" spans="1:18" ht="13.8">
      <c r="A2251" s="209">
        <v>44902</v>
      </c>
      <c r="B2251" s="193">
        <v>88.46</v>
      </c>
      <c r="C2251" s="193">
        <v>240.91</v>
      </c>
      <c r="D2251" s="193">
        <v>94.92</v>
      </c>
      <c r="E2251" s="193">
        <v>145.69999999999999</v>
      </c>
      <c r="F2251" s="193">
        <v>465.61</v>
      </c>
      <c r="G2251" s="193">
        <v>48.3</v>
      </c>
      <c r="H2251" s="193">
        <v>41.54</v>
      </c>
      <c r="I2251" s="224">
        <v>308.42</v>
      </c>
      <c r="J2251" s="193"/>
      <c r="K2251" s="196">
        <f t="shared" si="288"/>
        <v>2.3796033994333567E-3</v>
      </c>
      <c r="L2251" s="196">
        <f t="shared" si="289"/>
        <v>-3.0210230094354818E-3</v>
      </c>
      <c r="M2251" s="196">
        <f t="shared" si="290"/>
        <v>-2.2148964664674892E-2</v>
      </c>
      <c r="N2251" s="196">
        <f t="shared" si="291"/>
        <v>-8.3038388238497064E-3</v>
      </c>
      <c r="O2251" s="196">
        <f t="shared" si="292"/>
        <v>1.6780328292064401E-3</v>
      </c>
      <c r="P2251" s="196">
        <f t="shared" si="293"/>
        <v>-5.1493305870236872E-3</v>
      </c>
      <c r="Q2251" s="196">
        <f t="shared" si="294"/>
        <v>-4.3144774688398781E-3</v>
      </c>
      <c r="R2251" s="196">
        <f t="shared" si="295"/>
        <v>9.3598638565257682E-3</v>
      </c>
    </row>
    <row r="2252" spans="1:18" ht="13.8">
      <c r="A2252" s="209">
        <v>44903</v>
      </c>
      <c r="B2252" s="193">
        <v>90.35</v>
      </c>
      <c r="C2252" s="193">
        <v>243.89</v>
      </c>
      <c r="D2252" s="193">
        <v>93.72</v>
      </c>
      <c r="E2252" s="193">
        <v>146.12</v>
      </c>
      <c r="F2252" s="193">
        <v>465.08</v>
      </c>
      <c r="G2252" s="193">
        <v>48.38</v>
      </c>
      <c r="H2252" s="193">
        <v>42.24</v>
      </c>
      <c r="I2252" s="224">
        <v>310.26</v>
      </c>
      <c r="J2252" s="193"/>
      <c r="K2252" s="196">
        <f t="shared" si="288"/>
        <v>2.1365588966764649E-2</v>
      </c>
      <c r="L2252" s="196">
        <f t="shared" si="289"/>
        <v>1.2369764642397533E-2</v>
      </c>
      <c r="M2252" s="196">
        <f t="shared" si="290"/>
        <v>-1.2642225031605593E-2</v>
      </c>
      <c r="N2252" s="196">
        <f t="shared" si="291"/>
        <v>2.882635552505257E-3</v>
      </c>
      <c r="O2252" s="196">
        <f t="shared" si="292"/>
        <v>-1.1382917033569502E-3</v>
      </c>
      <c r="P2252" s="196">
        <f t="shared" si="293"/>
        <v>1.6563146997930725E-3</v>
      </c>
      <c r="Q2252" s="196">
        <f t="shared" si="294"/>
        <v>1.6851227732306278E-2</v>
      </c>
      <c r="R2252" s="196">
        <f t="shared" si="295"/>
        <v>5.965890668568753E-3</v>
      </c>
    </row>
    <row r="2253" spans="1:18" ht="13.8">
      <c r="A2253" s="209">
        <v>44904</v>
      </c>
      <c r="B2253" s="193">
        <v>89.09</v>
      </c>
      <c r="C2253" s="193">
        <v>241.94</v>
      </c>
      <c r="D2253" s="193">
        <v>92.84</v>
      </c>
      <c r="E2253" s="193">
        <v>144.29</v>
      </c>
      <c r="F2253" s="193">
        <v>466.63</v>
      </c>
      <c r="G2253" s="193">
        <v>47.25</v>
      </c>
      <c r="H2253" s="193">
        <v>42</v>
      </c>
      <c r="I2253" s="224">
        <v>320.01</v>
      </c>
      <c r="J2253" s="193"/>
      <c r="K2253" s="196">
        <f t="shared" si="288"/>
        <v>-1.3945766463751976E-2</v>
      </c>
      <c r="L2253" s="196">
        <f t="shared" si="289"/>
        <v>-7.9954077657960095E-3</v>
      </c>
      <c r="M2253" s="196">
        <f t="shared" si="290"/>
        <v>-9.3896713615022991E-3</v>
      </c>
      <c r="N2253" s="196">
        <f t="shared" si="291"/>
        <v>-1.2523952915412076E-2</v>
      </c>
      <c r="O2253" s="196">
        <f t="shared" si="292"/>
        <v>3.3327599552765361E-3</v>
      </c>
      <c r="P2253" s="196">
        <f t="shared" si="293"/>
        <v>-2.3356758991318779E-2</v>
      </c>
      <c r="Q2253" s="196">
        <f t="shared" si="294"/>
        <v>-5.6818181818182288E-3</v>
      </c>
      <c r="R2253" s="196">
        <f t="shared" si="295"/>
        <v>3.1425256236704703E-2</v>
      </c>
    </row>
    <row r="2254" spans="1:18" ht="13.8">
      <c r="A2254" s="209">
        <v>44907</v>
      </c>
      <c r="B2254" s="193">
        <v>90.55</v>
      </c>
      <c r="C2254" s="193">
        <v>248.93</v>
      </c>
      <c r="D2254" s="193">
        <v>93.33</v>
      </c>
      <c r="E2254" s="193">
        <v>142.16</v>
      </c>
      <c r="F2254" s="193">
        <v>471.13</v>
      </c>
      <c r="G2254" s="193">
        <v>48.13</v>
      </c>
      <c r="H2254" s="193">
        <v>42.08</v>
      </c>
      <c r="I2254" s="224">
        <v>315.18</v>
      </c>
      <c r="J2254" s="193"/>
      <c r="K2254" s="196">
        <f t="shared" si="288"/>
        <v>1.6387922325737946E-2</v>
      </c>
      <c r="L2254" s="196">
        <f t="shared" si="289"/>
        <v>2.8891460692733774E-2</v>
      </c>
      <c r="M2254" s="196">
        <f t="shared" si="290"/>
        <v>5.2778974579921895E-3</v>
      </c>
      <c r="N2254" s="196">
        <f t="shared" si="291"/>
        <v>-1.4761937764224794E-2</v>
      </c>
      <c r="O2254" s="196">
        <f t="shared" si="292"/>
        <v>9.643614855452929E-3</v>
      </c>
      <c r="P2254" s="196">
        <f t="shared" si="293"/>
        <v>1.8624338624338679E-2</v>
      </c>
      <c r="Q2254" s="196">
        <f t="shared" si="294"/>
        <v>1.9047619047618642E-3</v>
      </c>
      <c r="R2254" s="196">
        <f t="shared" si="295"/>
        <v>-1.5093278335051981E-2</v>
      </c>
    </row>
    <row r="2255" spans="1:18" ht="13.8">
      <c r="A2255" s="209">
        <v>44908</v>
      </c>
      <c r="B2255" s="193">
        <v>92.49</v>
      </c>
      <c r="C2255" s="193">
        <v>253.28</v>
      </c>
      <c r="D2255" s="193">
        <v>95.62</v>
      </c>
      <c r="E2255" s="193">
        <v>142.96</v>
      </c>
      <c r="F2255" s="193">
        <v>471.63</v>
      </c>
      <c r="G2255" s="193">
        <v>47.96</v>
      </c>
      <c r="H2255" s="193">
        <v>42.08</v>
      </c>
      <c r="I2255" s="224">
        <v>320.33999999999997</v>
      </c>
      <c r="J2255" s="193"/>
      <c r="K2255" s="196">
        <f t="shared" si="288"/>
        <v>2.1424627277747077E-2</v>
      </c>
      <c r="L2255" s="196">
        <f t="shared" si="289"/>
        <v>1.7474792110231768E-2</v>
      </c>
      <c r="M2255" s="196">
        <f t="shared" si="290"/>
        <v>2.453659059252123E-2</v>
      </c>
      <c r="N2255" s="196">
        <f t="shared" si="291"/>
        <v>5.6274620146314815E-3</v>
      </c>
      <c r="O2255" s="196">
        <f t="shared" si="292"/>
        <v>1.0612782034682571E-3</v>
      </c>
      <c r="P2255" s="196">
        <f t="shared" si="293"/>
        <v>-3.5321005609807127E-3</v>
      </c>
      <c r="Q2255" s="196">
        <f t="shared" si="294"/>
        <v>0</v>
      </c>
      <c r="R2255" s="196">
        <f t="shared" si="295"/>
        <v>1.6371597182562245E-2</v>
      </c>
    </row>
    <row r="2256" spans="1:18" ht="13.8">
      <c r="A2256" s="209">
        <v>44909</v>
      </c>
      <c r="B2256" s="193">
        <v>91.58</v>
      </c>
      <c r="C2256" s="193">
        <v>253.57</v>
      </c>
      <c r="D2256" s="193">
        <v>95.08</v>
      </c>
      <c r="E2256" s="193">
        <v>144.51</v>
      </c>
      <c r="F2256" s="193">
        <v>467.11</v>
      </c>
      <c r="G2256" s="193">
        <v>47.69</v>
      </c>
      <c r="H2256" s="193">
        <v>42.11</v>
      </c>
      <c r="I2256" s="224">
        <v>317.83</v>
      </c>
      <c r="J2256" s="193"/>
      <c r="K2256" s="196">
        <f t="shared" si="288"/>
        <v>-9.838901502865139E-3</v>
      </c>
      <c r="L2256" s="196">
        <f t="shared" si="289"/>
        <v>1.1449778900820911E-3</v>
      </c>
      <c r="M2256" s="196">
        <f t="shared" si="290"/>
        <v>-5.6473541100188892E-3</v>
      </c>
      <c r="N2256" s="196">
        <f t="shared" si="291"/>
        <v>1.0842193620593053E-2</v>
      </c>
      <c r="O2256" s="196">
        <f t="shared" si="292"/>
        <v>-9.58378389839489E-3</v>
      </c>
      <c r="P2256" s="196">
        <f t="shared" si="293"/>
        <v>-5.6296914095079883E-3</v>
      </c>
      <c r="Q2256" s="196">
        <f t="shared" si="294"/>
        <v>7.1292775665401942E-4</v>
      </c>
      <c r="R2256" s="196">
        <f t="shared" si="295"/>
        <v>-7.8354248610850701E-3</v>
      </c>
    </row>
    <row r="2257" spans="1:18" ht="13.8">
      <c r="A2257" s="209">
        <v>44910</v>
      </c>
      <c r="B2257" s="193">
        <v>88.45</v>
      </c>
      <c r="C2257" s="193">
        <v>245.48</v>
      </c>
      <c r="D2257" s="193">
        <v>90.98</v>
      </c>
      <c r="E2257" s="193">
        <v>139.86000000000001</v>
      </c>
      <c r="F2257" s="193">
        <v>448.17</v>
      </c>
      <c r="G2257" s="193">
        <v>47.26</v>
      </c>
      <c r="H2257" s="193">
        <v>40.700000000000003</v>
      </c>
      <c r="I2257" s="224">
        <v>290.41000000000003</v>
      </c>
      <c r="J2257" s="193"/>
      <c r="K2257" s="196">
        <f t="shared" si="288"/>
        <v>-3.4177768071631309E-2</v>
      </c>
      <c r="L2257" s="196">
        <f t="shared" si="289"/>
        <v>-3.1904405095239986E-2</v>
      </c>
      <c r="M2257" s="196">
        <f t="shared" si="290"/>
        <v>-4.312158182583082E-2</v>
      </c>
      <c r="N2257" s="196">
        <f t="shared" si="291"/>
        <v>-3.2177703965123365E-2</v>
      </c>
      <c r="O2257" s="196">
        <f t="shared" si="292"/>
        <v>-4.0547194450985841E-2</v>
      </c>
      <c r="P2257" s="196">
        <f t="shared" si="293"/>
        <v>-9.0165653176766565E-3</v>
      </c>
      <c r="Q2257" s="196">
        <f t="shared" si="294"/>
        <v>-3.3483733080028416E-2</v>
      </c>
      <c r="R2257" s="196">
        <f t="shared" si="295"/>
        <v>-8.627253563225612E-2</v>
      </c>
    </row>
    <row r="2258" spans="1:18" ht="13.8">
      <c r="A2258" s="209">
        <v>44911</v>
      </c>
      <c r="B2258" s="193">
        <v>87.86</v>
      </c>
      <c r="C2258" s="193">
        <v>241.22</v>
      </c>
      <c r="D2258" s="193">
        <v>90.64</v>
      </c>
      <c r="E2258" s="193">
        <v>138.77000000000001</v>
      </c>
      <c r="F2258" s="193">
        <v>445.79</v>
      </c>
      <c r="G2258" s="193">
        <v>46.42</v>
      </c>
      <c r="H2258" s="193">
        <v>39.46</v>
      </c>
      <c r="I2258" s="224">
        <v>290.70999999999998</v>
      </c>
      <c r="J2258" s="193"/>
      <c r="K2258" s="196">
        <f t="shared" si="288"/>
        <v>-6.6704352741662337E-3</v>
      </c>
      <c r="L2258" s="196">
        <f t="shared" si="289"/>
        <v>-1.7353755906794815E-2</v>
      </c>
      <c r="M2258" s="196">
        <f t="shared" si="290"/>
        <v>-3.7370850736425962E-3</v>
      </c>
      <c r="N2258" s="196">
        <f t="shared" si="291"/>
        <v>-7.7935077935078175E-3</v>
      </c>
      <c r="O2258" s="196">
        <f t="shared" si="292"/>
        <v>-5.3104848606555441E-3</v>
      </c>
      <c r="P2258" s="196">
        <f t="shared" si="293"/>
        <v>-1.7774016081252567E-2</v>
      </c>
      <c r="Q2258" s="196">
        <f t="shared" si="294"/>
        <v>-3.0466830466830512E-2</v>
      </c>
      <c r="R2258" s="196">
        <f t="shared" si="295"/>
        <v>1.0330222788469904E-3</v>
      </c>
    </row>
    <row r="2259" spans="1:18" ht="13.8">
      <c r="A2259" s="209">
        <v>44914</v>
      </c>
      <c r="B2259" s="193">
        <v>84.92</v>
      </c>
      <c r="C2259" s="193">
        <v>237.04</v>
      </c>
      <c r="D2259" s="193">
        <v>88.93</v>
      </c>
      <c r="E2259" s="193">
        <v>137.06</v>
      </c>
      <c r="F2259" s="193">
        <v>443.07</v>
      </c>
      <c r="G2259" s="193">
        <v>46.43</v>
      </c>
      <c r="H2259" s="193">
        <v>39.79</v>
      </c>
      <c r="I2259" s="224">
        <v>288.3</v>
      </c>
      <c r="J2259" s="193"/>
      <c r="K2259" s="196">
        <f t="shared" si="288"/>
        <v>-3.3462326428408809E-2</v>
      </c>
      <c r="L2259" s="196">
        <f t="shared" si="289"/>
        <v>-1.7328579719757927E-2</v>
      </c>
      <c r="M2259" s="196">
        <f t="shared" si="290"/>
        <v>-1.8865842894969041E-2</v>
      </c>
      <c r="N2259" s="196">
        <f t="shared" si="291"/>
        <v>-1.2322548101174662E-2</v>
      </c>
      <c r="O2259" s="196">
        <f t="shared" si="292"/>
        <v>-6.1015276251150255E-3</v>
      </c>
      <c r="P2259" s="196">
        <f t="shared" si="293"/>
        <v>2.1542438604045693E-4</v>
      </c>
      <c r="Q2259" s="196">
        <f t="shared" si="294"/>
        <v>8.3628991383679248E-3</v>
      </c>
      <c r="R2259" s="196">
        <f t="shared" si="295"/>
        <v>-8.2900485019434082E-3</v>
      </c>
    </row>
    <row r="2260" spans="1:18" ht="13.8">
      <c r="A2260" s="209">
        <v>44915</v>
      </c>
      <c r="B2260" s="193">
        <v>85.19</v>
      </c>
      <c r="C2260" s="193">
        <v>238.37</v>
      </c>
      <c r="D2260" s="193">
        <v>89.41</v>
      </c>
      <c r="E2260" s="193">
        <v>135.74</v>
      </c>
      <c r="F2260" s="193">
        <v>442.28</v>
      </c>
      <c r="G2260" s="193">
        <v>46.84</v>
      </c>
      <c r="H2260" s="193">
        <v>39.43</v>
      </c>
      <c r="I2260" s="224">
        <v>288.19</v>
      </c>
      <c r="J2260" s="193"/>
      <c r="K2260" s="196">
        <f t="shared" si="288"/>
        <v>3.1794630240225626E-3</v>
      </c>
      <c r="L2260" s="196">
        <f t="shared" si="289"/>
        <v>5.6108673641580009E-3</v>
      </c>
      <c r="M2260" s="196">
        <f t="shared" si="290"/>
        <v>5.3975036545596509E-3</v>
      </c>
      <c r="N2260" s="196">
        <f t="shared" si="291"/>
        <v>-9.6308186195826154E-3</v>
      </c>
      <c r="O2260" s="196">
        <f t="shared" si="292"/>
        <v>-1.7830139707044495E-3</v>
      </c>
      <c r="P2260" s="196">
        <f t="shared" si="293"/>
        <v>8.8304975231532131E-3</v>
      </c>
      <c r="Q2260" s="196">
        <f t="shared" si="294"/>
        <v>-9.0474993717014184E-3</v>
      </c>
      <c r="R2260" s="196">
        <f t="shared" si="295"/>
        <v>-3.8154699965318642E-4</v>
      </c>
    </row>
    <row r="2261" spans="1:18" ht="13.8">
      <c r="A2261" s="209">
        <v>44916</v>
      </c>
      <c r="B2261" s="193">
        <v>86.77</v>
      </c>
      <c r="C2261" s="193">
        <v>240.96</v>
      </c>
      <c r="D2261" s="193">
        <v>90.03</v>
      </c>
      <c r="E2261" s="193">
        <v>134.84</v>
      </c>
      <c r="F2261" s="193">
        <v>446.38</v>
      </c>
      <c r="G2261" s="193">
        <v>47.21</v>
      </c>
      <c r="H2261" s="193">
        <v>39.729999999999997</v>
      </c>
      <c r="I2261" s="224">
        <v>297.95999999999998</v>
      </c>
      <c r="J2261" s="193"/>
      <c r="K2261" s="196">
        <f t="shared" si="288"/>
        <v>1.85467777908205E-2</v>
      </c>
      <c r="L2261" s="196">
        <f t="shared" si="289"/>
        <v>1.0865461257708618E-2</v>
      </c>
      <c r="M2261" s="196">
        <f t="shared" si="290"/>
        <v>6.9343473884353494E-3</v>
      </c>
      <c r="N2261" s="196">
        <f t="shared" si="291"/>
        <v>-6.6303226757035922E-3</v>
      </c>
      <c r="O2261" s="196">
        <f t="shared" si="292"/>
        <v>9.2701456091164487E-3</v>
      </c>
      <c r="P2261" s="196">
        <f t="shared" si="293"/>
        <v>7.8992314261314561E-3</v>
      </c>
      <c r="Q2261" s="196">
        <f t="shared" si="294"/>
        <v>7.6084199847830884E-3</v>
      </c>
      <c r="R2261" s="196">
        <f t="shared" si="295"/>
        <v>3.390124570595781E-2</v>
      </c>
    </row>
    <row r="2262" spans="1:18" ht="13.8">
      <c r="A2262" s="209">
        <v>44917</v>
      </c>
      <c r="B2262" s="193">
        <v>83.79</v>
      </c>
      <c r="C2262" s="193">
        <v>234.81</v>
      </c>
      <c r="D2262" s="193">
        <v>88.04</v>
      </c>
      <c r="E2262" s="193">
        <v>133.94</v>
      </c>
      <c r="F2262" s="193">
        <v>443.14</v>
      </c>
      <c r="G2262" s="193">
        <v>46.65</v>
      </c>
      <c r="H2262" s="193">
        <v>38.619999999999997</v>
      </c>
      <c r="I2262" s="224">
        <v>297.75</v>
      </c>
      <c r="J2262" s="193"/>
      <c r="K2262" s="196">
        <f t="shared" si="288"/>
        <v>-3.434366716607111E-2</v>
      </c>
      <c r="L2262" s="196">
        <f t="shared" si="289"/>
        <v>-2.5522908366533887E-2</v>
      </c>
      <c r="M2262" s="196">
        <f t="shared" si="290"/>
        <v>-2.2103743196712149E-2</v>
      </c>
      <c r="N2262" s="196">
        <f t="shared" si="291"/>
        <v>-6.674577276772513E-3</v>
      </c>
      <c r="O2262" s="196">
        <f t="shared" si="292"/>
        <v>-7.2583897128007729E-3</v>
      </c>
      <c r="P2262" s="196">
        <f t="shared" si="293"/>
        <v>-1.1861893666596108E-2</v>
      </c>
      <c r="Q2262" s="196">
        <f t="shared" si="294"/>
        <v>-2.7938585451799634E-2</v>
      </c>
      <c r="R2262" s="196">
        <f t="shared" si="295"/>
        <v>-7.0479258960927491E-4</v>
      </c>
    </row>
    <row r="2263" spans="1:18" ht="13.8">
      <c r="A2263" s="209">
        <v>44918</v>
      </c>
      <c r="B2263" s="193">
        <v>85.25</v>
      </c>
      <c r="C2263" s="193">
        <v>235.35</v>
      </c>
      <c r="D2263" s="193">
        <v>89.59</v>
      </c>
      <c r="E2263" s="193">
        <v>135.63999999999999</v>
      </c>
      <c r="F2263" s="193">
        <v>446.95</v>
      </c>
      <c r="G2263" s="193">
        <v>46.75</v>
      </c>
      <c r="H2263" s="193">
        <v>38.659999999999997</v>
      </c>
      <c r="I2263" s="224">
        <v>294.95999999999998</v>
      </c>
      <c r="J2263" s="193"/>
      <c r="K2263" s="196">
        <f t="shared" si="288"/>
        <v>1.7424513665115094E-2</v>
      </c>
      <c r="L2263" s="196">
        <f t="shared" si="289"/>
        <v>2.2997316979685364E-3</v>
      </c>
      <c r="M2263" s="196">
        <f t="shared" si="290"/>
        <v>1.7605633802816868E-2</v>
      </c>
      <c r="N2263" s="196">
        <f t="shared" si="291"/>
        <v>1.2692250261310951E-2</v>
      </c>
      <c r="O2263" s="196">
        <f t="shared" si="292"/>
        <v>8.5977343503181886E-3</v>
      </c>
      <c r="P2263" s="196">
        <f t="shared" si="293"/>
        <v>2.1436227224008878E-3</v>
      </c>
      <c r="Q2263" s="196">
        <f t="shared" si="294"/>
        <v>1.0357327809424948E-3</v>
      </c>
      <c r="R2263" s="196">
        <f t="shared" si="295"/>
        <v>-9.3702770780857113E-3</v>
      </c>
    </row>
    <row r="2264" spans="1:18" ht="13.8">
      <c r="A2264" s="209">
        <v>44922</v>
      </c>
      <c r="B2264" s="193">
        <v>83.04</v>
      </c>
      <c r="C2264" s="193">
        <v>233.6</v>
      </c>
      <c r="D2264" s="193">
        <v>87.71</v>
      </c>
      <c r="E2264" s="193">
        <v>137.91999999999999</v>
      </c>
      <c r="F2264" s="193">
        <v>442.94</v>
      </c>
      <c r="G2264" s="193">
        <v>46.76</v>
      </c>
      <c r="H2264" s="193">
        <v>38.58</v>
      </c>
      <c r="I2264" s="224">
        <v>284.17</v>
      </c>
      <c r="J2264" s="193"/>
      <c r="K2264" s="196">
        <f t="shared" si="288"/>
        <v>-2.5923753665689078E-2</v>
      </c>
      <c r="L2264" s="196">
        <f t="shared" si="289"/>
        <v>-7.4357340131718718E-3</v>
      </c>
      <c r="M2264" s="196">
        <f t="shared" si="290"/>
        <v>-2.0984484875544253E-2</v>
      </c>
      <c r="N2264" s="196">
        <f t="shared" si="291"/>
        <v>1.6809200825715138E-2</v>
      </c>
      <c r="O2264" s="196">
        <f t="shared" si="292"/>
        <v>-8.9719207965096564E-3</v>
      </c>
      <c r="P2264" s="196">
        <f t="shared" si="293"/>
        <v>2.1390374331546546E-4</v>
      </c>
      <c r="Q2264" s="196">
        <f t="shared" si="294"/>
        <v>-2.0693222969477057E-3</v>
      </c>
      <c r="R2264" s="196">
        <f t="shared" si="295"/>
        <v>-3.6581231353403729E-2</v>
      </c>
    </row>
    <row r="2265" spans="1:18" ht="13.8">
      <c r="A2265" s="209">
        <v>44923</v>
      </c>
      <c r="B2265" s="193">
        <v>81.819999999999993</v>
      </c>
      <c r="C2265" s="193">
        <v>231.21</v>
      </c>
      <c r="D2265" s="193">
        <v>86.25</v>
      </c>
      <c r="E2265" s="193">
        <v>138.15</v>
      </c>
      <c r="F2265" s="193">
        <v>437.62</v>
      </c>
      <c r="G2265" s="193">
        <v>45.94</v>
      </c>
      <c r="H2265" s="193">
        <v>38.42</v>
      </c>
      <c r="I2265" s="224">
        <v>276.88</v>
      </c>
      <c r="J2265" s="193"/>
      <c r="K2265" s="196">
        <f t="shared" si="288"/>
        <v>-1.4691714836223663E-2</v>
      </c>
      <c r="L2265" s="196">
        <f t="shared" si="289"/>
        <v>-1.0231164383561586E-2</v>
      </c>
      <c r="M2265" s="196">
        <f t="shared" si="290"/>
        <v>-1.664576445103174E-2</v>
      </c>
      <c r="N2265" s="196">
        <f t="shared" si="291"/>
        <v>1.6676334106729858E-3</v>
      </c>
      <c r="O2265" s="196">
        <f t="shared" si="292"/>
        <v>-1.2010656070799642E-2</v>
      </c>
      <c r="P2265" s="196">
        <f t="shared" si="293"/>
        <v>-1.7536355859709161E-2</v>
      </c>
      <c r="Q2265" s="196">
        <f t="shared" si="294"/>
        <v>-4.1472265422497819E-3</v>
      </c>
      <c r="R2265" s="196">
        <f t="shared" si="295"/>
        <v>-2.5653658021606855E-2</v>
      </c>
    </row>
    <row r="2266" spans="1:18" ht="13.8">
      <c r="A2266" s="209">
        <v>44924</v>
      </c>
      <c r="B2266" s="193">
        <v>84.18</v>
      </c>
      <c r="C2266" s="193">
        <v>237.59</v>
      </c>
      <c r="D2266" s="193">
        <v>88.73</v>
      </c>
      <c r="E2266" s="193">
        <v>140.59</v>
      </c>
      <c r="F2266" s="193">
        <v>441.04</v>
      </c>
      <c r="G2266" s="193">
        <v>46.22</v>
      </c>
      <c r="H2266" s="193">
        <v>40.25</v>
      </c>
      <c r="I2266" s="224">
        <v>291.12</v>
      </c>
      <c r="J2266" s="193"/>
      <c r="K2266" s="196">
        <f t="shared" si="288"/>
        <v>2.8843803471034147E-2</v>
      </c>
      <c r="L2266" s="196">
        <f t="shared" si="289"/>
        <v>2.7593962198866812E-2</v>
      </c>
      <c r="M2266" s="196">
        <f t="shared" si="290"/>
        <v>2.8753623188405842E-2</v>
      </c>
      <c r="N2266" s="196">
        <f t="shared" si="291"/>
        <v>1.7661961635902987E-2</v>
      </c>
      <c r="O2266" s="196">
        <f t="shared" si="292"/>
        <v>7.8149993144737799E-3</v>
      </c>
      <c r="P2266" s="196">
        <f t="shared" si="293"/>
        <v>6.0949063996517446E-3</v>
      </c>
      <c r="Q2266" s="196">
        <f t="shared" si="294"/>
        <v>4.763144195731385E-2</v>
      </c>
      <c r="R2266" s="196">
        <f t="shared" si="295"/>
        <v>5.143022247905233E-2</v>
      </c>
    </row>
    <row r="2267" spans="1:18" ht="13.8">
      <c r="A2267" s="209">
        <v>44925</v>
      </c>
      <c r="B2267" s="193">
        <v>84</v>
      </c>
      <c r="C2267" s="193">
        <v>236.42</v>
      </c>
      <c r="D2267" s="193">
        <v>88.51</v>
      </c>
      <c r="E2267" s="193">
        <v>141.22</v>
      </c>
      <c r="F2267" s="193">
        <v>441.01</v>
      </c>
      <c r="G2267" s="193">
        <v>46.1</v>
      </c>
      <c r="H2267" s="193">
        <v>39.92</v>
      </c>
      <c r="I2267" s="224">
        <v>294.88</v>
      </c>
      <c r="J2267" s="193"/>
      <c r="K2267" s="196">
        <f t="shared" si="288"/>
        <v>-2.1382751247327964E-3</v>
      </c>
      <c r="L2267" s="196">
        <f t="shared" si="289"/>
        <v>-4.9244496822257499E-3</v>
      </c>
      <c r="M2267" s="196">
        <f t="shared" si="290"/>
        <v>-2.4794319846725894E-3</v>
      </c>
      <c r="N2267" s="196">
        <f t="shared" si="291"/>
        <v>4.4811152998079197E-3</v>
      </c>
      <c r="O2267" s="196">
        <f t="shared" si="292"/>
        <v>-6.8021041175470604E-5</v>
      </c>
      <c r="P2267" s="196">
        <f t="shared" si="293"/>
        <v>-2.5962786672435621E-3</v>
      </c>
      <c r="Q2267" s="196">
        <f t="shared" si="294"/>
        <v>-8.1987577639751133E-3</v>
      </c>
      <c r="R2267" s="196">
        <f t="shared" si="295"/>
        <v>1.2915636163781228E-2</v>
      </c>
    </row>
    <row r="2268" spans="1:18" ht="13.8">
      <c r="A2268" s="209">
        <v>44929</v>
      </c>
      <c r="B2268" s="193">
        <v>85.82</v>
      </c>
      <c r="C2268" s="193">
        <v>236.18</v>
      </c>
      <c r="D2268" s="193">
        <v>89.48</v>
      </c>
      <c r="E2268" s="193">
        <v>143.77000000000001</v>
      </c>
      <c r="F2268" s="193">
        <v>437.9</v>
      </c>
      <c r="G2268" s="193">
        <v>46.69</v>
      </c>
      <c r="H2268" s="193">
        <v>40.57</v>
      </c>
      <c r="I2268" s="224">
        <v>294.95</v>
      </c>
      <c r="J2268" s="193"/>
      <c r="K2268" s="196">
        <f t="shared" si="288"/>
        <v>2.1666666666666584E-2</v>
      </c>
      <c r="L2268" s="196">
        <f t="shared" si="289"/>
        <v>-1.0151425429319883E-3</v>
      </c>
      <c r="M2268" s="196">
        <f t="shared" si="290"/>
        <v>1.0959213648175333E-2</v>
      </c>
      <c r="N2268" s="196">
        <f t="shared" si="291"/>
        <v>1.8056932445829284E-2</v>
      </c>
      <c r="O2268" s="196">
        <f t="shared" si="292"/>
        <v>-7.0519942858438892E-3</v>
      </c>
      <c r="P2268" s="196">
        <f t="shared" si="293"/>
        <v>1.2798264642082349E-2</v>
      </c>
      <c r="Q2268" s="196">
        <f t="shared" si="294"/>
        <v>1.6282565130260485E-2</v>
      </c>
      <c r="R2268" s="196">
        <f t="shared" si="295"/>
        <v>2.3738469886053031E-4</v>
      </c>
    </row>
    <row r="2269" spans="1:18" ht="13.8">
      <c r="A2269" s="209">
        <v>44930</v>
      </c>
      <c r="B2269" s="193">
        <v>85.14</v>
      </c>
      <c r="C2269" s="193">
        <v>225.85</v>
      </c>
      <c r="D2269" s="193">
        <v>88.49</v>
      </c>
      <c r="E2269" s="193">
        <v>144.71</v>
      </c>
      <c r="F2269" s="193">
        <v>441.07</v>
      </c>
      <c r="G2269" s="193">
        <v>46.74</v>
      </c>
      <c r="H2269" s="193">
        <v>41.47</v>
      </c>
      <c r="I2269" s="224">
        <v>309.41000000000003</v>
      </c>
      <c r="J2269" s="193"/>
      <c r="K2269" s="196">
        <f t="shared" si="288"/>
        <v>-7.9235609415053906E-3</v>
      </c>
      <c r="L2269" s="196">
        <f t="shared" si="289"/>
        <v>-4.3737827081039939E-2</v>
      </c>
      <c r="M2269" s="196">
        <f t="shared" si="290"/>
        <v>-1.1063924899418966E-2</v>
      </c>
      <c r="N2269" s="196">
        <f t="shared" si="291"/>
        <v>6.5382207692842569E-3</v>
      </c>
      <c r="O2269" s="196">
        <f t="shared" si="292"/>
        <v>7.2390956839461429E-3</v>
      </c>
      <c r="P2269" s="196">
        <f t="shared" si="293"/>
        <v>1.0708931248662296E-3</v>
      </c>
      <c r="Q2269" s="196">
        <f t="shared" si="294"/>
        <v>2.2183879714074404E-2</v>
      </c>
      <c r="R2269" s="196">
        <f t="shared" si="295"/>
        <v>4.9025258518393074E-2</v>
      </c>
    </row>
    <row r="2270" spans="1:18" ht="13.8">
      <c r="A2270" s="209">
        <v>44931</v>
      </c>
      <c r="B2270" s="193">
        <v>83.12</v>
      </c>
      <c r="C2270" s="193">
        <v>219.16</v>
      </c>
      <c r="D2270" s="193">
        <v>86.56</v>
      </c>
      <c r="E2270" s="193">
        <v>146.16999999999999</v>
      </c>
      <c r="F2270" s="193">
        <v>434.91</v>
      </c>
      <c r="G2270" s="193">
        <v>46.59</v>
      </c>
      <c r="H2270" s="193">
        <v>41.48</v>
      </c>
      <c r="I2270" s="224">
        <v>309.7</v>
      </c>
      <c r="J2270" s="193"/>
      <c r="K2270" s="196">
        <f t="shared" si="288"/>
        <v>-2.3725628376791121E-2</v>
      </c>
      <c r="L2270" s="196">
        <f t="shared" si="289"/>
        <v>-2.9621430152756246E-2</v>
      </c>
      <c r="M2270" s="196">
        <f t="shared" si="290"/>
        <v>-2.1810374053565292E-2</v>
      </c>
      <c r="N2270" s="196">
        <f t="shared" si="291"/>
        <v>1.0089143804850939E-2</v>
      </c>
      <c r="O2270" s="196">
        <f t="shared" si="292"/>
        <v>-1.3966037136962315E-2</v>
      </c>
      <c r="P2270" s="196">
        <f t="shared" si="293"/>
        <v>-3.2092426187419463E-3</v>
      </c>
      <c r="Q2270" s="196">
        <f t="shared" si="294"/>
        <v>2.4113817217260696E-4</v>
      </c>
      <c r="R2270" s="196">
        <f t="shared" si="295"/>
        <v>9.3726770304761837E-4</v>
      </c>
    </row>
    <row r="2271" spans="1:18" ht="13.8">
      <c r="A2271" s="209">
        <v>44932</v>
      </c>
      <c r="B2271" s="193">
        <v>86.08</v>
      </c>
      <c r="C2271" s="193">
        <v>221.74</v>
      </c>
      <c r="D2271" s="193">
        <v>87.94</v>
      </c>
      <c r="E2271" s="193">
        <v>151.75</v>
      </c>
      <c r="F2271" s="193">
        <v>466.48</v>
      </c>
      <c r="G2271" s="193">
        <v>47.73</v>
      </c>
      <c r="H2271" s="193">
        <v>43.42</v>
      </c>
      <c r="I2271" s="224">
        <v>315.55</v>
      </c>
      <c r="J2271" s="193"/>
      <c r="K2271" s="196">
        <f t="shared" si="288"/>
        <v>3.5611164581328125E-2</v>
      </c>
      <c r="L2271" s="196">
        <f t="shared" si="289"/>
        <v>1.1772221208249738E-2</v>
      </c>
      <c r="M2271" s="196">
        <f t="shared" si="290"/>
        <v>1.5942698706099764E-2</v>
      </c>
      <c r="N2271" s="196">
        <f t="shared" si="291"/>
        <v>3.8174728056372807E-2</v>
      </c>
      <c r="O2271" s="196">
        <f t="shared" si="292"/>
        <v>7.2589731208755809E-2</v>
      </c>
      <c r="P2271" s="196">
        <f t="shared" si="293"/>
        <v>2.4468770122343709E-2</v>
      </c>
      <c r="Q2271" s="196">
        <f t="shared" si="294"/>
        <v>4.6769527483124518E-2</v>
      </c>
      <c r="R2271" s="196">
        <f t="shared" si="295"/>
        <v>1.8889247659024937E-2</v>
      </c>
    </row>
    <row r="2272" spans="1:18" ht="13.8">
      <c r="A2272" s="209">
        <v>44935</v>
      </c>
      <c r="B2272" s="193">
        <v>87.36</v>
      </c>
      <c r="C2272" s="193">
        <v>223.9</v>
      </c>
      <c r="D2272" s="193">
        <v>88.58</v>
      </c>
      <c r="E2272" s="193">
        <v>148.15</v>
      </c>
      <c r="F2272" s="193">
        <v>462.5</v>
      </c>
      <c r="G2272" s="193">
        <v>47.13</v>
      </c>
      <c r="H2272" s="193">
        <v>41.89</v>
      </c>
      <c r="I2272" s="224">
        <v>315.17</v>
      </c>
      <c r="J2272" s="193"/>
      <c r="K2272" s="196">
        <f t="shared" si="288"/>
        <v>1.4869888475836444E-2</v>
      </c>
      <c r="L2272" s="196">
        <f t="shared" si="289"/>
        <v>9.7411382700459837E-3</v>
      </c>
      <c r="M2272" s="196">
        <f t="shared" si="290"/>
        <v>7.2776893336365771E-3</v>
      </c>
      <c r="N2272" s="196">
        <f t="shared" si="291"/>
        <v>-2.3723228995057622E-2</v>
      </c>
      <c r="O2272" s="196">
        <f t="shared" si="292"/>
        <v>-8.531984222260371E-3</v>
      </c>
      <c r="P2272" s="196">
        <f t="shared" si="293"/>
        <v>-1.2570710245128732E-2</v>
      </c>
      <c r="Q2272" s="196">
        <f t="shared" si="294"/>
        <v>-3.5237217871948438E-2</v>
      </c>
      <c r="R2272" s="196">
        <f t="shared" si="295"/>
        <v>-1.2042465536364932E-3</v>
      </c>
    </row>
    <row r="2273" spans="1:18" ht="13.8">
      <c r="A2273" s="209">
        <v>44936</v>
      </c>
      <c r="B2273" s="193">
        <v>89.87</v>
      </c>
      <c r="C2273" s="193">
        <v>225.61</v>
      </c>
      <c r="D2273" s="193">
        <v>89.02</v>
      </c>
      <c r="E2273" s="193">
        <v>147.79</v>
      </c>
      <c r="F2273" s="193">
        <v>465.06</v>
      </c>
      <c r="G2273" s="193">
        <v>47.1</v>
      </c>
      <c r="H2273" s="193">
        <v>43.4</v>
      </c>
      <c r="I2273" s="224">
        <v>327.54000000000002</v>
      </c>
      <c r="J2273" s="193"/>
      <c r="K2273" s="196">
        <f t="shared" si="288"/>
        <v>2.8731684981685039E-2</v>
      </c>
      <c r="L2273" s="196">
        <f t="shared" si="289"/>
        <v>7.6373380973649308E-3</v>
      </c>
      <c r="M2273" s="196">
        <f t="shared" si="290"/>
        <v>4.9672612327838987E-3</v>
      </c>
      <c r="N2273" s="196">
        <f t="shared" si="291"/>
        <v>-2.4299696253797746E-3</v>
      </c>
      <c r="O2273" s="196">
        <f t="shared" si="292"/>
        <v>5.5351351351351401E-3</v>
      </c>
      <c r="P2273" s="196">
        <f t="shared" si="293"/>
        <v>-6.3653723742841369E-4</v>
      </c>
      <c r="Q2273" s="196">
        <f t="shared" si="294"/>
        <v>3.6046789209835235E-2</v>
      </c>
      <c r="R2273" s="196">
        <f t="shared" si="295"/>
        <v>3.9248659453628217E-2</v>
      </c>
    </row>
    <row r="2274" spans="1:18" ht="13.8">
      <c r="A2274" s="209">
        <v>44937</v>
      </c>
      <c r="B2274" s="193">
        <v>95.09</v>
      </c>
      <c r="C2274" s="193">
        <v>232.43</v>
      </c>
      <c r="D2274" s="193">
        <v>92.03</v>
      </c>
      <c r="E2274" s="193">
        <v>150.63</v>
      </c>
      <c r="F2274" s="193">
        <v>467.87</v>
      </c>
      <c r="G2274" s="193">
        <v>47.51</v>
      </c>
      <c r="H2274" s="193">
        <v>44.86</v>
      </c>
      <c r="I2274" s="224">
        <v>327.26</v>
      </c>
      <c r="J2274" s="193"/>
      <c r="K2274" s="196">
        <f t="shared" si="288"/>
        <v>5.8083898965171903E-2</v>
      </c>
      <c r="L2274" s="196">
        <f t="shared" si="289"/>
        <v>3.0229156509019958E-2</v>
      </c>
      <c r="M2274" s="196">
        <f t="shared" si="290"/>
        <v>3.381262637609532E-2</v>
      </c>
      <c r="N2274" s="196">
        <f t="shared" si="291"/>
        <v>1.9216455781852652E-2</v>
      </c>
      <c r="O2274" s="196">
        <f t="shared" si="292"/>
        <v>6.0422311099643106E-3</v>
      </c>
      <c r="P2274" s="196">
        <f t="shared" si="293"/>
        <v>8.7048832271761478E-3</v>
      </c>
      <c r="Q2274" s="196">
        <f t="shared" si="294"/>
        <v>3.3640552995391725E-2</v>
      </c>
      <c r="R2274" s="196">
        <f t="shared" si="295"/>
        <v>-8.5485742199435048E-4</v>
      </c>
    </row>
    <row r="2275" spans="1:18" ht="13.8">
      <c r="A2275" s="209">
        <v>44938</v>
      </c>
      <c r="B2275" s="193">
        <v>95.27</v>
      </c>
      <c r="C2275" s="193">
        <v>235.13</v>
      </c>
      <c r="D2275" s="193">
        <v>91.68</v>
      </c>
      <c r="E2275" s="193">
        <v>151.37</v>
      </c>
      <c r="F2275" s="193">
        <v>466.06</v>
      </c>
      <c r="G2275" s="193">
        <v>47.09</v>
      </c>
      <c r="H2275" s="193">
        <v>44.69</v>
      </c>
      <c r="I2275" s="224">
        <v>330.13</v>
      </c>
      <c r="J2275" s="193"/>
      <c r="K2275" s="196">
        <f t="shared" si="288"/>
        <v>1.8929435271846946E-3</v>
      </c>
      <c r="L2275" s="196">
        <f t="shared" si="289"/>
        <v>1.16164006367508E-2</v>
      </c>
      <c r="M2275" s="196">
        <f t="shared" si="290"/>
        <v>-3.8031076822774563E-3</v>
      </c>
      <c r="N2275" s="196">
        <f t="shared" si="291"/>
        <v>4.9126999933612765E-3</v>
      </c>
      <c r="O2275" s="196">
        <f t="shared" si="292"/>
        <v>-3.8685959775151264E-3</v>
      </c>
      <c r="P2275" s="196">
        <f t="shared" si="293"/>
        <v>-8.840244159124282E-3</v>
      </c>
      <c r="Q2275" s="196">
        <f t="shared" si="294"/>
        <v>-3.7895675434686071E-3</v>
      </c>
      <c r="R2275" s="196">
        <f t="shared" si="295"/>
        <v>8.7697854916580237E-3</v>
      </c>
    </row>
    <row r="2276" spans="1:18" ht="13.8">
      <c r="A2276" s="209">
        <v>44939</v>
      </c>
      <c r="B2276" s="193">
        <v>98.12</v>
      </c>
      <c r="C2276" s="193">
        <v>235.84</v>
      </c>
      <c r="D2276" s="193">
        <v>92.57</v>
      </c>
      <c r="E2276" s="193">
        <v>155.97</v>
      </c>
      <c r="F2276" s="193">
        <v>468.78</v>
      </c>
      <c r="G2276" s="193">
        <v>47.24</v>
      </c>
      <c r="H2276" s="193">
        <v>44.53</v>
      </c>
      <c r="I2276" s="224">
        <v>332.82</v>
      </c>
      <c r="J2276" s="193"/>
      <c r="K2276" s="196">
        <f t="shared" si="288"/>
        <v>2.9914978482208549E-2</v>
      </c>
      <c r="L2276" s="196">
        <f t="shared" si="289"/>
        <v>3.0196061753073105E-3</v>
      </c>
      <c r="M2276" s="196">
        <f t="shared" si="290"/>
        <v>9.7076788830714033E-3</v>
      </c>
      <c r="N2276" s="196">
        <f t="shared" si="291"/>
        <v>3.0389112770033654E-2</v>
      </c>
      <c r="O2276" s="196">
        <f t="shared" si="292"/>
        <v>5.8361584345362622E-3</v>
      </c>
      <c r="P2276" s="196">
        <f t="shared" si="293"/>
        <v>3.1853896793374087E-3</v>
      </c>
      <c r="Q2276" s="196">
        <f t="shared" si="294"/>
        <v>-3.5802192884313404E-3</v>
      </c>
      <c r="R2276" s="196">
        <f t="shared" si="295"/>
        <v>8.1483052130978638E-3</v>
      </c>
    </row>
    <row r="2277" spans="1:18" ht="13.8">
      <c r="A2277" s="209">
        <v>44943</v>
      </c>
      <c r="B2277" s="193">
        <v>96.05</v>
      </c>
      <c r="C2277" s="193">
        <v>236.94</v>
      </c>
      <c r="D2277" s="193">
        <v>91.93</v>
      </c>
      <c r="E2277" s="193">
        <v>153.6</v>
      </c>
      <c r="F2277" s="193">
        <v>470.25</v>
      </c>
      <c r="G2277" s="193">
        <v>46.96</v>
      </c>
      <c r="H2277" s="193">
        <v>45.02</v>
      </c>
      <c r="I2277" s="224">
        <v>326.22000000000003</v>
      </c>
      <c r="J2277" s="193"/>
      <c r="K2277" s="196">
        <f t="shared" si="288"/>
        <v>-2.1096616388096283E-2</v>
      </c>
      <c r="L2277" s="196">
        <f t="shared" si="289"/>
        <v>4.6641791044775881E-3</v>
      </c>
      <c r="M2277" s="196">
        <f t="shared" si="290"/>
        <v>-6.9136869396131187E-3</v>
      </c>
      <c r="N2277" s="196">
        <f t="shared" si="291"/>
        <v>-1.5195229851894624E-2</v>
      </c>
      <c r="O2277" s="196">
        <f t="shared" si="292"/>
        <v>3.1357993088442925E-3</v>
      </c>
      <c r="P2277" s="196">
        <f t="shared" si="293"/>
        <v>-5.9271803556308449E-3</v>
      </c>
      <c r="Q2277" s="196">
        <f t="shared" si="294"/>
        <v>1.1003817651021828E-2</v>
      </c>
      <c r="R2277" s="196">
        <f t="shared" si="295"/>
        <v>-1.9830539030106262E-2</v>
      </c>
    </row>
    <row r="2278" spans="1:18" ht="13.8">
      <c r="A2278" s="209">
        <v>44944</v>
      </c>
      <c r="B2278" s="193">
        <v>95.46</v>
      </c>
      <c r="C2278" s="193">
        <v>232.47</v>
      </c>
      <c r="D2278" s="193">
        <v>91.56</v>
      </c>
      <c r="E2278" s="193">
        <v>152.4</v>
      </c>
      <c r="F2278" s="193">
        <v>463.2</v>
      </c>
      <c r="G2278" s="193">
        <v>45.79</v>
      </c>
      <c r="H2278" s="193">
        <v>44.26</v>
      </c>
      <c r="I2278" s="224">
        <v>326.33</v>
      </c>
      <c r="J2278" s="193"/>
      <c r="K2278" s="196">
        <f t="shared" si="288"/>
        <v>-6.1426340447683853E-3</v>
      </c>
      <c r="L2278" s="196">
        <f t="shared" si="289"/>
        <v>-1.8865535578627496E-2</v>
      </c>
      <c r="M2278" s="196">
        <f t="shared" si="290"/>
        <v>-4.0248014793865389E-3</v>
      </c>
      <c r="N2278" s="196">
        <f t="shared" si="291"/>
        <v>-7.8124999999999263E-3</v>
      </c>
      <c r="O2278" s="196">
        <f t="shared" si="292"/>
        <v>-1.4992025518341332E-2</v>
      </c>
      <c r="P2278" s="196">
        <f t="shared" si="293"/>
        <v>-2.4914821124361195E-2</v>
      </c>
      <c r="Q2278" s="196">
        <f t="shared" si="294"/>
        <v>-1.6881386050644272E-2</v>
      </c>
      <c r="R2278" s="196">
        <f t="shared" si="295"/>
        <v>3.3719575746415546E-4</v>
      </c>
    </row>
    <row r="2279" spans="1:18" ht="13.8">
      <c r="A2279" s="209">
        <v>44945</v>
      </c>
      <c r="B2279" s="193">
        <v>93.68</v>
      </c>
      <c r="C2279" s="193">
        <v>228.64</v>
      </c>
      <c r="D2279" s="193">
        <v>93.68</v>
      </c>
      <c r="E2279" s="193">
        <v>150.76</v>
      </c>
      <c r="F2279" s="193">
        <v>453.56</v>
      </c>
      <c r="G2279" s="193">
        <v>45.14</v>
      </c>
      <c r="H2279" s="193">
        <v>43.83</v>
      </c>
      <c r="I2279" s="224">
        <v>315.77999999999997</v>
      </c>
      <c r="J2279" s="193"/>
      <c r="K2279" s="196">
        <f t="shared" si="288"/>
        <v>-1.8646553530274324E-2</v>
      </c>
      <c r="L2279" s="196">
        <f t="shared" si="289"/>
        <v>-1.6475244117520594E-2</v>
      </c>
      <c r="M2279" s="196">
        <f t="shared" si="290"/>
        <v>2.3154215814766323E-2</v>
      </c>
      <c r="N2279" s="196">
        <f t="shared" si="291"/>
        <v>-1.0761154855643142E-2</v>
      </c>
      <c r="O2279" s="196">
        <f t="shared" si="292"/>
        <v>-2.0811744386873891E-2</v>
      </c>
      <c r="P2279" s="196">
        <f t="shared" si="293"/>
        <v>-1.4195239135182324E-2</v>
      </c>
      <c r="Q2279" s="196">
        <f t="shared" si="294"/>
        <v>-9.7153185720741022E-3</v>
      </c>
      <c r="R2279" s="196">
        <f t="shared" si="295"/>
        <v>-3.2329237275150954E-2</v>
      </c>
    </row>
    <row r="2280" spans="1:18" ht="13.8">
      <c r="A2280" s="209">
        <v>44946</v>
      </c>
      <c r="B2280" s="193">
        <v>97.25</v>
      </c>
      <c r="C2280" s="193">
        <v>236.81</v>
      </c>
      <c r="D2280" s="193">
        <v>99.04</v>
      </c>
      <c r="E2280" s="193">
        <v>153.69999999999999</v>
      </c>
      <c r="F2280" s="193">
        <v>463.82</v>
      </c>
      <c r="G2280" s="193">
        <v>45.7</v>
      </c>
      <c r="H2280" s="193">
        <v>44.91</v>
      </c>
      <c r="I2280" s="224">
        <v>342.5</v>
      </c>
      <c r="J2280" s="193"/>
      <c r="K2280" s="196">
        <f t="shared" si="288"/>
        <v>3.8108454312553296E-2</v>
      </c>
      <c r="L2280" s="196">
        <f t="shared" si="289"/>
        <v>3.5733030090972777E-2</v>
      </c>
      <c r="M2280" s="196">
        <f t="shared" si="290"/>
        <v>5.721605465414175E-2</v>
      </c>
      <c r="N2280" s="196">
        <f t="shared" si="291"/>
        <v>1.9501193950650027E-2</v>
      </c>
      <c r="O2280" s="196">
        <f t="shared" si="292"/>
        <v>2.2621042419966469E-2</v>
      </c>
      <c r="P2280" s="196">
        <f t="shared" si="293"/>
        <v>1.2405848471422292E-2</v>
      </c>
      <c r="Q2280" s="196">
        <f t="shared" si="294"/>
        <v>2.4640657084188874E-2</v>
      </c>
      <c r="R2280" s="196">
        <f t="shared" si="295"/>
        <v>8.4615871809487708E-2</v>
      </c>
    </row>
    <row r="2281" spans="1:18" ht="13.8">
      <c r="A2281" s="209">
        <v>44949</v>
      </c>
      <c r="B2281" s="193">
        <v>97.52</v>
      </c>
      <c r="C2281" s="193">
        <v>239.14</v>
      </c>
      <c r="D2281" s="193">
        <v>100.96</v>
      </c>
      <c r="E2281" s="193">
        <v>156</v>
      </c>
      <c r="F2281" s="193">
        <v>475.89</v>
      </c>
      <c r="G2281" s="193">
        <v>46.38</v>
      </c>
      <c r="H2281" s="193">
        <v>45.87</v>
      </c>
      <c r="I2281" s="224">
        <v>357.42</v>
      </c>
      <c r="J2281" s="193"/>
      <c r="K2281" s="196">
        <f t="shared" si="288"/>
        <v>2.7763496143958458E-3</v>
      </c>
      <c r="L2281" s="196">
        <f t="shared" si="289"/>
        <v>9.8391115240065198E-3</v>
      </c>
      <c r="M2281" s="196">
        <f t="shared" si="290"/>
        <v>1.9386106623586301E-2</v>
      </c>
      <c r="N2281" s="196">
        <f t="shared" si="291"/>
        <v>1.4964216005205019E-2</v>
      </c>
      <c r="O2281" s="196">
        <f t="shared" si="292"/>
        <v>2.6023026173946775E-2</v>
      </c>
      <c r="P2281" s="196">
        <f t="shared" si="293"/>
        <v>1.4879649890590802E-2</v>
      </c>
      <c r="Q2281" s="196">
        <f t="shared" si="294"/>
        <v>2.1376085504342036E-2</v>
      </c>
      <c r="R2281" s="196">
        <f t="shared" si="295"/>
        <v>4.3562043795620488E-2</v>
      </c>
    </row>
    <row r="2282" spans="1:18" ht="13.8">
      <c r="A2282" s="209">
        <v>44950</v>
      </c>
      <c r="B2282" s="193">
        <v>96.32</v>
      </c>
      <c r="C2282" s="193">
        <v>238.61</v>
      </c>
      <c r="D2282" s="193">
        <v>98.97</v>
      </c>
      <c r="E2282" s="193">
        <v>154.97</v>
      </c>
      <c r="F2282" s="193">
        <v>475.41</v>
      </c>
      <c r="G2282" s="193">
        <v>46.5</v>
      </c>
      <c r="H2282" s="193">
        <v>44.94</v>
      </c>
      <c r="I2282" s="224">
        <v>363.83</v>
      </c>
      <c r="J2282" s="193"/>
      <c r="K2282" s="196">
        <f t="shared" si="288"/>
        <v>-1.2305168170631695E-2</v>
      </c>
      <c r="L2282" s="196">
        <f t="shared" si="289"/>
        <v>-2.2162749853641079E-3</v>
      </c>
      <c r="M2282" s="196">
        <f t="shared" si="290"/>
        <v>-1.9710776545166352E-2</v>
      </c>
      <c r="N2282" s="196">
        <f t="shared" si="291"/>
        <v>-6.60256410256411E-3</v>
      </c>
      <c r="O2282" s="196">
        <f t="shared" si="292"/>
        <v>-1.0086364495996163E-3</v>
      </c>
      <c r="P2282" s="196">
        <f t="shared" si="293"/>
        <v>2.5873221216040844E-3</v>
      </c>
      <c r="Q2282" s="196">
        <f t="shared" si="294"/>
        <v>-2.0274689339437536E-2</v>
      </c>
      <c r="R2282" s="196">
        <f t="shared" si="295"/>
        <v>1.7934083151474364E-2</v>
      </c>
    </row>
    <row r="2283" spans="1:18" ht="13.8">
      <c r="A2283" s="209">
        <v>44951</v>
      </c>
      <c r="B2283" s="193">
        <v>97.18</v>
      </c>
      <c r="C2283" s="193">
        <v>237.2</v>
      </c>
      <c r="D2283" s="193">
        <v>96.49</v>
      </c>
      <c r="E2283" s="193">
        <v>155.6</v>
      </c>
      <c r="F2283" s="193">
        <v>474.22</v>
      </c>
      <c r="G2283" s="193">
        <v>46.28</v>
      </c>
      <c r="H2283" s="193">
        <v>47.1</v>
      </c>
      <c r="I2283" s="224">
        <v>367.96</v>
      </c>
      <c r="J2283" s="193"/>
      <c r="K2283" s="196">
        <f t="shared" si="288"/>
        <v>8.9285714285715703E-3</v>
      </c>
      <c r="L2283" s="196">
        <f t="shared" si="289"/>
        <v>-5.9092242571561334E-3</v>
      </c>
      <c r="M2283" s="196">
        <f t="shared" si="290"/>
        <v>-2.5058098413660745E-2</v>
      </c>
      <c r="N2283" s="196">
        <f t="shared" si="291"/>
        <v>4.0653029618635574E-3</v>
      </c>
      <c r="O2283" s="196">
        <f t="shared" si="292"/>
        <v>-2.5031025851370349E-3</v>
      </c>
      <c r="P2283" s="196">
        <f t="shared" si="293"/>
        <v>-4.7311827956989004E-3</v>
      </c>
      <c r="Q2283" s="196">
        <f t="shared" si="294"/>
        <v>4.8064085447263101E-2</v>
      </c>
      <c r="R2283" s="196">
        <f t="shared" si="295"/>
        <v>1.1351455350026098E-2</v>
      </c>
    </row>
    <row r="2284" spans="1:18" ht="13.8">
      <c r="A2284" s="209">
        <v>44952</v>
      </c>
      <c r="B2284" s="193">
        <v>99.22</v>
      </c>
      <c r="C2284" s="193">
        <v>244.48</v>
      </c>
      <c r="D2284" s="193">
        <v>98.92</v>
      </c>
      <c r="E2284" s="193">
        <v>158.27000000000001</v>
      </c>
      <c r="F2284" s="193">
        <v>481.39</v>
      </c>
      <c r="G2284" s="193">
        <v>46.24</v>
      </c>
      <c r="H2284" s="193">
        <v>47.32</v>
      </c>
      <c r="I2284" s="224">
        <v>364.87</v>
      </c>
      <c r="J2284" s="193"/>
      <c r="K2284" s="196">
        <f t="shared" si="288"/>
        <v>2.0991973657131013E-2</v>
      </c>
      <c r="L2284" s="196">
        <f t="shared" si="289"/>
        <v>3.0691399662731877E-2</v>
      </c>
      <c r="M2284" s="196">
        <f t="shared" si="290"/>
        <v>2.5183956886724083E-2</v>
      </c>
      <c r="N2284" s="196">
        <f t="shared" si="291"/>
        <v>1.7159383033419125E-2</v>
      </c>
      <c r="O2284" s="196">
        <f t="shared" si="292"/>
        <v>1.5119564758972541E-2</v>
      </c>
      <c r="P2284" s="196">
        <f t="shared" si="293"/>
        <v>-8.6430423509073354E-4</v>
      </c>
      <c r="Q2284" s="196">
        <f t="shared" si="294"/>
        <v>4.6709129511677038E-3</v>
      </c>
      <c r="R2284" s="196">
        <f t="shared" si="295"/>
        <v>-8.3976519186867455E-3</v>
      </c>
    </row>
    <row r="2285" spans="1:18" ht="13.8">
      <c r="A2285" s="209">
        <v>44953</v>
      </c>
      <c r="B2285" s="193">
        <v>102.24</v>
      </c>
      <c r="C2285" s="193">
        <v>244.64</v>
      </c>
      <c r="D2285" s="193">
        <v>100.46</v>
      </c>
      <c r="E2285" s="193">
        <v>159.66999999999999</v>
      </c>
      <c r="F2285" s="193">
        <v>486.21</v>
      </c>
      <c r="G2285" s="193">
        <v>46.59</v>
      </c>
      <c r="H2285" s="193">
        <v>47.16</v>
      </c>
      <c r="I2285" s="224">
        <v>360.77</v>
      </c>
      <c r="J2285" s="193"/>
      <c r="K2285" s="196">
        <f t="shared" si="288"/>
        <v>3.0437411812134611E-2</v>
      </c>
      <c r="L2285" s="196">
        <f t="shared" si="289"/>
        <v>6.5445026178009077E-4</v>
      </c>
      <c r="M2285" s="196">
        <f t="shared" si="290"/>
        <v>1.5568135867367489E-2</v>
      </c>
      <c r="N2285" s="196">
        <f t="shared" si="291"/>
        <v>8.8456435205659777E-3</v>
      </c>
      <c r="O2285" s="196">
        <f t="shared" si="292"/>
        <v>1.0012671638380509E-2</v>
      </c>
      <c r="P2285" s="196">
        <f t="shared" si="293"/>
        <v>7.569204152249165E-3</v>
      </c>
      <c r="Q2285" s="196">
        <f t="shared" si="294"/>
        <v>-3.3812341504649976E-3</v>
      </c>
      <c r="R2285" s="196">
        <f t="shared" si="295"/>
        <v>-1.1236878888371262E-2</v>
      </c>
    </row>
    <row r="2286" spans="1:18" ht="13.8">
      <c r="A2286" s="209">
        <v>44956</v>
      </c>
      <c r="B2286" s="193">
        <v>100.55</v>
      </c>
      <c r="C2286" s="193">
        <v>239.27</v>
      </c>
      <c r="D2286" s="193">
        <v>97.71</v>
      </c>
      <c r="E2286" s="193">
        <v>159.83000000000001</v>
      </c>
      <c r="F2286" s="193">
        <v>486.2</v>
      </c>
      <c r="G2286" s="193">
        <v>46.22</v>
      </c>
      <c r="H2286" s="193">
        <v>47.06</v>
      </c>
      <c r="I2286" s="224">
        <v>353.11</v>
      </c>
      <c r="J2286" s="193"/>
      <c r="K2286" s="196">
        <f t="shared" si="288"/>
        <v>-1.6529733959311402E-2</v>
      </c>
      <c r="L2286" s="196">
        <f t="shared" si="289"/>
        <v>-2.1950621321124821E-2</v>
      </c>
      <c r="M2286" s="196">
        <f t="shared" si="290"/>
        <v>-2.7374079235516626E-2</v>
      </c>
      <c r="N2286" s="196">
        <f t="shared" si="291"/>
        <v>1.0020667626982214E-3</v>
      </c>
      <c r="O2286" s="196">
        <f t="shared" si="292"/>
        <v>-2.0567244606221398E-5</v>
      </c>
      <c r="P2286" s="196">
        <f t="shared" si="293"/>
        <v>-7.9416183730415223E-3</v>
      </c>
      <c r="Q2286" s="196">
        <f t="shared" si="294"/>
        <v>-2.1204410517386414E-3</v>
      </c>
      <c r="R2286" s="196">
        <f t="shared" si="295"/>
        <v>-2.1232364110097757E-2</v>
      </c>
    </row>
    <row r="2287" spans="1:18" ht="13.8">
      <c r="A2287" s="209">
        <v>44957</v>
      </c>
      <c r="B2287" s="193">
        <v>103.13</v>
      </c>
      <c r="C2287" s="193">
        <v>244.3</v>
      </c>
      <c r="D2287" s="193">
        <v>99.63</v>
      </c>
      <c r="E2287" s="193">
        <v>163.11000000000001</v>
      </c>
      <c r="F2287" s="193">
        <v>493.79</v>
      </c>
      <c r="G2287" s="193">
        <v>46.78</v>
      </c>
      <c r="H2287" s="193">
        <v>47.64</v>
      </c>
      <c r="I2287" s="224">
        <v>353.86</v>
      </c>
      <c r="J2287" s="193"/>
      <c r="K2287" s="196">
        <f t="shared" si="288"/>
        <v>2.5658876181004459E-2</v>
      </c>
      <c r="L2287" s="196">
        <f t="shared" si="289"/>
        <v>2.1022276089773063E-2</v>
      </c>
      <c r="M2287" s="196">
        <f t="shared" si="290"/>
        <v>1.9649984648449512E-2</v>
      </c>
      <c r="N2287" s="196">
        <f t="shared" si="291"/>
        <v>2.0521804417193274E-2</v>
      </c>
      <c r="O2287" s="196">
        <f t="shared" si="292"/>
        <v>1.5610859728506853E-2</v>
      </c>
      <c r="P2287" s="196">
        <f t="shared" si="293"/>
        <v>1.2115967113803599E-2</v>
      </c>
      <c r="Q2287" s="196">
        <f t="shared" si="294"/>
        <v>1.2324691882702896E-2</v>
      </c>
      <c r="R2287" s="196">
        <f t="shared" si="295"/>
        <v>2.1239840276401122E-3</v>
      </c>
    </row>
    <row r="2288" spans="1:18" ht="13.8">
      <c r="A2288" s="209">
        <v>44958</v>
      </c>
      <c r="B2288" s="193">
        <v>105.15</v>
      </c>
      <c r="C2288" s="193">
        <v>249.17</v>
      </c>
      <c r="D2288" s="193">
        <v>101.18</v>
      </c>
      <c r="E2288" s="193">
        <v>167.79</v>
      </c>
      <c r="F2288" s="193">
        <v>500.33</v>
      </c>
      <c r="G2288" s="193">
        <v>47.04</v>
      </c>
      <c r="H2288" s="193">
        <v>48.51</v>
      </c>
      <c r="I2288" s="224">
        <v>361.99</v>
      </c>
      <c r="J2288" s="193"/>
      <c r="K2288" s="196">
        <f t="shared" si="288"/>
        <v>1.9586929118588291E-2</v>
      </c>
      <c r="L2288" s="196">
        <f t="shared" si="289"/>
        <v>1.9934506753990895E-2</v>
      </c>
      <c r="M2288" s="196">
        <f t="shared" si="290"/>
        <v>1.5557562983037353E-2</v>
      </c>
      <c r="N2288" s="196">
        <f t="shared" si="291"/>
        <v>2.8692293544233818E-2</v>
      </c>
      <c r="O2288" s="196">
        <f t="shared" si="292"/>
        <v>1.3244496648372716E-2</v>
      </c>
      <c r="P2288" s="196">
        <f t="shared" si="293"/>
        <v>5.557930739632279E-3</v>
      </c>
      <c r="Q2288" s="196">
        <f t="shared" si="294"/>
        <v>1.826196473551632E-2</v>
      </c>
      <c r="R2288" s="196">
        <f t="shared" si="295"/>
        <v>2.2975187927428913E-2</v>
      </c>
    </row>
    <row r="2289" spans="1:18" ht="13.8">
      <c r="A2289" s="209">
        <v>44959</v>
      </c>
      <c r="B2289" s="193">
        <v>112.91</v>
      </c>
      <c r="C2289" s="193">
        <v>260.85000000000002</v>
      </c>
      <c r="D2289" s="193">
        <v>108.53</v>
      </c>
      <c r="E2289" s="193">
        <v>171.53</v>
      </c>
      <c r="F2289" s="193">
        <v>506.55</v>
      </c>
      <c r="G2289" s="193">
        <v>46.7</v>
      </c>
      <c r="H2289" s="193">
        <v>49.72</v>
      </c>
      <c r="I2289" s="224">
        <v>366.89</v>
      </c>
      <c r="J2289" s="193"/>
      <c r="K2289" s="196">
        <f t="shared" si="288"/>
        <v>7.3799334284355589E-2</v>
      </c>
      <c r="L2289" s="196">
        <f t="shared" si="289"/>
        <v>4.6875627081912091E-2</v>
      </c>
      <c r="M2289" s="196">
        <f t="shared" si="290"/>
        <v>7.2642814785530682E-2</v>
      </c>
      <c r="N2289" s="196">
        <f t="shared" si="291"/>
        <v>2.2289766970618088E-2</v>
      </c>
      <c r="O2289" s="196">
        <f t="shared" si="292"/>
        <v>1.2431795015289964E-2</v>
      </c>
      <c r="P2289" s="196">
        <f t="shared" si="293"/>
        <v>-7.2278911564625063E-3</v>
      </c>
      <c r="Q2289" s="196">
        <f t="shared" si="294"/>
        <v>2.494331065759639E-2</v>
      </c>
      <c r="R2289" s="196">
        <f t="shared" si="295"/>
        <v>1.3536285532749459E-2</v>
      </c>
    </row>
    <row r="2290" spans="1:18" ht="13.8">
      <c r="A2290" s="209">
        <v>44960</v>
      </c>
      <c r="B2290" s="193">
        <v>103.39</v>
      </c>
      <c r="C2290" s="193">
        <v>254.69</v>
      </c>
      <c r="D2290" s="193">
        <v>104.96</v>
      </c>
      <c r="E2290" s="193">
        <v>167.49</v>
      </c>
      <c r="F2290" s="193">
        <v>498.2</v>
      </c>
      <c r="G2290" s="193">
        <v>46.08</v>
      </c>
      <c r="H2290" s="193">
        <v>48.76</v>
      </c>
      <c r="I2290" s="224">
        <v>365.9</v>
      </c>
      <c r="J2290" s="193"/>
      <c r="K2290" s="196">
        <f t="shared" si="288"/>
        <v>-8.4314941103533755E-2</v>
      </c>
      <c r="L2290" s="196">
        <f t="shared" si="289"/>
        <v>-2.361510446616839E-2</v>
      </c>
      <c r="M2290" s="196">
        <f t="shared" si="290"/>
        <v>-3.2894130655118467E-2</v>
      </c>
      <c r="N2290" s="196">
        <f t="shared" si="291"/>
        <v>-2.355273130064707E-2</v>
      </c>
      <c r="O2290" s="196">
        <f t="shared" si="292"/>
        <v>-1.6484058829335745E-2</v>
      </c>
      <c r="P2290" s="196">
        <f t="shared" si="293"/>
        <v>-1.3276231263383394E-2</v>
      </c>
      <c r="Q2290" s="196">
        <f t="shared" si="294"/>
        <v>-1.9308125502815784E-2</v>
      </c>
      <c r="R2290" s="196">
        <f t="shared" si="295"/>
        <v>-2.698356455613424E-3</v>
      </c>
    </row>
    <row r="2291" spans="1:18" ht="13.8">
      <c r="A2291" s="209">
        <v>44963</v>
      </c>
      <c r="B2291" s="193">
        <v>102.18</v>
      </c>
      <c r="C2291" s="193">
        <v>253.13</v>
      </c>
      <c r="D2291" s="193">
        <v>103.22</v>
      </c>
      <c r="E2291" s="193">
        <v>164.72</v>
      </c>
      <c r="F2291" s="193">
        <v>498.96</v>
      </c>
      <c r="G2291" s="193">
        <v>45.74</v>
      </c>
      <c r="H2291" s="193">
        <v>48.11</v>
      </c>
      <c r="I2291" s="224">
        <v>361.48</v>
      </c>
      <c r="J2291" s="193"/>
      <c r="K2291" s="196">
        <f t="shared" si="288"/>
        <v>-1.1703259502853213E-2</v>
      </c>
      <c r="L2291" s="196">
        <f t="shared" si="289"/>
        <v>-6.1250932506184078E-3</v>
      </c>
      <c r="M2291" s="196">
        <f t="shared" si="290"/>
        <v>-1.6577743902438977E-2</v>
      </c>
      <c r="N2291" s="196">
        <f t="shared" si="291"/>
        <v>-1.653830079407732E-2</v>
      </c>
      <c r="O2291" s="196">
        <f t="shared" si="292"/>
        <v>1.5254917703733258E-3</v>
      </c>
      <c r="P2291" s="196">
        <f t="shared" si="293"/>
        <v>-7.3784722222221422E-3</v>
      </c>
      <c r="Q2291" s="196">
        <f t="shared" si="294"/>
        <v>-1.3330598851517609E-2</v>
      </c>
      <c r="R2291" s="196">
        <f t="shared" si="295"/>
        <v>-1.2079803224924732E-2</v>
      </c>
    </row>
    <row r="2292" spans="1:18" ht="13.8">
      <c r="A2292" s="209">
        <v>44964</v>
      </c>
      <c r="B2292" s="193">
        <v>102.11</v>
      </c>
      <c r="C2292" s="193">
        <v>263.77</v>
      </c>
      <c r="D2292" s="193">
        <v>107.78</v>
      </c>
      <c r="E2292" s="193">
        <v>165.59</v>
      </c>
      <c r="F2292" s="193">
        <v>499.87</v>
      </c>
      <c r="G2292" s="193">
        <v>45.84</v>
      </c>
      <c r="H2292" s="193">
        <v>48.29</v>
      </c>
      <c r="I2292" s="224">
        <v>362.95</v>
      </c>
      <c r="J2292" s="193"/>
      <c r="K2292" s="196">
        <f t="shared" si="288"/>
        <v>-6.8506557056182609E-4</v>
      </c>
      <c r="L2292" s="196">
        <f t="shared" si="289"/>
        <v>4.2033737605183051E-2</v>
      </c>
      <c r="M2292" s="196">
        <f t="shared" si="290"/>
        <v>4.4177484983530343E-2</v>
      </c>
      <c r="N2292" s="196">
        <f t="shared" si="291"/>
        <v>5.2816901408450981E-3</v>
      </c>
      <c r="O2292" s="196">
        <f t="shared" si="292"/>
        <v>1.8237934904602074E-3</v>
      </c>
      <c r="P2292" s="196">
        <f t="shared" si="293"/>
        <v>2.1862702229995938E-3</v>
      </c>
      <c r="Q2292" s="196">
        <f t="shared" si="294"/>
        <v>3.7414258989814948E-3</v>
      </c>
      <c r="R2292" s="196">
        <f t="shared" si="295"/>
        <v>4.0666150271106852E-3</v>
      </c>
    </row>
    <row r="2293" spans="1:18" ht="13.8">
      <c r="A2293" s="209">
        <v>44965</v>
      </c>
      <c r="B2293" s="193">
        <v>100.05</v>
      </c>
      <c r="C2293" s="193">
        <v>262.95</v>
      </c>
      <c r="D2293" s="193">
        <v>99.76</v>
      </c>
      <c r="E2293" s="193">
        <v>162.78</v>
      </c>
      <c r="F2293" s="193">
        <v>487.56</v>
      </c>
      <c r="G2293" s="193">
        <v>45.59</v>
      </c>
      <c r="H2293" s="193">
        <v>47.32</v>
      </c>
      <c r="I2293" s="224">
        <v>366.83</v>
      </c>
      <c r="J2293" s="193"/>
      <c r="K2293" s="196">
        <f t="shared" si="288"/>
        <v>-2.0174321809812969E-2</v>
      </c>
      <c r="L2293" s="196">
        <f t="shared" si="289"/>
        <v>-3.1087690032983025E-3</v>
      </c>
      <c r="M2293" s="196">
        <f t="shared" si="290"/>
        <v>-7.4410836889960988E-2</v>
      </c>
      <c r="N2293" s="196">
        <f t="shared" si="291"/>
        <v>-1.6969623769551315E-2</v>
      </c>
      <c r="O2293" s="196">
        <f t="shared" si="292"/>
        <v>-2.4626402864744837E-2</v>
      </c>
      <c r="P2293" s="196">
        <f t="shared" si="293"/>
        <v>-5.4537521815008726E-3</v>
      </c>
      <c r="Q2293" s="196">
        <f t="shared" si="294"/>
        <v>-2.0086974528887944E-2</v>
      </c>
      <c r="R2293" s="196">
        <f t="shared" si="295"/>
        <v>1.0690177710428421E-2</v>
      </c>
    </row>
    <row r="2294" spans="1:18" ht="13.8">
      <c r="A2294" s="209">
        <v>44966</v>
      </c>
      <c r="B2294" s="193">
        <v>98.24</v>
      </c>
      <c r="C2294" s="193">
        <v>259.88</v>
      </c>
      <c r="D2294" s="193">
        <v>95.23</v>
      </c>
      <c r="E2294" s="193">
        <v>162.38</v>
      </c>
      <c r="F2294" s="193">
        <v>484.48</v>
      </c>
      <c r="G2294" s="193">
        <v>46.02</v>
      </c>
      <c r="H2294" s="193">
        <v>46.58</v>
      </c>
      <c r="I2294" s="224">
        <v>362.5</v>
      </c>
      <c r="J2294" s="193"/>
      <c r="K2294" s="196">
        <f t="shared" si="288"/>
        <v>-1.8090954522738654E-2</v>
      </c>
      <c r="L2294" s="196">
        <f t="shared" si="289"/>
        <v>-1.1675223426506915E-2</v>
      </c>
      <c r="M2294" s="196">
        <f t="shared" si="290"/>
        <v>-4.5408981555733773E-2</v>
      </c>
      <c r="N2294" s="196">
        <f t="shared" si="291"/>
        <v>-2.45730433714219E-3</v>
      </c>
      <c r="O2294" s="196">
        <f t="shared" si="292"/>
        <v>-6.3171712199523835E-3</v>
      </c>
      <c r="P2294" s="196">
        <f t="shared" si="293"/>
        <v>9.431892958982226E-3</v>
      </c>
      <c r="Q2294" s="196">
        <f t="shared" si="294"/>
        <v>-1.5638207945900297E-2</v>
      </c>
      <c r="R2294" s="196">
        <f t="shared" si="295"/>
        <v>-1.1803832838099349E-2</v>
      </c>
    </row>
    <row r="2295" spans="1:18" ht="13.8">
      <c r="A2295" s="209">
        <v>44967</v>
      </c>
      <c r="B2295" s="193">
        <v>97.61</v>
      </c>
      <c r="C2295" s="193">
        <v>259.37</v>
      </c>
      <c r="D2295" s="193">
        <v>94.63</v>
      </c>
      <c r="E2295" s="193">
        <v>161.1</v>
      </c>
      <c r="F2295" s="193">
        <v>483.86</v>
      </c>
      <c r="G2295" s="193">
        <v>46.73</v>
      </c>
      <c r="H2295" s="193">
        <v>46.28</v>
      </c>
      <c r="I2295" s="224">
        <v>347.36</v>
      </c>
      <c r="J2295" s="195"/>
      <c r="K2295" s="196">
        <f t="shared" si="288"/>
        <v>-6.4128664495113549E-3</v>
      </c>
      <c r="L2295" s="196">
        <f t="shared" si="289"/>
        <v>-1.9624442050176654E-3</v>
      </c>
      <c r="M2295" s="196">
        <f t="shared" si="290"/>
        <v>-6.3005355455214582E-3</v>
      </c>
      <c r="N2295" s="196">
        <f t="shared" si="291"/>
        <v>-7.8827441803177804E-3</v>
      </c>
      <c r="O2295" s="196">
        <f t="shared" si="292"/>
        <v>-1.2797225891677769E-3</v>
      </c>
      <c r="P2295" s="196">
        <f t="shared" si="293"/>
        <v>1.5428074750108512E-2</v>
      </c>
      <c r="Q2295" s="196">
        <f t="shared" si="294"/>
        <v>-6.4405324173464401E-3</v>
      </c>
      <c r="R2295" s="196">
        <f t="shared" si="295"/>
        <v>-4.1765517241379273E-2</v>
      </c>
    </row>
    <row r="2296" spans="1:18" ht="13.8">
      <c r="A2296" s="209">
        <v>44970</v>
      </c>
      <c r="B2296" s="193">
        <v>99.54</v>
      </c>
      <c r="C2296" s="193">
        <v>267.47000000000003</v>
      </c>
      <c r="D2296" s="193">
        <v>94.77</v>
      </c>
      <c r="E2296" s="193">
        <v>164.23</v>
      </c>
      <c r="F2296" s="193">
        <v>490.11</v>
      </c>
      <c r="G2296" s="193">
        <v>47.44</v>
      </c>
      <c r="H2296" s="193">
        <v>47.1</v>
      </c>
      <c r="I2296" s="224">
        <v>358.57</v>
      </c>
      <c r="J2296" s="193"/>
      <c r="K2296" s="196">
        <f t="shared" si="288"/>
        <v>1.977256428644613E-2</v>
      </c>
      <c r="L2296" s="196">
        <f t="shared" si="289"/>
        <v>3.1229517677449289E-2</v>
      </c>
      <c r="M2296" s="196">
        <f t="shared" si="290"/>
        <v>1.4794462643981884E-3</v>
      </c>
      <c r="N2296" s="196">
        <f t="shared" si="291"/>
        <v>1.942892613283672E-2</v>
      </c>
      <c r="O2296" s="196">
        <f t="shared" si="292"/>
        <v>1.291695945108089E-2</v>
      </c>
      <c r="P2296" s="196">
        <f t="shared" si="293"/>
        <v>1.5193665739353754E-2</v>
      </c>
      <c r="Q2296" s="196">
        <f t="shared" si="294"/>
        <v>1.7718236819360422E-2</v>
      </c>
      <c r="R2296" s="196">
        <f t="shared" si="295"/>
        <v>3.2271994472593213E-2</v>
      </c>
    </row>
    <row r="2297" spans="1:18" ht="13.8">
      <c r="A2297" s="209">
        <v>44971</v>
      </c>
      <c r="B2297" s="193">
        <v>99.7</v>
      </c>
      <c r="C2297" s="193">
        <v>268.31</v>
      </c>
      <c r="D2297" s="193">
        <v>94.72</v>
      </c>
      <c r="E2297" s="193">
        <v>163.21</v>
      </c>
      <c r="F2297" s="193">
        <v>486.99</v>
      </c>
      <c r="G2297" s="193">
        <v>47.31</v>
      </c>
      <c r="H2297" s="193">
        <v>46.97</v>
      </c>
      <c r="I2297" s="224">
        <v>359.96</v>
      </c>
      <c r="J2297" s="193"/>
      <c r="K2297" s="196">
        <f t="shared" si="288"/>
        <v>1.6073940124572692E-3</v>
      </c>
      <c r="L2297" s="196">
        <f t="shared" si="289"/>
        <v>3.1405391258831827E-3</v>
      </c>
      <c r="M2297" s="196">
        <f t="shared" si="290"/>
        <v>-5.2759312018568283E-4</v>
      </c>
      <c r="N2297" s="196">
        <f t="shared" si="291"/>
        <v>-6.2108019241306819E-3</v>
      </c>
      <c r="O2297" s="196">
        <f t="shared" si="292"/>
        <v>-6.365917855175378E-3</v>
      </c>
      <c r="P2297" s="196">
        <f t="shared" si="293"/>
        <v>-2.7403035413152499E-3</v>
      </c>
      <c r="Q2297" s="196">
        <f t="shared" si="294"/>
        <v>-2.7600849256900753E-3</v>
      </c>
      <c r="R2297" s="196">
        <f t="shared" si="295"/>
        <v>3.8765094681651739E-3</v>
      </c>
    </row>
    <row r="2298" spans="1:18" ht="13.8">
      <c r="A2298" s="209">
        <v>44972</v>
      </c>
      <c r="B2298" s="193">
        <v>101.16</v>
      </c>
      <c r="C2298" s="193">
        <v>266.17</v>
      </c>
      <c r="D2298" s="193">
        <v>96.86</v>
      </c>
      <c r="E2298" s="193">
        <v>167.83</v>
      </c>
      <c r="F2298" s="193">
        <v>494.79</v>
      </c>
      <c r="G2298" s="193">
        <v>47.66</v>
      </c>
      <c r="H2298" s="193">
        <v>47.79</v>
      </c>
      <c r="I2298" s="224">
        <v>361.42</v>
      </c>
      <c r="J2298" s="193"/>
      <c r="K2298" s="196">
        <f t="shared" si="288"/>
        <v>1.4643931795386096E-2</v>
      </c>
      <c r="L2298" s="196">
        <f t="shared" si="289"/>
        <v>-7.9758488315753648E-3</v>
      </c>
      <c r="M2298" s="196">
        <f t="shared" si="290"/>
        <v>2.2592905405405411E-2</v>
      </c>
      <c r="N2298" s="196">
        <f t="shared" si="291"/>
        <v>2.8307089026407724E-2</v>
      </c>
      <c r="O2298" s="196">
        <f t="shared" si="292"/>
        <v>1.6016755990882793E-2</v>
      </c>
      <c r="P2298" s="196">
        <f t="shared" si="293"/>
        <v>7.3980131050516654E-3</v>
      </c>
      <c r="Q2298" s="196">
        <f t="shared" si="294"/>
        <v>1.7457951884181398E-2</v>
      </c>
      <c r="R2298" s="196">
        <f t="shared" si="295"/>
        <v>4.0560062229137587E-3</v>
      </c>
    </row>
    <row r="2299" spans="1:18" ht="13.8">
      <c r="A2299" s="209">
        <v>44973</v>
      </c>
      <c r="B2299" s="193">
        <v>98.15</v>
      </c>
      <c r="C2299" s="193">
        <v>259.08</v>
      </c>
      <c r="D2299" s="193">
        <v>95.55</v>
      </c>
      <c r="E2299" s="193">
        <v>166.42</v>
      </c>
      <c r="F2299" s="193">
        <v>487.84</v>
      </c>
      <c r="G2299" s="193">
        <v>46.91</v>
      </c>
      <c r="H2299" s="193">
        <v>46.84</v>
      </c>
      <c r="I2299" s="224">
        <v>350.71</v>
      </c>
      <c r="J2299" s="193"/>
      <c r="K2299" s="196">
        <f t="shared" si="288"/>
        <v>-2.9754843811783224E-2</v>
      </c>
      <c r="L2299" s="196">
        <f t="shared" si="289"/>
        <v>-2.66371116203931E-2</v>
      </c>
      <c r="M2299" s="196">
        <f t="shared" si="290"/>
        <v>-1.3524674788354349E-2</v>
      </c>
      <c r="N2299" s="196">
        <f t="shared" si="291"/>
        <v>-8.4013585175476673E-3</v>
      </c>
      <c r="O2299" s="196">
        <f t="shared" si="292"/>
        <v>-1.4046363103538967E-2</v>
      </c>
      <c r="P2299" s="196">
        <f t="shared" si="293"/>
        <v>-1.5736466638690726E-2</v>
      </c>
      <c r="Q2299" s="196">
        <f t="shared" si="294"/>
        <v>-1.9878635697844649E-2</v>
      </c>
      <c r="R2299" s="196">
        <f t="shared" si="295"/>
        <v>-2.9633113828786552E-2</v>
      </c>
    </row>
    <row r="2300" spans="1:18" ht="13.8">
      <c r="A2300" s="209">
        <v>44974</v>
      </c>
      <c r="B2300" s="193">
        <v>97.2</v>
      </c>
      <c r="C2300" s="193">
        <v>255.04</v>
      </c>
      <c r="D2300" s="193">
        <v>94.36</v>
      </c>
      <c r="E2300" s="193">
        <v>165.16</v>
      </c>
      <c r="F2300" s="193">
        <v>491.11</v>
      </c>
      <c r="G2300" s="193">
        <v>47.62</v>
      </c>
      <c r="H2300" s="193">
        <v>46.43</v>
      </c>
      <c r="I2300" s="224">
        <v>347.96</v>
      </c>
      <c r="J2300" s="193"/>
      <c r="K2300" s="196">
        <f t="shared" si="288"/>
        <v>-9.6790626591951381E-3</v>
      </c>
      <c r="L2300" s="196">
        <f t="shared" si="289"/>
        <v>-1.5593639030415286E-2</v>
      </c>
      <c r="M2300" s="196">
        <f t="shared" si="290"/>
        <v>-1.2454212454212431E-2</v>
      </c>
      <c r="N2300" s="196">
        <f t="shared" si="291"/>
        <v>-7.5712053839682193E-3</v>
      </c>
      <c r="O2300" s="196">
        <f t="shared" si="292"/>
        <v>6.7030173827485216E-3</v>
      </c>
      <c r="P2300" s="196">
        <f t="shared" si="293"/>
        <v>1.5135365593690064E-2</v>
      </c>
      <c r="Q2300" s="196">
        <f t="shared" si="294"/>
        <v>-8.7532023911187796E-3</v>
      </c>
      <c r="R2300" s="196">
        <f t="shared" si="295"/>
        <v>-7.8412363491203556E-3</v>
      </c>
    </row>
    <row r="2301" spans="1:18" ht="13.8">
      <c r="A2301" s="209">
        <v>44978</v>
      </c>
      <c r="B2301" s="193">
        <v>94.58</v>
      </c>
      <c r="C2301" s="193">
        <v>249.71</v>
      </c>
      <c r="D2301" s="193">
        <v>91.82</v>
      </c>
      <c r="E2301" s="193">
        <v>158.49</v>
      </c>
      <c r="F2301" s="193">
        <v>485.56</v>
      </c>
      <c r="G2301" s="193">
        <v>47.91</v>
      </c>
      <c r="H2301" s="193">
        <v>46.09</v>
      </c>
      <c r="I2301" s="224">
        <v>337.5</v>
      </c>
      <c r="J2301" s="193"/>
      <c r="K2301" s="196">
        <f t="shared" si="288"/>
        <v>-2.6954732510288112E-2</v>
      </c>
      <c r="L2301" s="196">
        <f t="shared" si="289"/>
        <v>-2.0898682559598432E-2</v>
      </c>
      <c r="M2301" s="196">
        <f t="shared" si="290"/>
        <v>-2.6918185671894936E-2</v>
      </c>
      <c r="N2301" s="196">
        <f t="shared" si="291"/>
        <v>-4.0385081133446278E-2</v>
      </c>
      <c r="O2301" s="196">
        <f t="shared" si="292"/>
        <v>-1.1300930545091754E-2</v>
      </c>
      <c r="P2301" s="196">
        <f t="shared" si="293"/>
        <v>6.0898782024359334E-3</v>
      </c>
      <c r="Q2301" s="196">
        <f t="shared" si="294"/>
        <v>-7.3228516045659338E-3</v>
      </c>
      <c r="R2301" s="196">
        <f t="shared" si="295"/>
        <v>-3.006092654328078E-2</v>
      </c>
    </row>
    <row r="2302" spans="1:18" ht="13.8">
      <c r="A2302" s="209">
        <v>44979</v>
      </c>
      <c r="B2302" s="193">
        <v>95.79</v>
      </c>
      <c r="C2302" s="193">
        <v>248.57</v>
      </c>
      <c r="D2302" s="193">
        <v>91.58</v>
      </c>
      <c r="E2302" s="193">
        <v>158.01</v>
      </c>
      <c r="F2302" s="193">
        <v>481.35</v>
      </c>
      <c r="G2302" s="193">
        <v>46.9</v>
      </c>
      <c r="H2302" s="193">
        <v>46.06</v>
      </c>
      <c r="I2302" s="224">
        <v>334.88</v>
      </c>
      <c r="J2302" s="193"/>
      <c r="K2302" s="196">
        <f t="shared" si="288"/>
        <v>1.2793402410657729E-2</v>
      </c>
      <c r="L2302" s="196">
        <f t="shared" si="289"/>
        <v>-4.5652957430620108E-3</v>
      </c>
      <c r="M2302" s="196">
        <f t="shared" si="290"/>
        <v>-2.6138096275320727E-3</v>
      </c>
      <c r="N2302" s="196">
        <f t="shared" si="291"/>
        <v>-3.0285822449367034E-3</v>
      </c>
      <c r="O2302" s="196">
        <f t="shared" si="292"/>
        <v>-8.6704011862591222E-3</v>
      </c>
      <c r="P2302" s="196">
        <f t="shared" si="293"/>
        <v>-2.1081193905238951E-2</v>
      </c>
      <c r="Q2302" s="196">
        <f t="shared" si="294"/>
        <v>-6.5090041223695241E-4</v>
      </c>
      <c r="R2302" s="196">
        <f t="shared" si="295"/>
        <v>-7.7629629629629767E-3</v>
      </c>
    </row>
    <row r="2303" spans="1:18" ht="13.8">
      <c r="A2303" s="209">
        <v>44980</v>
      </c>
      <c r="B2303" s="193">
        <v>95.82</v>
      </c>
      <c r="C2303" s="193">
        <v>251.79</v>
      </c>
      <c r="D2303" s="193">
        <v>90.85</v>
      </c>
      <c r="E2303" s="193">
        <v>157.80000000000001</v>
      </c>
      <c r="F2303" s="193">
        <v>477.23</v>
      </c>
      <c r="G2303" s="193">
        <v>46.2</v>
      </c>
      <c r="H2303" s="193">
        <v>43.65</v>
      </c>
      <c r="I2303" s="224">
        <v>323.64999999999998</v>
      </c>
      <c r="J2303" s="193"/>
      <c r="K2303" s="196">
        <f t="shared" si="288"/>
        <v>3.1318509238946577E-4</v>
      </c>
      <c r="L2303" s="196">
        <f t="shared" si="289"/>
        <v>1.295409743734159E-2</v>
      </c>
      <c r="M2303" s="196">
        <f t="shared" si="290"/>
        <v>-7.9711727451409042E-3</v>
      </c>
      <c r="N2303" s="196">
        <f t="shared" si="291"/>
        <v>-1.3290298082398555E-3</v>
      </c>
      <c r="O2303" s="196">
        <f t="shared" si="292"/>
        <v>-8.5592604134205972E-3</v>
      </c>
      <c r="P2303" s="196">
        <f t="shared" si="293"/>
        <v>-1.4925373134328268E-2</v>
      </c>
      <c r="Q2303" s="196">
        <f t="shared" si="294"/>
        <v>-5.2323056882327475E-2</v>
      </c>
      <c r="R2303" s="196">
        <f t="shared" si="295"/>
        <v>-3.3534400382226527E-2</v>
      </c>
    </row>
    <row r="2304" spans="1:18" ht="13.8">
      <c r="A2304" s="209">
        <v>44981</v>
      </c>
      <c r="B2304" s="193">
        <v>93.5</v>
      </c>
      <c r="C2304" s="193">
        <v>246.3</v>
      </c>
      <c r="D2304" s="193">
        <v>89.13</v>
      </c>
      <c r="E2304" s="193">
        <v>159.19999999999999</v>
      </c>
      <c r="F2304" s="193">
        <v>472.85</v>
      </c>
      <c r="G2304" s="193">
        <v>46.32</v>
      </c>
      <c r="H2304" s="193">
        <v>43.38</v>
      </c>
      <c r="I2304" s="224">
        <v>317.14999999999998</v>
      </c>
      <c r="J2304" s="193"/>
      <c r="K2304" s="196">
        <f t="shared" si="288"/>
        <v>-2.4212064287205105E-2</v>
      </c>
      <c r="L2304" s="196">
        <f t="shared" si="289"/>
        <v>-2.1803884189205213E-2</v>
      </c>
      <c r="M2304" s="196">
        <f t="shared" si="290"/>
        <v>-1.8932305998899272E-2</v>
      </c>
      <c r="N2304" s="196">
        <f t="shared" si="291"/>
        <v>8.8719898605828726E-3</v>
      </c>
      <c r="O2304" s="196">
        <f t="shared" si="292"/>
        <v>-9.1779645034888741E-3</v>
      </c>
      <c r="P2304" s="196">
        <f t="shared" si="293"/>
        <v>2.5974025974025419E-3</v>
      </c>
      <c r="Q2304" s="196">
        <f t="shared" si="294"/>
        <v>-6.185567010309187E-3</v>
      </c>
      <c r="R2304" s="196">
        <f t="shared" si="295"/>
        <v>-2.0083423451259078E-2</v>
      </c>
    </row>
    <row r="2305" spans="1:18" ht="13.8">
      <c r="A2305" s="209">
        <v>44984</v>
      </c>
      <c r="B2305" s="193">
        <v>93.76</v>
      </c>
      <c r="C2305" s="193">
        <v>247.23</v>
      </c>
      <c r="D2305" s="193">
        <v>89.88</v>
      </c>
      <c r="E2305" s="193">
        <v>159.05000000000001</v>
      </c>
      <c r="F2305" s="193">
        <v>471.32</v>
      </c>
      <c r="G2305" s="193">
        <v>45.99</v>
      </c>
      <c r="H2305" s="193">
        <v>44.08</v>
      </c>
      <c r="I2305" s="224">
        <v>323.02999999999997</v>
      </c>
      <c r="J2305" s="193"/>
      <c r="K2305" s="196">
        <f t="shared" si="288"/>
        <v>2.7807486631016591E-3</v>
      </c>
      <c r="L2305" s="196">
        <f t="shared" si="289"/>
        <v>3.7758830694274393E-3</v>
      </c>
      <c r="M2305" s="196">
        <f t="shared" si="290"/>
        <v>8.4146751935375297E-3</v>
      </c>
      <c r="N2305" s="196">
        <f t="shared" si="291"/>
        <v>-9.4221105527623919E-4</v>
      </c>
      <c r="O2305" s="196">
        <f t="shared" si="292"/>
        <v>-3.2356984244475617E-3</v>
      </c>
      <c r="P2305" s="196">
        <f t="shared" si="293"/>
        <v>-7.1243523316061805E-3</v>
      </c>
      <c r="Q2305" s="196">
        <f t="shared" si="294"/>
        <v>1.6136468418625996E-2</v>
      </c>
      <c r="R2305" s="196">
        <f t="shared" si="295"/>
        <v>1.8540122970203361E-2</v>
      </c>
    </row>
    <row r="2306" spans="1:18" ht="13.8">
      <c r="A2306" s="209">
        <v>44985</v>
      </c>
      <c r="B2306" s="193">
        <v>94.23</v>
      </c>
      <c r="C2306" s="193">
        <v>246.5</v>
      </c>
      <c r="D2306" s="193">
        <v>90.08</v>
      </c>
      <c r="E2306" s="193">
        <v>160.66</v>
      </c>
      <c r="F2306" s="193">
        <v>468.56</v>
      </c>
      <c r="G2306" s="193">
        <v>46.21</v>
      </c>
      <c r="H2306" s="193">
        <v>44.18</v>
      </c>
      <c r="I2306" s="224">
        <v>322.13</v>
      </c>
      <c r="J2306" s="193"/>
      <c r="K2306" s="196">
        <f t="shared" si="288"/>
        <v>5.0127986348122745E-3</v>
      </c>
      <c r="L2306" s="196">
        <f t="shared" si="289"/>
        <v>-2.9527160943250809E-3</v>
      </c>
      <c r="M2306" s="196">
        <f t="shared" si="290"/>
        <v>2.2251891410770231E-3</v>
      </c>
      <c r="N2306" s="196">
        <f t="shared" si="291"/>
        <v>1.012260295504549E-2</v>
      </c>
      <c r="O2306" s="196">
        <f t="shared" si="292"/>
        <v>-5.8558940846982748E-3</v>
      </c>
      <c r="P2306" s="196">
        <f t="shared" si="293"/>
        <v>4.7836486192650331E-3</v>
      </c>
      <c r="Q2306" s="196">
        <f t="shared" si="294"/>
        <v>2.268602540834878E-3</v>
      </c>
      <c r="R2306" s="196">
        <f t="shared" si="295"/>
        <v>-2.7861189363216337E-3</v>
      </c>
    </row>
    <row r="2307" spans="1:18" ht="13.8">
      <c r="A2307" s="209">
        <v>44986</v>
      </c>
      <c r="B2307" s="193">
        <v>92.17</v>
      </c>
      <c r="C2307" s="193">
        <v>243.39</v>
      </c>
      <c r="D2307" s="193">
        <v>90.29</v>
      </c>
      <c r="E2307" s="193">
        <v>154.85</v>
      </c>
      <c r="F2307" s="193">
        <v>463.23</v>
      </c>
      <c r="G2307" s="193">
        <v>45.57</v>
      </c>
      <c r="H2307" s="193">
        <v>44.03</v>
      </c>
      <c r="I2307" s="224">
        <v>313.48</v>
      </c>
      <c r="J2307" s="193"/>
      <c r="K2307" s="196">
        <f t="shared" ref="K2307:K2370" si="296">(B2307-B2306)/B2306</f>
        <v>-2.186140295022819E-2</v>
      </c>
      <c r="L2307" s="196">
        <f t="shared" ref="L2307:L2370" si="297">(C2307-C2306)/C2306</f>
        <v>-1.2616632860040623E-2</v>
      </c>
      <c r="M2307" s="196">
        <f t="shared" ref="M2307:M2370" si="298">(D2307-D2306)/D2306</f>
        <v>2.3312611012434275E-3</v>
      </c>
      <c r="N2307" s="196">
        <f t="shared" ref="N2307:N2370" si="299">(E2307-E2306)/E2306</f>
        <v>-3.6163326279098733E-2</v>
      </c>
      <c r="O2307" s="196">
        <f t="shared" ref="O2307:O2370" si="300">(F2307-F2306)/F2306</f>
        <v>-1.1375277445791327E-2</v>
      </c>
      <c r="P2307" s="196">
        <f t="shared" ref="P2307:P2370" si="301">(G2307-G2306)/G2306</f>
        <v>-1.3849816057130503E-2</v>
      </c>
      <c r="Q2307" s="196">
        <f t="shared" ref="Q2307:Q2370" si="302">(H2307-H2306)/H2306</f>
        <v>-3.3952014486192525E-3</v>
      </c>
      <c r="R2307" s="196">
        <f t="shared" ref="R2307:R2370" si="303">(I2307-I2306)/I2306</f>
        <v>-2.6852512960605895E-2</v>
      </c>
    </row>
    <row r="2308" spans="1:18" ht="13.8">
      <c r="A2308" s="209">
        <v>44987</v>
      </c>
      <c r="B2308" s="193">
        <v>92.13</v>
      </c>
      <c r="C2308" s="193">
        <v>248.17</v>
      </c>
      <c r="D2308" s="193">
        <v>92.08</v>
      </c>
      <c r="E2308" s="193">
        <v>158.22</v>
      </c>
      <c r="F2308" s="193">
        <v>470.02</v>
      </c>
      <c r="G2308" s="193">
        <v>45.68</v>
      </c>
      <c r="H2308" s="193">
        <v>43.87</v>
      </c>
      <c r="I2308" s="224">
        <v>311.88</v>
      </c>
      <c r="J2308" s="193"/>
      <c r="K2308" s="196">
        <f t="shared" si="296"/>
        <v>-4.3398068785945807E-4</v>
      </c>
      <c r="L2308" s="196">
        <f t="shared" si="297"/>
        <v>1.9639262089650361E-2</v>
      </c>
      <c r="M2308" s="196">
        <f t="shared" si="298"/>
        <v>1.9825008306567637E-2</v>
      </c>
      <c r="N2308" s="196">
        <f t="shared" si="299"/>
        <v>2.1762996448175684E-2</v>
      </c>
      <c r="O2308" s="196">
        <f t="shared" si="300"/>
        <v>1.4657945297152523E-2</v>
      </c>
      <c r="P2308" s="196">
        <f t="shared" si="301"/>
        <v>2.4138687733157656E-3</v>
      </c>
      <c r="Q2308" s="196">
        <f t="shared" si="302"/>
        <v>-3.633885986827247E-3</v>
      </c>
      <c r="R2308" s="196">
        <f t="shared" si="303"/>
        <v>-5.1039938752074224E-3</v>
      </c>
    </row>
    <row r="2309" spans="1:18" ht="13.8">
      <c r="A2309" s="209">
        <v>44988</v>
      </c>
      <c r="B2309" s="193">
        <v>94.9</v>
      </c>
      <c r="C2309" s="193">
        <v>252.3</v>
      </c>
      <c r="D2309" s="193">
        <v>93.79</v>
      </c>
      <c r="E2309" s="193">
        <v>158.28</v>
      </c>
      <c r="F2309" s="193">
        <v>459.93</v>
      </c>
      <c r="G2309" s="193">
        <v>45.74</v>
      </c>
      <c r="H2309" s="193">
        <v>44.31</v>
      </c>
      <c r="I2309" s="224">
        <v>315.18</v>
      </c>
      <c r="J2309" s="193"/>
      <c r="K2309" s="196">
        <f t="shared" si="296"/>
        <v>3.0066210789102467E-2</v>
      </c>
      <c r="L2309" s="196">
        <f t="shared" si="297"/>
        <v>1.6641818108554716E-2</v>
      </c>
      <c r="M2309" s="196">
        <f t="shared" si="298"/>
        <v>1.8570807993049609E-2</v>
      </c>
      <c r="N2309" s="196">
        <f t="shared" si="299"/>
        <v>3.7921880925295335E-4</v>
      </c>
      <c r="O2309" s="196">
        <f t="shared" si="300"/>
        <v>-2.1467171609718682E-2</v>
      </c>
      <c r="P2309" s="196">
        <f t="shared" si="301"/>
        <v>1.3134851138354264E-3</v>
      </c>
      <c r="Q2309" s="196">
        <f t="shared" si="302"/>
        <v>1.002963300661055E-2</v>
      </c>
      <c r="R2309" s="196">
        <f t="shared" si="303"/>
        <v>1.0580992689495996E-2</v>
      </c>
    </row>
    <row r="2310" spans="1:18" ht="13.8">
      <c r="A2310" s="209">
        <v>44991</v>
      </c>
      <c r="B2310" s="193">
        <v>93.75</v>
      </c>
      <c r="C2310" s="193">
        <v>253.86</v>
      </c>
      <c r="D2310" s="193">
        <v>95.35</v>
      </c>
      <c r="E2310" s="193">
        <v>157.52000000000001</v>
      </c>
      <c r="F2310" s="193">
        <v>467.5</v>
      </c>
      <c r="G2310" s="193">
        <v>45.73</v>
      </c>
      <c r="H2310" s="193">
        <v>43.07</v>
      </c>
      <c r="I2310" s="224">
        <v>312.02999999999997</v>
      </c>
      <c r="J2310" s="193"/>
      <c r="K2310" s="196">
        <f t="shared" si="296"/>
        <v>-1.2118018967334094E-2</v>
      </c>
      <c r="L2310" s="196">
        <f t="shared" si="297"/>
        <v>6.1831153388822915E-3</v>
      </c>
      <c r="M2310" s="196">
        <f t="shared" si="298"/>
        <v>1.6632903294594176E-2</v>
      </c>
      <c r="N2310" s="196">
        <f t="shared" si="299"/>
        <v>-4.8016173869092175E-3</v>
      </c>
      <c r="O2310" s="196">
        <f t="shared" si="300"/>
        <v>1.6459026373578572E-2</v>
      </c>
      <c r="P2310" s="196">
        <f t="shared" si="301"/>
        <v>-2.1862702230006812E-4</v>
      </c>
      <c r="Q2310" s="196">
        <f t="shared" si="302"/>
        <v>-2.7984653577070681E-2</v>
      </c>
      <c r="R2310" s="196">
        <f t="shared" si="303"/>
        <v>-9.994288977727122E-3</v>
      </c>
    </row>
    <row r="2311" spans="1:18" ht="13.8">
      <c r="A2311" s="209">
        <v>44992</v>
      </c>
      <c r="B2311" s="193">
        <v>93.55</v>
      </c>
      <c r="C2311" s="193">
        <v>251.17</v>
      </c>
      <c r="D2311" s="193">
        <v>93.94</v>
      </c>
      <c r="E2311" s="193">
        <v>155.25</v>
      </c>
      <c r="F2311" s="193">
        <v>469.5</v>
      </c>
      <c r="G2311" s="193">
        <v>45.28</v>
      </c>
      <c r="H2311" s="193">
        <v>42.33</v>
      </c>
      <c r="I2311" s="224">
        <v>308.47000000000003</v>
      </c>
      <c r="J2311" s="193"/>
      <c r="K2311" s="196">
        <f t="shared" si="296"/>
        <v>-2.1333333333333638E-3</v>
      </c>
      <c r="L2311" s="196">
        <f t="shared" si="297"/>
        <v>-1.0596391711967329E-2</v>
      </c>
      <c r="M2311" s="196">
        <f t="shared" si="298"/>
        <v>-1.4787624541164097E-2</v>
      </c>
      <c r="N2311" s="196">
        <f t="shared" si="299"/>
        <v>-1.4410868461147855E-2</v>
      </c>
      <c r="O2311" s="196">
        <f t="shared" si="300"/>
        <v>4.2780748663101605E-3</v>
      </c>
      <c r="P2311" s="196">
        <f t="shared" si="301"/>
        <v>-9.8403673737151934E-3</v>
      </c>
      <c r="Q2311" s="196">
        <f t="shared" si="302"/>
        <v>-1.7181332714186256E-2</v>
      </c>
      <c r="R2311" s="196">
        <f t="shared" si="303"/>
        <v>-1.140915937570088E-2</v>
      </c>
    </row>
    <row r="2312" spans="1:18" ht="13.8">
      <c r="A2312" s="209">
        <v>44993</v>
      </c>
      <c r="B2312" s="193">
        <v>93.92</v>
      </c>
      <c r="C2312" s="193">
        <v>250.73</v>
      </c>
      <c r="D2312" s="193">
        <v>94.42</v>
      </c>
      <c r="E2312" s="193">
        <v>155.91</v>
      </c>
      <c r="F2312" s="193">
        <v>470.36</v>
      </c>
      <c r="G2312" s="193">
        <v>44.9</v>
      </c>
      <c r="H2312" s="193">
        <v>42.6</v>
      </c>
      <c r="I2312" s="224">
        <v>311.79000000000002</v>
      </c>
      <c r="J2312" s="193"/>
      <c r="K2312" s="196">
        <f t="shared" si="296"/>
        <v>3.9551042223410432E-3</v>
      </c>
      <c r="L2312" s="196">
        <f t="shared" si="297"/>
        <v>-1.7518015686586684E-3</v>
      </c>
      <c r="M2312" s="196">
        <f t="shared" si="298"/>
        <v>5.1096444539067915E-3</v>
      </c>
      <c r="N2312" s="196">
        <f t="shared" si="299"/>
        <v>4.2512077294685775E-3</v>
      </c>
      <c r="O2312" s="196">
        <f t="shared" si="300"/>
        <v>1.8317358892439054E-3</v>
      </c>
      <c r="P2312" s="196">
        <f t="shared" si="301"/>
        <v>-8.3922261484099502E-3</v>
      </c>
      <c r="Q2312" s="196">
        <f t="shared" si="302"/>
        <v>6.3784549964564881E-3</v>
      </c>
      <c r="R2312" s="196">
        <f t="shared" si="303"/>
        <v>1.0762797030505375E-2</v>
      </c>
    </row>
    <row r="2313" spans="1:18" ht="13.8">
      <c r="A2313" s="209">
        <v>44994</v>
      </c>
      <c r="B2313" s="193">
        <v>92.25</v>
      </c>
      <c r="C2313" s="193">
        <v>249.37</v>
      </c>
      <c r="D2313" s="193">
        <v>92.43</v>
      </c>
      <c r="E2313" s="193">
        <v>153.16999999999999</v>
      </c>
      <c r="F2313" s="193">
        <v>464.05</v>
      </c>
      <c r="G2313" s="193">
        <v>44.6</v>
      </c>
      <c r="H2313" s="193">
        <v>41.57</v>
      </c>
      <c r="I2313" s="224">
        <v>297.77999999999997</v>
      </c>
      <c r="J2313" s="193"/>
      <c r="K2313" s="196">
        <f t="shared" si="296"/>
        <v>-1.7781090289608194E-2</v>
      </c>
      <c r="L2313" s="196">
        <f t="shared" si="297"/>
        <v>-5.4241614485701162E-3</v>
      </c>
      <c r="M2313" s="196">
        <f t="shared" si="298"/>
        <v>-2.1076043211184017E-2</v>
      </c>
      <c r="N2313" s="196">
        <f t="shared" si="299"/>
        <v>-1.7574241549612013E-2</v>
      </c>
      <c r="O2313" s="196">
        <f t="shared" si="300"/>
        <v>-1.3415256399353691E-2</v>
      </c>
      <c r="P2313" s="196">
        <f t="shared" si="301"/>
        <v>-6.6815144766146362E-3</v>
      </c>
      <c r="Q2313" s="196">
        <f t="shared" si="302"/>
        <v>-2.417840375586857E-2</v>
      </c>
      <c r="R2313" s="196">
        <f t="shared" si="303"/>
        <v>-4.4934090253055094E-2</v>
      </c>
    </row>
    <row r="2314" spans="1:18" ht="13.8">
      <c r="A2314" s="209">
        <v>44995</v>
      </c>
      <c r="B2314" s="193">
        <v>90.73</v>
      </c>
      <c r="C2314" s="193">
        <v>245.68</v>
      </c>
      <c r="D2314" s="193">
        <v>90.79</v>
      </c>
      <c r="E2314" s="193">
        <v>150.82</v>
      </c>
      <c r="F2314" s="193">
        <v>455.94</v>
      </c>
      <c r="G2314" s="193">
        <v>44.54</v>
      </c>
      <c r="H2314" s="193">
        <v>40.69</v>
      </c>
      <c r="I2314" s="224">
        <v>292.76</v>
      </c>
      <c r="J2314" s="193"/>
      <c r="K2314" s="196">
        <f t="shared" si="296"/>
        <v>-1.6476964769647655E-2</v>
      </c>
      <c r="L2314" s="196">
        <f t="shared" si="297"/>
        <v>-1.4797289168705128E-2</v>
      </c>
      <c r="M2314" s="196">
        <f t="shared" si="298"/>
        <v>-1.7743156983663317E-2</v>
      </c>
      <c r="N2314" s="196">
        <f t="shared" si="299"/>
        <v>-1.5342429979761015E-2</v>
      </c>
      <c r="O2314" s="196">
        <f t="shared" si="300"/>
        <v>-1.7476565025320575E-2</v>
      </c>
      <c r="P2314" s="196">
        <f t="shared" si="301"/>
        <v>-1.3452914798206788E-3</v>
      </c>
      <c r="Q2314" s="196">
        <f t="shared" si="302"/>
        <v>-2.1169112340630323E-2</v>
      </c>
      <c r="R2314" s="196">
        <f t="shared" si="303"/>
        <v>-1.6858083148633161E-2</v>
      </c>
    </row>
    <row r="2315" spans="1:18" ht="13.8">
      <c r="A2315" s="209">
        <v>44998</v>
      </c>
      <c r="B2315" s="193">
        <v>92.43</v>
      </c>
      <c r="C2315" s="193">
        <v>250.95</v>
      </c>
      <c r="D2315" s="193">
        <v>91.44</v>
      </c>
      <c r="E2315" s="193">
        <v>150.58000000000001</v>
      </c>
      <c r="F2315" s="193">
        <v>456.78</v>
      </c>
      <c r="G2315" s="193">
        <v>44.67</v>
      </c>
      <c r="H2315" s="193">
        <v>39.770000000000003</v>
      </c>
      <c r="I2315" s="224">
        <v>293.51</v>
      </c>
      <c r="J2315" s="193"/>
      <c r="K2315" s="196">
        <f t="shared" si="296"/>
        <v>1.8736911716080711E-2</v>
      </c>
      <c r="L2315" s="196">
        <f t="shared" si="297"/>
        <v>2.1450667535004811E-2</v>
      </c>
      <c r="M2315" s="196">
        <f t="shared" si="298"/>
        <v>7.1593787862098404E-3</v>
      </c>
      <c r="N2315" s="196">
        <f t="shared" si="299"/>
        <v>-1.5913008884762014E-3</v>
      </c>
      <c r="O2315" s="196">
        <f t="shared" si="300"/>
        <v>1.8423476773259092E-3</v>
      </c>
      <c r="P2315" s="196">
        <f t="shared" si="301"/>
        <v>2.9187247418051765E-3</v>
      </c>
      <c r="Q2315" s="196">
        <f t="shared" si="302"/>
        <v>-2.2609977881543245E-2</v>
      </c>
      <c r="R2315" s="196">
        <f t="shared" si="303"/>
        <v>2.5618253859816917E-3</v>
      </c>
    </row>
    <row r="2316" spans="1:18" ht="13.8">
      <c r="A2316" s="209">
        <v>44999</v>
      </c>
      <c r="B2316" s="193">
        <v>94.88</v>
      </c>
      <c r="C2316" s="193">
        <v>257.74</v>
      </c>
      <c r="D2316" s="193">
        <v>94.02</v>
      </c>
      <c r="E2316" s="193">
        <v>151.01</v>
      </c>
      <c r="F2316" s="193">
        <v>466.38</v>
      </c>
      <c r="G2316" s="193">
        <v>44.9</v>
      </c>
      <c r="H2316" s="193">
        <v>39.840000000000003</v>
      </c>
      <c r="I2316" s="224">
        <v>294.94</v>
      </c>
      <c r="J2316" s="193"/>
      <c r="K2316" s="196">
        <f t="shared" si="296"/>
        <v>2.6506545493887142E-2</v>
      </c>
      <c r="L2316" s="196">
        <f t="shared" si="297"/>
        <v>2.7057182705718354E-2</v>
      </c>
      <c r="M2316" s="196">
        <f t="shared" si="298"/>
        <v>2.8215223097112843E-2</v>
      </c>
      <c r="N2316" s="196">
        <f t="shared" si="299"/>
        <v>2.8556249169875039E-3</v>
      </c>
      <c r="O2316" s="196">
        <f t="shared" si="300"/>
        <v>2.1016681991330669E-2</v>
      </c>
      <c r="P2316" s="196">
        <f t="shared" si="301"/>
        <v>5.1488694873516204E-3</v>
      </c>
      <c r="Q2316" s="196">
        <f t="shared" si="302"/>
        <v>1.7601206939904521E-3</v>
      </c>
      <c r="R2316" s="196">
        <f t="shared" si="303"/>
        <v>4.8720656877108337E-3</v>
      </c>
    </row>
    <row r="2317" spans="1:18" ht="13.8">
      <c r="A2317" s="209">
        <v>45000</v>
      </c>
      <c r="B2317" s="193">
        <v>96.2</v>
      </c>
      <c r="C2317" s="193">
        <v>262.33</v>
      </c>
      <c r="D2317" s="193">
        <v>96.31</v>
      </c>
      <c r="E2317" s="193">
        <v>151.72999999999999</v>
      </c>
      <c r="F2317" s="193">
        <v>470</v>
      </c>
      <c r="G2317" s="193">
        <v>45.4</v>
      </c>
      <c r="H2317" s="193">
        <v>39.5</v>
      </c>
      <c r="I2317" s="224">
        <v>303.79000000000002</v>
      </c>
      <c r="J2317" s="193"/>
      <c r="K2317" s="196">
        <f t="shared" si="296"/>
        <v>1.3912310286677988E-2</v>
      </c>
      <c r="L2317" s="196">
        <f t="shared" si="297"/>
        <v>1.780864437029555E-2</v>
      </c>
      <c r="M2317" s="196">
        <f t="shared" si="298"/>
        <v>2.4356519889385305E-2</v>
      </c>
      <c r="N2317" s="196">
        <f t="shared" si="299"/>
        <v>4.7678961658168262E-3</v>
      </c>
      <c r="O2317" s="196">
        <f t="shared" si="300"/>
        <v>7.7619108881169961E-3</v>
      </c>
      <c r="P2317" s="196">
        <f t="shared" si="301"/>
        <v>1.1135857461024499E-2</v>
      </c>
      <c r="Q2317" s="196">
        <f t="shared" si="302"/>
        <v>-8.5341365461848243E-3</v>
      </c>
      <c r="R2317" s="196">
        <f t="shared" si="303"/>
        <v>3.0006102936190489E-2</v>
      </c>
    </row>
    <row r="2318" spans="1:18" ht="13.8">
      <c r="A2318" s="209">
        <v>45001</v>
      </c>
      <c r="B2318" s="193">
        <v>100.04</v>
      </c>
      <c r="C2318" s="193">
        <v>272.97000000000003</v>
      </c>
      <c r="D2318" s="193">
        <v>100.82</v>
      </c>
      <c r="E2318" s="193">
        <v>155.47</v>
      </c>
      <c r="F2318" s="193">
        <v>471.54</v>
      </c>
      <c r="G2318" s="193">
        <v>45.15</v>
      </c>
      <c r="H2318" s="193">
        <v>40.119999999999997</v>
      </c>
      <c r="I2318" s="224">
        <v>310.06</v>
      </c>
      <c r="J2318" s="193"/>
      <c r="K2318" s="196">
        <f t="shared" si="296"/>
        <v>3.9916839916839954E-2</v>
      </c>
      <c r="L2318" s="196">
        <f t="shared" si="297"/>
        <v>4.0559600503183184E-2</v>
      </c>
      <c r="M2318" s="196">
        <f t="shared" si="298"/>
        <v>4.6827951406915078E-2</v>
      </c>
      <c r="N2318" s="196">
        <f t="shared" si="299"/>
        <v>2.464904765043175E-2</v>
      </c>
      <c r="O2318" s="196">
        <f t="shared" si="300"/>
        <v>3.2765957446808944E-3</v>
      </c>
      <c r="P2318" s="196">
        <f t="shared" si="301"/>
        <v>-5.5066079295154188E-3</v>
      </c>
      <c r="Q2318" s="196">
        <f t="shared" si="302"/>
        <v>1.5696202531645505E-2</v>
      </c>
      <c r="R2318" s="196">
        <f t="shared" si="303"/>
        <v>2.0639257381743905E-2</v>
      </c>
    </row>
    <row r="2319" spans="1:18" ht="13.8">
      <c r="A2319" s="209">
        <v>45002</v>
      </c>
      <c r="B2319" s="193">
        <v>98.95</v>
      </c>
      <c r="C2319" s="193">
        <v>276.16000000000003</v>
      </c>
      <c r="D2319" s="193">
        <v>102.21</v>
      </c>
      <c r="E2319" s="193">
        <v>151.94999999999999</v>
      </c>
      <c r="F2319" s="193">
        <v>471.34</v>
      </c>
      <c r="G2319" s="193">
        <v>45.51</v>
      </c>
      <c r="H2319" s="193">
        <v>40.71</v>
      </c>
      <c r="I2319" s="224">
        <v>303.5</v>
      </c>
      <c r="J2319" s="193"/>
      <c r="K2319" s="196">
        <f t="shared" si="296"/>
        <v>-1.0895641743302712E-2</v>
      </c>
      <c r="L2319" s="196">
        <f t="shared" si="297"/>
        <v>1.1686265890024534E-2</v>
      </c>
      <c r="M2319" s="196">
        <f t="shared" si="298"/>
        <v>1.3786947034318594E-2</v>
      </c>
      <c r="N2319" s="196">
        <f t="shared" si="299"/>
        <v>-2.2641023991766967E-2</v>
      </c>
      <c r="O2319" s="196">
        <f t="shared" si="300"/>
        <v>-4.2414217245630376E-4</v>
      </c>
      <c r="P2319" s="196">
        <f t="shared" si="301"/>
        <v>7.973421926910286E-3</v>
      </c>
      <c r="Q2319" s="196">
        <f t="shared" si="302"/>
        <v>1.4705882352941263E-2</v>
      </c>
      <c r="R2319" s="196">
        <f t="shared" si="303"/>
        <v>-2.1157195381539064E-2</v>
      </c>
    </row>
    <row r="2320" spans="1:18" ht="13.8">
      <c r="A2320" s="209">
        <v>45005</v>
      </c>
      <c r="B2320" s="193">
        <v>97.71</v>
      </c>
      <c r="C2320" s="193">
        <v>269.04000000000002</v>
      </c>
      <c r="D2320" s="193">
        <v>101.68</v>
      </c>
      <c r="E2320" s="193">
        <v>155.65</v>
      </c>
      <c r="F2320" s="193">
        <v>473.51</v>
      </c>
      <c r="G2320" s="193">
        <v>46</v>
      </c>
      <c r="H2320" s="193">
        <v>41.66</v>
      </c>
      <c r="I2320" s="224">
        <v>305.13</v>
      </c>
      <c r="J2320" s="193"/>
      <c r="K2320" s="196">
        <f t="shared" si="296"/>
        <v>-1.2531581606872249E-2</v>
      </c>
      <c r="L2320" s="196">
        <f t="shared" si="297"/>
        <v>-2.5782155272305925E-2</v>
      </c>
      <c r="M2320" s="196">
        <f t="shared" si="298"/>
        <v>-5.1854026024849521E-3</v>
      </c>
      <c r="N2320" s="196">
        <f t="shared" si="299"/>
        <v>2.4350115169463754E-2</v>
      </c>
      <c r="O2320" s="196">
        <f t="shared" si="300"/>
        <v>4.6038952772945556E-3</v>
      </c>
      <c r="P2320" s="196">
        <f t="shared" si="301"/>
        <v>1.0766864425401056E-2</v>
      </c>
      <c r="Q2320" s="196">
        <f t="shared" si="302"/>
        <v>2.3335789732252414E-2</v>
      </c>
      <c r="R2320" s="196">
        <f t="shared" si="303"/>
        <v>5.3706754530477609E-3</v>
      </c>
    </row>
    <row r="2321" spans="1:18" ht="13.8">
      <c r="A2321" s="209">
        <v>45006</v>
      </c>
      <c r="B2321" s="193">
        <v>100.61</v>
      </c>
      <c r="C2321" s="193">
        <v>270.57</v>
      </c>
      <c r="D2321" s="193">
        <v>105.58</v>
      </c>
      <c r="E2321" s="193">
        <v>155.13999999999999</v>
      </c>
      <c r="F2321" s="193">
        <v>475.02</v>
      </c>
      <c r="G2321" s="193">
        <v>45.85</v>
      </c>
      <c r="H2321" s="193">
        <v>42.35</v>
      </c>
      <c r="I2321" s="224">
        <v>305.79000000000002</v>
      </c>
      <c r="J2321" s="193"/>
      <c r="K2321" s="196">
        <f t="shared" si="296"/>
        <v>2.9679664312762314E-2</v>
      </c>
      <c r="L2321" s="196">
        <f t="shared" si="297"/>
        <v>5.6868867082960619E-3</v>
      </c>
      <c r="M2321" s="196">
        <f t="shared" si="298"/>
        <v>3.8355625491738703E-2</v>
      </c>
      <c r="N2321" s="196">
        <f t="shared" si="299"/>
        <v>-3.2765820751687715E-3</v>
      </c>
      <c r="O2321" s="196">
        <f t="shared" si="300"/>
        <v>3.1889506029439524E-3</v>
      </c>
      <c r="P2321" s="196">
        <f t="shared" si="301"/>
        <v>-3.2608695652173603E-3</v>
      </c>
      <c r="Q2321" s="196">
        <f t="shared" si="302"/>
        <v>1.6562650024003957E-2</v>
      </c>
      <c r="R2321" s="196">
        <f t="shared" si="303"/>
        <v>2.1630124864812539E-3</v>
      </c>
    </row>
    <row r="2322" spans="1:18" ht="13.8">
      <c r="A2322" s="209">
        <v>45007</v>
      </c>
      <c r="B2322" s="193">
        <v>98.7</v>
      </c>
      <c r="C2322" s="193">
        <v>269.10000000000002</v>
      </c>
      <c r="D2322" s="193">
        <v>103.96</v>
      </c>
      <c r="E2322" s="193">
        <v>150.15</v>
      </c>
      <c r="F2322" s="193">
        <v>471.8</v>
      </c>
      <c r="G2322" s="193">
        <v>45.55</v>
      </c>
      <c r="H2322" s="193">
        <v>41.49</v>
      </c>
      <c r="I2322" s="224">
        <v>293.89999999999998</v>
      </c>
      <c r="J2322" s="193"/>
      <c r="K2322" s="196">
        <f t="shared" si="296"/>
        <v>-1.8984196401948084E-2</v>
      </c>
      <c r="L2322" s="196">
        <f t="shared" si="297"/>
        <v>-5.4329748309124093E-3</v>
      </c>
      <c r="M2322" s="196">
        <f t="shared" si="298"/>
        <v>-1.534381511649938E-2</v>
      </c>
      <c r="N2322" s="196">
        <f t="shared" si="299"/>
        <v>-3.2164496583730703E-2</v>
      </c>
      <c r="O2322" s="196">
        <f t="shared" si="300"/>
        <v>-6.7786619510756818E-3</v>
      </c>
      <c r="P2322" s="196">
        <f t="shared" si="301"/>
        <v>-6.5430752453654144E-3</v>
      </c>
      <c r="Q2322" s="196">
        <f t="shared" si="302"/>
        <v>-2.0306965761511201E-2</v>
      </c>
      <c r="R2322" s="196">
        <f t="shared" si="303"/>
        <v>-3.8882893488995852E-2</v>
      </c>
    </row>
    <row r="2323" spans="1:18" ht="13.8">
      <c r="A2323" s="209">
        <v>45008</v>
      </c>
      <c r="B2323" s="193">
        <v>98.71</v>
      </c>
      <c r="C2323" s="193">
        <v>274.41000000000003</v>
      </c>
      <c r="D2323" s="193">
        <v>106</v>
      </c>
      <c r="E2323" s="193">
        <v>148.86000000000001</v>
      </c>
      <c r="F2323" s="193">
        <v>472.03</v>
      </c>
      <c r="G2323" s="193">
        <v>45.92</v>
      </c>
      <c r="H2323" s="193">
        <v>41.09</v>
      </c>
      <c r="I2323" s="224">
        <v>320.37</v>
      </c>
      <c r="J2323" s="193"/>
      <c r="K2323" s="196">
        <f t="shared" si="296"/>
        <v>1.0131712259362619E-4</v>
      </c>
      <c r="L2323" s="196">
        <f t="shared" si="297"/>
        <v>1.9732441471571913E-2</v>
      </c>
      <c r="M2323" s="196">
        <f t="shared" si="298"/>
        <v>1.9622931896883477E-2</v>
      </c>
      <c r="N2323" s="196">
        <f t="shared" si="299"/>
        <v>-8.5914085914085385E-3</v>
      </c>
      <c r="O2323" s="196">
        <f t="shared" si="300"/>
        <v>4.8749470114447082E-4</v>
      </c>
      <c r="P2323" s="196">
        <f t="shared" si="301"/>
        <v>8.1229418221735357E-3</v>
      </c>
      <c r="Q2323" s="196">
        <f t="shared" si="302"/>
        <v>-9.6408773198360699E-3</v>
      </c>
      <c r="R2323" s="196">
        <f t="shared" si="303"/>
        <v>9.0064647839401255E-2</v>
      </c>
    </row>
    <row r="2324" spans="1:18" ht="13.8">
      <c r="A2324" s="209">
        <v>45009</v>
      </c>
      <c r="B2324" s="193">
        <v>98.13</v>
      </c>
      <c r="C2324" s="193">
        <v>277.29000000000002</v>
      </c>
      <c r="D2324" s="193">
        <v>105.8</v>
      </c>
      <c r="E2324" s="193">
        <v>148.96</v>
      </c>
      <c r="F2324" s="193">
        <v>479.3</v>
      </c>
      <c r="G2324" s="193">
        <v>46.3</v>
      </c>
      <c r="H2324" s="193">
        <v>41.29</v>
      </c>
      <c r="I2324" s="224">
        <v>328.39</v>
      </c>
      <c r="J2324" s="193"/>
      <c r="K2324" s="196">
        <f t="shared" si="296"/>
        <v>-5.8757977915104686E-3</v>
      </c>
      <c r="L2324" s="196">
        <f t="shared" si="297"/>
        <v>1.0495244342407329E-2</v>
      </c>
      <c r="M2324" s="196">
        <f t="shared" si="298"/>
        <v>-1.8867924528302156E-3</v>
      </c>
      <c r="N2324" s="196">
        <f t="shared" si="299"/>
        <v>6.7177213489180644E-4</v>
      </c>
      <c r="O2324" s="196">
        <f t="shared" si="300"/>
        <v>1.5401563459949662E-2</v>
      </c>
      <c r="P2324" s="196">
        <f t="shared" si="301"/>
        <v>8.2752613240417126E-3</v>
      </c>
      <c r="Q2324" s="196">
        <f t="shared" si="302"/>
        <v>4.8673643222194142E-3</v>
      </c>
      <c r="R2324" s="196">
        <f t="shared" si="303"/>
        <v>2.5033554952086593E-2</v>
      </c>
    </row>
    <row r="2325" spans="1:18" ht="13.8">
      <c r="A2325" s="209">
        <v>45012</v>
      </c>
      <c r="B2325" s="193">
        <v>98.04</v>
      </c>
      <c r="C2325" s="193">
        <v>273.14</v>
      </c>
      <c r="D2325" s="193">
        <v>102.81</v>
      </c>
      <c r="E2325" s="193">
        <v>151.97</v>
      </c>
      <c r="F2325" s="193">
        <v>477.31</v>
      </c>
      <c r="G2325" s="193">
        <v>47.07</v>
      </c>
      <c r="H2325" s="193">
        <v>41.24</v>
      </c>
      <c r="I2325" s="224">
        <v>327.66000000000003</v>
      </c>
      <c r="J2325" s="193"/>
      <c r="K2325" s="196">
        <f t="shared" si="296"/>
        <v>-9.1715071843461945E-4</v>
      </c>
      <c r="L2325" s="196">
        <f t="shared" si="297"/>
        <v>-1.4966280789065721E-2</v>
      </c>
      <c r="M2325" s="196">
        <f t="shared" si="298"/>
        <v>-2.8260869565217343E-2</v>
      </c>
      <c r="N2325" s="196">
        <f t="shared" si="299"/>
        <v>2.020676691729317E-2</v>
      </c>
      <c r="O2325" s="196">
        <f t="shared" si="300"/>
        <v>-4.1518881702482975E-3</v>
      </c>
      <c r="P2325" s="196">
        <f t="shared" si="301"/>
        <v>1.6630669546436355E-2</v>
      </c>
      <c r="Q2325" s="196">
        <f t="shared" si="302"/>
        <v>-1.2109469605230602E-3</v>
      </c>
      <c r="R2325" s="196">
        <f t="shared" si="303"/>
        <v>-2.2229665945977689E-3</v>
      </c>
    </row>
    <row r="2326" spans="1:18" ht="13.8">
      <c r="A2326" s="209">
        <v>45013</v>
      </c>
      <c r="B2326" s="193">
        <v>97.24</v>
      </c>
      <c r="C2326" s="193">
        <v>272.01</v>
      </c>
      <c r="D2326" s="193">
        <v>101.11</v>
      </c>
      <c r="E2326" s="193">
        <v>152.34</v>
      </c>
      <c r="F2326" s="193">
        <v>471.07</v>
      </c>
      <c r="G2326" s="193">
        <v>46.89</v>
      </c>
      <c r="H2326" s="193">
        <v>41.5</v>
      </c>
      <c r="I2326" s="224">
        <v>323.52</v>
      </c>
      <c r="J2326" s="193"/>
      <c r="K2326" s="196">
        <f t="shared" si="296"/>
        <v>-8.1599347205223507E-3</v>
      </c>
      <c r="L2326" s="196">
        <f t="shared" si="297"/>
        <v>-4.1370725635205222E-3</v>
      </c>
      <c r="M2326" s="196">
        <f t="shared" si="298"/>
        <v>-1.6535356482832438E-2</v>
      </c>
      <c r="N2326" s="196">
        <f t="shared" si="299"/>
        <v>2.4346910574455784E-3</v>
      </c>
      <c r="O2326" s="196">
        <f t="shared" si="300"/>
        <v>-1.3073264754562044E-2</v>
      </c>
      <c r="P2326" s="196">
        <f t="shared" si="301"/>
        <v>-3.8240917782026707E-3</v>
      </c>
      <c r="Q2326" s="196">
        <f t="shared" si="302"/>
        <v>6.3045586808922888E-3</v>
      </c>
      <c r="R2326" s="196">
        <f t="shared" si="303"/>
        <v>-1.2635048525911137E-2</v>
      </c>
    </row>
    <row r="2327" spans="1:18" ht="13.8">
      <c r="A2327" s="209">
        <v>45014</v>
      </c>
      <c r="B2327" s="193">
        <v>100.25</v>
      </c>
      <c r="C2327" s="193">
        <v>277.23</v>
      </c>
      <c r="D2327" s="193">
        <v>101.65</v>
      </c>
      <c r="E2327" s="193">
        <v>150.76</v>
      </c>
      <c r="F2327" s="193">
        <v>475.04</v>
      </c>
      <c r="G2327" s="193">
        <v>47.09</v>
      </c>
      <c r="H2327" s="193">
        <v>42.23</v>
      </c>
      <c r="I2327" s="224">
        <v>332.03</v>
      </c>
      <c r="J2327" s="193"/>
      <c r="K2327" s="196">
        <f t="shared" si="296"/>
        <v>3.0954339777869246E-2</v>
      </c>
      <c r="L2327" s="196">
        <f t="shared" si="297"/>
        <v>1.9190470938568537E-2</v>
      </c>
      <c r="M2327" s="196">
        <f t="shared" si="298"/>
        <v>5.3407180298685221E-3</v>
      </c>
      <c r="N2327" s="196">
        <f t="shared" si="299"/>
        <v>-1.0371537350663073E-2</v>
      </c>
      <c r="O2327" s="196">
        <f t="shared" si="300"/>
        <v>8.4276222217505407E-3</v>
      </c>
      <c r="P2327" s="196">
        <f t="shared" si="301"/>
        <v>4.2653017701002952E-3</v>
      </c>
      <c r="Q2327" s="196">
        <f t="shared" si="302"/>
        <v>1.7590361445783059E-2</v>
      </c>
      <c r="R2327" s="196">
        <f t="shared" si="303"/>
        <v>2.6304401582591466E-2</v>
      </c>
    </row>
    <row r="2328" spans="1:18" ht="13.8">
      <c r="A2328" s="209">
        <v>45015</v>
      </c>
      <c r="B2328" s="193">
        <v>102</v>
      </c>
      <c r="C2328" s="193">
        <v>280.72000000000003</v>
      </c>
      <c r="D2328" s="193">
        <v>101.07</v>
      </c>
      <c r="E2328" s="193">
        <v>152.82</v>
      </c>
      <c r="F2328" s="193">
        <v>475.63</v>
      </c>
      <c r="G2328" s="193">
        <v>47.56</v>
      </c>
      <c r="H2328" s="193">
        <v>42.5</v>
      </c>
      <c r="I2328" s="224">
        <v>338.43</v>
      </c>
      <c r="J2328" s="193"/>
      <c r="K2328" s="196">
        <f t="shared" si="296"/>
        <v>1.7456359102244388E-2</v>
      </c>
      <c r="L2328" s="196">
        <f t="shared" si="297"/>
        <v>1.2588825163221906E-2</v>
      </c>
      <c r="M2328" s="196">
        <f t="shared" si="298"/>
        <v>-5.7058534185933348E-3</v>
      </c>
      <c r="N2328" s="196">
        <f t="shared" si="299"/>
        <v>1.366410188378882E-2</v>
      </c>
      <c r="O2328" s="196">
        <f t="shared" si="300"/>
        <v>1.2420006736274312E-3</v>
      </c>
      <c r="P2328" s="196">
        <f t="shared" si="301"/>
        <v>9.9808876619239505E-3</v>
      </c>
      <c r="Q2328" s="196">
        <f t="shared" si="302"/>
        <v>6.3935590812219546E-3</v>
      </c>
      <c r="R2328" s="196">
        <f t="shared" si="303"/>
        <v>1.9275366683733502E-2</v>
      </c>
    </row>
    <row r="2329" spans="1:18" ht="13.8">
      <c r="A2329" s="209">
        <v>45016</v>
      </c>
      <c r="B2329" s="193">
        <v>103.29</v>
      </c>
      <c r="C2329" s="193">
        <v>284.92</v>
      </c>
      <c r="D2329" s="193">
        <v>103.75</v>
      </c>
      <c r="E2329" s="193">
        <v>157.93</v>
      </c>
      <c r="F2329" s="193">
        <v>480.84</v>
      </c>
      <c r="G2329" s="193">
        <v>48.14</v>
      </c>
      <c r="H2329" s="193">
        <v>42.95</v>
      </c>
      <c r="I2329" s="224">
        <v>345.48</v>
      </c>
      <c r="J2329" s="193"/>
      <c r="K2329" s="196">
        <f t="shared" si="296"/>
        <v>1.2647058823529473E-2</v>
      </c>
      <c r="L2329" s="196">
        <f t="shared" si="297"/>
        <v>1.4961527500712411E-2</v>
      </c>
      <c r="M2329" s="196">
        <f t="shared" si="298"/>
        <v>2.6516275848421957E-2</v>
      </c>
      <c r="N2329" s="196">
        <f t="shared" si="299"/>
        <v>3.3438031671247308E-2</v>
      </c>
      <c r="O2329" s="196">
        <f t="shared" si="300"/>
        <v>1.0953892731745222E-2</v>
      </c>
      <c r="P2329" s="196">
        <f t="shared" si="301"/>
        <v>1.2195121951219476E-2</v>
      </c>
      <c r="Q2329" s="196">
        <f t="shared" si="302"/>
        <v>1.0588235294117714E-2</v>
      </c>
      <c r="R2329" s="196">
        <f t="shared" si="303"/>
        <v>2.0831486570339543E-2</v>
      </c>
    </row>
    <row r="2330" spans="1:18" ht="13.8">
      <c r="A2330" s="209">
        <v>45019</v>
      </c>
      <c r="B2330" s="193">
        <v>102.41</v>
      </c>
      <c r="C2330" s="193">
        <v>283.87</v>
      </c>
      <c r="D2330" s="193">
        <v>104.65</v>
      </c>
      <c r="E2330" s="193">
        <v>158.34</v>
      </c>
      <c r="F2330" s="193">
        <v>481</v>
      </c>
      <c r="G2330" s="193">
        <v>48.55</v>
      </c>
      <c r="H2330" s="193">
        <v>42.86</v>
      </c>
      <c r="I2330" s="224">
        <v>348.28</v>
      </c>
      <c r="J2330" s="193"/>
      <c r="K2330" s="196">
        <f t="shared" si="296"/>
        <v>-8.5197018104367275E-3</v>
      </c>
      <c r="L2330" s="196">
        <f t="shared" si="297"/>
        <v>-3.6852449810473513E-3</v>
      </c>
      <c r="M2330" s="196">
        <f t="shared" si="298"/>
        <v>8.6746987951807769E-3</v>
      </c>
      <c r="N2330" s="196">
        <f t="shared" si="299"/>
        <v>2.5960868739314667E-3</v>
      </c>
      <c r="O2330" s="196">
        <f t="shared" si="300"/>
        <v>3.3275101905004789E-4</v>
      </c>
      <c r="P2330" s="196">
        <f t="shared" si="301"/>
        <v>8.5168259243871332E-3</v>
      </c>
      <c r="Q2330" s="196">
        <f t="shared" si="302"/>
        <v>-2.0954598370198697E-3</v>
      </c>
      <c r="R2330" s="196">
        <f t="shared" si="303"/>
        <v>8.1046659719808799E-3</v>
      </c>
    </row>
    <row r="2331" spans="1:18" ht="13.8">
      <c r="A2331" s="209">
        <v>45020</v>
      </c>
      <c r="B2331" s="193">
        <v>103.95</v>
      </c>
      <c r="C2331" s="193">
        <v>283.82</v>
      </c>
      <c r="D2331" s="193">
        <v>104.86</v>
      </c>
      <c r="E2331" s="193">
        <v>158.33000000000001</v>
      </c>
      <c r="F2331" s="193">
        <v>481.68</v>
      </c>
      <c r="G2331" s="193">
        <v>48.07</v>
      </c>
      <c r="H2331" s="193">
        <v>42.91</v>
      </c>
      <c r="I2331" s="224">
        <v>346.75</v>
      </c>
      <c r="J2331" s="193"/>
      <c r="K2331" s="196">
        <f t="shared" si="296"/>
        <v>1.5037593984962468E-2</v>
      </c>
      <c r="L2331" s="196">
        <f t="shared" si="297"/>
        <v>-1.7613696410332676E-4</v>
      </c>
      <c r="M2331" s="196">
        <f t="shared" si="298"/>
        <v>2.0066889632106423E-3</v>
      </c>
      <c r="N2331" s="196">
        <f t="shared" si="299"/>
        <v>-6.3155235568971232E-5</v>
      </c>
      <c r="O2331" s="196">
        <f t="shared" si="300"/>
        <v>1.4137214137214279E-3</v>
      </c>
      <c r="P2331" s="196">
        <f t="shared" si="301"/>
        <v>-9.8867147270854158E-3</v>
      </c>
      <c r="Q2331" s="196">
        <f t="shared" si="302"/>
        <v>1.1665888940736622E-3</v>
      </c>
      <c r="R2331" s="196">
        <f t="shared" si="303"/>
        <v>-4.3930171126678906E-3</v>
      </c>
    </row>
    <row r="2332" spans="1:18" ht="13.8">
      <c r="A2332" s="209">
        <v>45021</v>
      </c>
      <c r="B2332" s="193">
        <v>101.1</v>
      </c>
      <c r="C2332" s="193">
        <v>281.01</v>
      </c>
      <c r="D2332" s="193">
        <v>104.69</v>
      </c>
      <c r="E2332" s="193">
        <v>157.56</v>
      </c>
      <c r="F2332" s="193">
        <v>481.1</v>
      </c>
      <c r="G2332" s="193">
        <v>48.87</v>
      </c>
      <c r="H2332" s="193">
        <v>42.45</v>
      </c>
      <c r="I2332" s="224">
        <v>342.35</v>
      </c>
      <c r="J2332" s="193"/>
      <c r="K2332" s="196">
        <f t="shared" si="296"/>
        <v>-2.7417027417027499E-2</v>
      </c>
      <c r="L2332" s="196">
        <f t="shared" si="297"/>
        <v>-9.9006412514974357E-3</v>
      </c>
      <c r="M2332" s="196">
        <f t="shared" si="298"/>
        <v>-1.62120923135611E-3</v>
      </c>
      <c r="N2332" s="196">
        <f t="shared" si="299"/>
        <v>-4.8632602791638365E-3</v>
      </c>
      <c r="O2332" s="196">
        <f t="shared" si="300"/>
        <v>-1.2041189171233685E-3</v>
      </c>
      <c r="P2332" s="196">
        <f t="shared" si="301"/>
        <v>1.6642396505096673E-2</v>
      </c>
      <c r="Q2332" s="196">
        <f t="shared" si="302"/>
        <v>-1.0720111862036676E-2</v>
      </c>
      <c r="R2332" s="196">
        <f t="shared" si="303"/>
        <v>-1.2689257390050402E-2</v>
      </c>
    </row>
    <row r="2333" spans="1:18" ht="13.8">
      <c r="A2333" s="209">
        <v>45022</v>
      </c>
      <c r="B2333" s="193">
        <v>102.06</v>
      </c>
      <c r="C2333" s="193">
        <v>288.19</v>
      </c>
      <c r="D2333" s="193">
        <v>108.63</v>
      </c>
      <c r="E2333" s="193">
        <v>157.88</v>
      </c>
      <c r="F2333" s="193">
        <v>470.31</v>
      </c>
      <c r="G2333" s="193">
        <v>49.23</v>
      </c>
      <c r="H2333" s="193">
        <v>42.17</v>
      </c>
      <c r="I2333" s="224">
        <v>339.33</v>
      </c>
      <c r="J2333" s="193"/>
      <c r="K2333" s="196">
        <f t="shared" si="296"/>
        <v>9.4955489614244118E-3</v>
      </c>
      <c r="L2333" s="196">
        <f t="shared" si="297"/>
        <v>2.5550692146186993E-2</v>
      </c>
      <c r="M2333" s="196">
        <f t="shared" si="298"/>
        <v>3.763492215111279E-2</v>
      </c>
      <c r="N2333" s="196">
        <f t="shared" si="299"/>
        <v>2.0309723280019878E-3</v>
      </c>
      <c r="O2333" s="196">
        <f t="shared" si="300"/>
        <v>-2.2427769694450261E-2</v>
      </c>
      <c r="P2333" s="196">
        <f t="shared" si="301"/>
        <v>7.3664825046040406E-3</v>
      </c>
      <c r="Q2333" s="196">
        <f t="shared" si="302"/>
        <v>-6.5959952885748206E-3</v>
      </c>
      <c r="R2333" s="196">
        <f t="shared" si="303"/>
        <v>-8.8213816269900342E-3</v>
      </c>
    </row>
    <row r="2334" spans="1:18" ht="13.8">
      <c r="A2334" s="209">
        <v>45026</v>
      </c>
      <c r="B2334" s="193">
        <v>102.17</v>
      </c>
      <c r="C2334" s="193">
        <v>286</v>
      </c>
      <c r="D2334" s="193">
        <v>106.69</v>
      </c>
      <c r="E2334" s="193">
        <v>161.13999999999999</v>
      </c>
      <c r="F2334" s="193">
        <v>477.9</v>
      </c>
      <c r="G2334" s="193">
        <v>49.14</v>
      </c>
      <c r="H2334" s="193">
        <v>42.01</v>
      </c>
      <c r="I2334" s="224">
        <v>338.99</v>
      </c>
      <c r="J2334" s="193"/>
      <c r="K2334" s="196">
        <f t="shared" si="296"/>
        <v>1.0777973740936648E-3</v>
      </c>
      <c r="L2334" s="196">
        <f t="shared" si="297"/>
        <v>-7.5991533363406012E-3</v>
      </c>
      <c r="M2334" s="196">
        <f t="shared" si="298"/>
        <v>-1.7858786707171111E-2</v>
      </c>
      <c r="N2334" s="196">
        <f t="shared" si="299"/>
        <v>2.0648593868761028E-2</v>
      </c>
      <c r="O2334" s="196">
        <f t="shared" si="300"/>
        <v>1.6138291765006006E-2</v>
      </c>
      <c r="P2334" s="196">
        <f t="shared" si="301"/>
        <v>-1.8281535648993765E-3</v>
      </c>
      <c r="Q2334" s="196">
        <f t="shared" si="302"/>
        <v>-3.7941664690539171E-3</v>
      </c>
      <c r="R2334" s="196">
        <f t="shared" si="303"/>
        <v>-1.0019744791205463E-3</v>
      </c>
    </row>
    <row r="2335" spans="1:18" ht="13.8">
      <c r="A2335" s="209">
        <v>45027</v>
      </c>
      <c r="B2335" s="193">
        <v>99.92</v>
      </c>
      <c r="C2335" s="193">
        <v>279.52</v>
      </c>
      <c r="D2335" s="193">
        <v>105.86</v>
      </c>
      <c r="E2335" s="193">
        <v>161.69</v>
      </c>
      <c r="F2335" s="193">
        <v>482.57</v>
      </c>
      <c r="G2335" s="193">
        <v>49</v>
      </c>
      <c r="H2335" s="193">
        <v>42.11</v>
      </c>
      <c r="I2335" s="224">
        <v>338.21</v>
      </c>
      <c r="J2335" s="193"/>
      <c r="K2335" s="196">
        <f t="shared" si="296"/>
        <v>-2.2022119996084957E-2</v>
      </c>
      <c r="L2335" s="196">
        <f t="shared" si="297"/>
        <v>-2.2657342657342722E-2</v>
      </c>
      <c r="M2335" s="196">
        <f t="shared" si="298"/>
        <v>-7.7795482238260227E-3</v>
      </c>
      <c r="N2335" s="196">
        <f t="shared" si="299"/>
        <v>3.4131810847710773E-3</v>
      </c>
      <c r="O2335" s="196">
        <f t="shared" si="300"/>
        <v>9.7719188114668686E-3</v>
      </c>
      <c r="P2335" s="196">
        <f t="shared" si="301"/>
        <v>-2.8490028490028604E-3</v>
      </c>
      <c r="Q2335" s="196">
        <f t="shared" si="302"/>
        <v>2.3803856224708744E-3</v>
      </c>
      <c r="R2335" s="196">
        <f t="shared" si="303"/>
        <v>-2.3009528304670625E-3</v>
      </c>
    </row>
    <row r="2336" spans="1:18" ht="13.8">
      <c r="A2336" s="209">
        <v>45028</v>
      </c>
      <c r="B2336" s="193">
        <v>97.83</v>
      </c>
      <c r="C2336" s="193">
        <v>280.17</v>
      </c>
      <c r="D2336" s="193">
        <v>104.96</v>
      </c>
      <c r="E2336" s="193">
        <v>155.91</v>
      </c>
      <c r="F2336" s="193">
        <v>473.57</v>
      </c>
      <c r="G2336" s="193">
        <v>48.76</v>
      </c>
      <c r="H2336" s="193">
        <v>41.41</v>
      </c>
      <c r="I2336" s="224">
        <v>331.03</v>
      </c>
      <c r="J2336" s="193"/>
      <c r="K2336" s="196">
        <f t="shared" si="296"/>
        <v>-2.09167333867094E-2</v>
      </c>
      <c r="L2336" s="196">
        <f t="shared" si="297"/>
        <v>2.3254149971380731E-3</v>
      </c>
      <c r="M2336" s="196">
        <f t="shared" si="298"/>
        <v>-8.5017948233516508E-3</v>
      </c>
      <c r="N2336" s="196">
        <f t="shared" si="299"/>
        <v>-3.5747417898447653E-2</v>
      </c>
      <c r="O2336" s="196">
        <f t="shared" si="300"/>
        <v>-1.8650144020556602E-2</v>
      </c>
      <c r="P2336" s="196">
        <f t="shared" si="301"/>
        <v>-4.8979591836735099E-3</v>
      </c>
      <c r="Q2336" s="196">
        <f t="shared" si="302"/>
        <v>-1.6623129897886557E-2</v>
      </c>
      <c r="R2336" s="196">
        <f t="shared" si="303"/>
        <v>-2.1229413677892457E-2</v>
      </c>
    </row>
    <row r="2337" spans="1:18" ht="13.8">
      <c r="A2337" s="209">
        <v>45029</v>
      </c>
      <c r="B2337" s="193">
        <v>102.4</v>
      </c>
      <c r="C2337" s="193">
        <v>286.45</v>
      </c>
      <c r="D2337" s="193">
        <v>107.92</v>
      </c>
      <c r="E2337" s="193">
        <v>155.68</v>
      </c>
      <c r="F2337" s="193">
        <v>481.83</v>
      </c>
      <c r="G2337" s="193">
        <v>48.81</v>
      </c>
      <c r="H2337" s="193">
        <v>42.21</v>
      </c>
      <c r="I2337" s="224">
        <v>346.19</v>
      </c>
      <c r="J2337" s="193"/>
      <c r="K2337" s="196">
        <f t="shared" si="296"/>
        <v>4.6713687008075308E-2</v>
      </c>
      <c r="L2337" s="196">
        <f t="shared" si="297"/>
        <v>2.2414962344290867E-2</v>
      </c>
      <c r="M2337" s="196">
        <f t="shared" si="298"/>
        <v>2.8201219512195199E-2</v>
      </c>
      <c r="N2337" s="196">
        <f t="shared" si="299"/>
        <v>-1.4752100570841497E-3</v>
      </c>
      <c r="O2337" s="196">
        <f t="shared" si="300"/>
        <v>1.7441983233735227E-2</v>
      </c>
      <c r="P2337" s="196">
        <f t="shared" si="301"/>
        <v>1.0254306808860597E-3</v>
      </c>
      <c r="Q2337" s="196">
        <f t="shared" si="302"/>
        <v>1.9319005071238935E-2</v>
      </c>
      <c r="R2337" s="196">
        <f t="shared" si="303"/>
        <v>4.5796453493641136E-2</v>
      </c>
    </row>
    <row r="2338" spans="1:18" ht="13.8">
      <c r="A2338" s="209">
        <v>45030</v>
      </c>
      <c r="B2338" s="193">
        <v>102.51</v>
      </c>
      <c r="C2338" s="193">
        <v>282.79000000000002</v>
      </c>
      <c r="D2338" s="193">
        <v>109.19</v>
      </c>
      <c r="E2338" s="193">
        <v>153.51</v>
      </c>
      <c r="F2338" s="193">
        <v>475.45</v>
      </c>
      <c r="G2338" s="193">
        <v>48.48</v>
      </c>
      <c r="H2338" s="193">
        <v>42.14</v>
      </c>
      <c r="I2338" s="224">
        <v>338.63</v>
      </c>
      <c r="J2338" s="193"/>
      <c r="K2338" s="196">
        <f t="shared" si="296"/>
        <v>1.0742187499999944E-3</v>
      </c>
      <c r="L2338" s="196">
        <f t="shared" si="297"/>
        <v>-1.2777098970151748E-2</v>
      </c>
      <c r="M2338" s="196">
        <f t="shared" si="298"/>
        <v>1.1767976278724944E-2</v>
      </c>
      <c r="N2338" s="196">
        <f t="shared" si="299"/>
        <v>-1.3938848920863412E-2</v>
      </c>
      <c r="O2338" s="196">
        <f t="shared" si="300"/>
        <v>-1.3241184650187816E-2</v>
      </c>
      <c r="P2338" s="196">
        <f t="shared" si="301"/>
        <v>-6.7609096496620644E-3</v>
      </c>
      <c r="Q2338" s="196">
        <f t="shared" si="302"/>
        <v>-1.6583747927031577E-3</v>
      </c>
      <c r="R2338" s="196">
        <f t="shared" si="303"/>
        <v>-2.1837719171553201E-2</v>
      </c>
    </row>
    <row r="2339" spans="1:18" ht="13.8">
      <c r="A2339" s="209">
        <v>45033</v>
      </c>
      <c r="B2339" s="193">
        <v>102.74</v>
      </c>
      <c r="C2339" s="193">
        <v>285.42</v>
      </c>
      <c r="D2339" s="193">
        <v>106.16</v>
      </c>
      <c r="E2339" s="193">
        <v>155.13</v>
      </c>
      <c r="F2339" s="193">
        <v>478.01</v>
      </c>
      <c r="G2339" s="193">
        <v>48.82</v>
      </c>
      <c r="H2339" s="193">
        <v>42.38</v>
      </c>
      <c r="I2339" s="224">
        <v>332.72</v>
      </c>
      <c r="J2339" s="193"/>
      <c r="K2339" s="196">
        <f t="shared" si="296"/>
        <v>2.2436835430688687E-3</v>
      </c>
      <c r="L2339" s="196">
        <f t="shared" si="297"/>
        <v>9.3001874182255216E-3</v>
      </c>
      <c r="M2339" s="196">
        <f t="shared" si="298"/>
        <v>-2.7749793937173743E-2</v>
      </c>
      <c r="N2339" s="196">
        <f t="shared" si="299"/>
        <v>1.0553058432675426E-2</v>
      </c>
      <c r="O2339" s="196">
        <f t="shared" si="300"/>
        <v>5.3843726995478017E-3</v>
      </c>
      <c r="P2339" s="196">
        <f t="shared" si="301"/>
        <v>7.0132013201320842E-3</v>
      </c>
      <c r="Q2339" s="196">
        <f t="shared" si="302"/>
        <v>5.6953013763645461E-3</v>
      </c>
      <c r="R2339" s="196">
        <f t="shared" si="303"/>
        <v>-1.745267696305693E-2</v>
      </c>
    </row>
    <row r="2340" spans="1:18" ht="13.8">
      <c r="A2340" s="209">
        <v>45034</v>
      </c>
      <c r="B2340" s="193">
        <v>102.3</v>
      </c>
      <c r="C2340" s="193">
        <v>284.99</v>
      </c>
      <c r="D2340" s="193">
        <v>104.86</v>
      </c>
      <c r="E2340" s="193">
        <v>154.85</v>
      </c>
      <c r="F2340" s="193">
        <v>480.87</v>
      </c>
      <c r="G2340" s="193">
        <v>48.92</v>
      </c>
      <c r="H2340" s="193">
        <v>42.63</v>
      </c>
      <c r="I2340" s="224">
        <v>333.7</v>
      </c>
      <c r="J2340" s="193"/>
      <c r="K2340" s="196">
        <f t="shared" si="296"/>
        <v>-4.2826552462526543E-3</v>
      </c>
      <c r="L2340" s="196">
        <f t="shared" si="297"/>
        <v>-1.5065517483007736E-3</v>
      </c>
      <c r="M2340" s="196">
        <f t="shared" si="298"/>
        <v>-1.2245666917859808E-2</v>
      </c>
      <c r="N2340" s="196">
        <f t="shared" si="299"/>
        <v>-1.8049377941081748E-3</v>
      </c>
      <c r="O2340" s="196">
        <f t="shared" si="300"/>
        <v>5.9831384280663868E-3</v>
      </c>
      <c r="P2340" s="196">
        <f t="shared" si="301"/>
        <v>2.0483408439164567E-3</v>
      </c>
      <c r="Q2340" s="196">
        <f t="shared" si="302"/>
        <v>5.8990089664936289E-3</v>
      </c>
      <c r="R2340" s="196">
        <f t="shared" si="303"/>
        <v>2.9454195720123866E-3</v>
      </c>
    </row>
    <row r="2341" spans="1:18" ht="13.8">
      <c r="A2341" s="209">
        <v>45035</v>
      </c>
      <c r="B2341" s="193">
        <v>104.3</v>
      </c>
      <c r="C2341" s="193">
        <v>285.07</v>
      </c>
      <c r="D2341" s="193">
        <v>104.76</v>
      </c>
      <c r="E2341" s="193">
        <v>154.94999999999999</v>
      </c>
      <c r="F2341" s="193">
        <v>480.03</v>
      </c>
      <c r="G2341" s="193">
        <v>48.98</v>
      </c>
      <c r="H2341" s="193">
        <v>42.31</v>
      </c>
      <c r="I2341" s="224">
        <v>323.12</v>
      </c>
      <c r="J2341" s="193"/>
      <c r="K2341" s="196">
        <f t="shared" si="296"/>
        <v>1.9550342130987292E-2</v>
      </c>
      <c r="L2341" s="196">
        <f t="shared" si="297"/>
        <v>2.8071160391587104E-4</v>
      </c>
      <c r="M2341" s="196">
        <f t="shared" si="298"/>
        <v>-9.5365248903294222E-4</v>
      </c>
      <c r="N2341" s="196">
        <f t="shared" si="299"/>
        <v>6.4578624475295008E-4</v>
      </c>
      <c r="O2341" s="196">
        <f t="shared" si="300"/>
        <v>-1.7468338636222509E-3</v>
      </c>
      <c r="P2341" s="196">
        <f t="shared" si="301"/>
        <v>1.2264922322157638E-3</v>
      </c>
      <c r="Q2341" s="196">
        <f t="shared" si="302"/>
        <v>-7.5064508562045574E-3</v>
      </c>
      <c r="R2341" s="196">
        <f t="shared" si="303"/>
        <v>-3.1705124363200436E-2</v>
      </c>
    </row>
    <row r="2342" spans="1:18" ht="13.8">
      <c r="A2342" s="209">
        <v>45036</v>
      </c>
      <c r="B2342" s="193">
        <v>103.81</v>
      </c>
      <c r="C2342" s="193">
        <v>282.76</v>
      </c>
      <c r="D2342" s="193">
        <v>105.64</v>
      </c>
      <c r="E2342" s="193">
        <v>152.83000000000001</v>
      </c>
      <c r="F2342" s="193">
        <v>489.27</v>
      </c>
      <c r="G2342" s="193">
        <v>49.29</v>
      </c>
      <c r="H2342" s="193">
        <v>41.99</v>
      </c>
      <c r="I2342" s="224">
        <v>325.35000000000002</v>
      </c>
      <c r="J2342" s="193"/>
      <c r="K2342" s="196">
        <f t="shared" si="296"/>
        <v>-4.6979865771811591E-3</v>
      </c>
      <c r="L2342" s="196">
        <f t="shared" si="297"/>
        <v>-8.1032728803451873E-3</v>
      </c>
      <c r="M2342" s="196">
        <f t="shared" si="298"/>
        <v>8.400152730049593E-3</v>
      </c>
      <c r="N2342" s="196">
        <f t="shared" si="299"/>
        <v>-1.3681832849306075E-2</v>
      </c>
      <c r="O2342" s="196">
        <f t="shared" si="300"/>
        <v>1.9248796950190633E-2</v>
      </c>
      <c r="P2342" s="196">
        <f t="shared" si="301"/>
        <v>6.3291139240506797E-3</v>
      </c>
      <c r="Q2342" s="196">
        <f t="shared" si="302"/>
        <v>-7.5632238241550524E-3</v>
      </c>
      <c r="R2342" s="196">
        <f t="shared" si="303"/>
        <v>6.901460757613327E-3</v>
      </c>
    </row>
    <row r="2343" spans="1:18" ht="13.8">
      <c r="A2343" s="209">
        <v>45037</v>
      </c>
      <c r="B2343" s="193">
        <v>106.96</v>
      </c>
      <c r="C2343" s="193">
        <v>282.41000000000003</v>
      </c>
      <c r="D2343" s="193">
        <v>105.65</v>
      </c>
      <c r="E2343" s="193">
        <v>154.63999999999999</v>
      </c>
      <c r="F2343" s="193">
        <v>490.02</v>
      </c>
      <c r="G2343" s="193">
        <v>49.54</v>
      </c>
      <c r="H2343" s="193">
        <v>41.73</v>
      </c>
      <c r="I2343" s="224">
        <v>327.98</v>
      </c>
      <c r="J2343" s="193"/>
      <c r="K2343" s="196">
        <f t="shared" si="296"/>
        <v>3.0343897505057234E-2</v>
      </c>
      <c r="L2343" s="196">
        <f t="shared" si="297"/>
        <v>-1.237798840005538E-3</v>
      </c>
      <c r="M2343" s="196">
        <f t="shared" si="298"/>
        <v>9.4661113214739836E-5</v>
      </c>
      <c r="N2343" s="196">
        <f t="shared" si="299"/>
        <v>1.184322449780785E-2</v>
      </c>
      <c r="O2343" s="196">
        <f t="shared" si="300"/>
        <v>1.5328959470231162E-3</v>
      </c>
      <c r="P2343" s="196">
        <f t="shared" si="301"/>
        <v>5.0720227226617974E-3</v>
      </c>
      <c r="Q2343" s="196">
        <f t="shared" si="302"/>
        <v>-6.1919504643964066E-3</v>
      </c>
      <c r="R2343" s="196">
        <f t="shared" si="303"/>
        <v>8.0836022744736301E-3</v>
      </c>
    </row>
    <row r="2344" spans="1:18" ht="13.8">
      <c r="A2344" s="209">
        <v>45040</v>
      </c>
      <c r="B2344" s="193">
        <v>106.21</v>
      </c>
      <c r="C2344" s="193">
        <v>278.47000000000003</v>
      </c>
      <c r="D2344" s="193">
        <v>106.52</v>
      </c>
      <c r="E2344" s="193">
        <v>156.32</v>
      </c>
      <c r="F2344" s="193">
        <v>494.92</v>
      </c>
      <c r="G2344" s="193">
        <v>49.87</v>
      </c>
      <c r="H2344" s="193">
        <v>42.46</v>
      </c>
      <c r="I2344" s="224">
        <v>329.02</v>
      </c>
      <c r="J2344" s="193"/>
      <c r="K2344" s="196">
        <f t="shared" si="296"/>
        <v>-7.0119670905011222E-3</v>
      </c>
      <c r="L2344" s="196">
        <f t="shared" si="297"/>
        <v>-1.3951347331893337E-2</v>
      </c>
      <c r="M2344" s="196">
        <f t="shared" si="298"/>
        <v>8.2347373402743996E-3</v>
      </c>
      <c r="N2344" s="196">
        <f t="shared" si="299"/>
        <v>1.086394205897573E-2</v>
      </c>
      <c r="O2344" s="196">
        <f t="shared" si="300"/>
        <v>9.9995918533938091E-3</v>
      </c>
      <c r="P2344" s="196">
        <f t="shared" si="301"/>
        <v>6.6612838110617339E-3</v>
      </c>
      <c r="Q2344" s="196">
        <f t="shared" si="302"/>
        <v>1.74934100167746E-2</v>
      </c>
      <c r="R2344" s="196">
        <f t="shared" si="303"/>
        <v>3.1709250564057674E-3</v>
      </c>
    </row>
    <row r="2345" spans="1:18" ht="13.8">
      <c r="A2345" s="209">
        <v>45041</v>
      </c>
      <c r="B2345" s="193">
        <v>102.57</v>
      </c>
      <c r="C2345" s="193">
        <v>272.2</v>
      </c>
      <c r="D2345" s="193">
        <v>104.35</v>
      </c>
      <c r="E2345" s="193">
        <v>150.28</v>
      </c>
      <c r="F2345" s="193">
        <v>486.94</v>
      </c>
      <c r="G2345" s="193">
        <v>49.49</v>
      </c>
      <c r="H2345" s="193">
        <v>42.6</v>
      </c>
      <c r="I2345" s="224">
        <v>322.55</v>
      </c>
      <c r="J2345" s="193"/>
      <c r="K2345" s="196">
        <f t="shared" si="296"/>
        <v>-3.4271725826193394E-2</v>
      </c>
      <c r="L2345" s="196">
        <f t="shared" si="297"/>
        <v>-2.2515890401120543E-2</v>
      </c>
      <c r="M2345" s="196">
        <f t="shared" si="298"/>
        <v>-2.0371761171610981E-2</v>
      </c>
      <c r="N2345" s="196">
        <f t="shared" si="299"/>
        <v>-3.8638689866939559E-2</v>
      </c>
      <c r="O2345" s="196">
        <f t="shared" si="300"/>
        <v>-1.6123817990786427E-2</v>
      </c>
      <c r="P2345" s="196">
        <f t="shared" si="301"/>
        <v>-7.619811509925716E-3</v>
      </c>
      <c r="Q2345" s="196">
        <f t="shared" si="302"/>
        <v>3.2972209138012378E-3</v>
      </c>
      <c r="R2345" s="196">
        <f t="shared" si="303"/>
        <v>-1.9664458087654157E-2</v>
      </c>
    </row>
    <row r="2346" spans="1:18" ht="13.8">
      <c r="A2346" s="209">
        <v>45042</v>
      </c>
      <c r="B2346" s="193">
        <v>104.98</v>
      </c>
      <c r="C2346" s="193">
        <v>291.91000000000003</v>
      </c>
      <c r="D2346" s="193">
        <v>104.19</v>
      </c>
      <c r="E2346" s="193">
        <v>148.22</v>
      </c>
      <c r="F2346" s="193">
        <v>478.71</v>
      </c>
      <c r="G2346" s="193">
        <v>49.27</v>
      </c>
      <c r="H2346" s="193">
        <v>41.97</v>
      </c>
      <c r="I2346" s="224">
        <v>321.14999999999998</v>
      </c>
      <c r="J2346" s="193"/>
      <c r="K2346" s="196">
        <f t="shared" si="296"/>
        <v>2.349614897143425E-2</v>
      </c>
      <c r="L2346" s="196">
        <f t="shared" si="297"/>
        <v>7.2409992652461563E-2</v>
      </c>
      <c r="M2346" s="196">
        <f t="shared" si="298"/>
        <v>-1.5333013895543516E-3</v>
      </c>
      <c r="N2346" s="196">
        <f t="shared" si="299"/>
        <v>-1.3707745541655591E-2</v>
      </c>
      <c r="O2346" s="196">
        <f t="shared" si="300"/>
        <v>-1.6901466299749493E-2</v>
      </c>
      <c r="P2346" s="196">
        <f t="shared" si="301"/>
        <v>-4.4453424934329938E-3</v>
      </c>
      <c r="Q2346" s="196">
        <f t="shared" si="302"/>
        <v>-1.4788732394366257E-2</v>
      </c>
      <c r="R2346" s="196">
        <f t="shared" si="303"/>
        <v>-4.3404123391723266E-3</v>
      </c>
    </row>
    <row r="2347" spans="1:18" ht="13.8">
      <c r="A2347" s="209">
        <v>45043</v>
      </c>
      <c r="B2347" s="193">
        <v>109.82</v>
      </c>
      <c r="C2347" s="193">
        <v>301.26</v>
      </c>
      <c r="D2347" s="193">
        <v>108.1</v>
      </c>
      <c r="E2347" s="193">
        <v>150.80000000000001</v>
      </c>
      <c r="F2347" s="193">
        <v>485.1</v>
      </c>
      <c r="G2347" s="193">
        <v>49.42</v>
      </c>
      <c r="H2347" s="193">
        <v>44.1</v>
      </c>
      <c r="I2347" s="224">
        <v>325.85000000000002</v>
      </c>
      <c r="J2347" s="193"/>
      <c r="K2347" s="196">
        <f t="shared" si="296"/>
        <v>4.6104019813297668E-2</v>
      </c>
      <c r="L2347" s="196">
        <f t="shared" si="297"/>
        <v>3.203042033503465E-2</v>
      </c>
      <c r="M2347" s="196">
        <f t="shared" si="298"/>
        <v>3.7527593818984517E-2</v>
      </c>
      <c r="N2347" s="196">
        <f t="shared" si="299"/>
        <v>1.7406557819457647E-2</v>
      </c>
      <c r="O2347" s="196">
        <f t="shared" si="300"/>
        <v>1.3348373754465216E-2</v>
      </c>
      <c r="P2347" s="196">
        <f t="shared" si="301"/>
        <v>3.0444489547391631E-3</v>
      </c>
      <c r="Q2347" s="196">
        <f t="shared" si="302"/>
        <v>5.0750536097212355E-2</v>
      </c>
      <c r="R2347" s="196">
        <f t="shared" si="303"/>
        <v>1.463490580725532E-2</v>
      </c>
    </row>
    <row r="2348" spans="1:18" ht="13.8">
      <c r="A2348" s="209">
        <v>45044</v>
      </c>
      <c r="B2348" s="193">
        <v>105.45</v>
      </c>
      <c r="C2348" s="193">
        <v>303.66000000000003</v>
      </c>
      <c r="D2348" s="193">
        <v>107.95</v>
      </c>
      <c r="E2348" s="193">
        <v>150.41</v>
      </c>
      <c r="F2348" s="193">
        <v>486.99</v>
      </c>
      <c r="G2348" s="193">
        <v>49.29</v>
      </c>
      <c r="H2348" s="193">
        <v>44.94</v>
      </c>
      <c r="I2348" s="224">
        <v>329.93</v>
      </c>
      <c r="J2348" s="193"/>
      <c r="K2348" s="196">
        <f t="shared" si="296"/>
        <v>-3.9792387543252511E-2</v>
      </c>
      <c r="L2348" s="196">
        <f t="shared" si="297"/>
        <v>7.9665405297750583E-3</v>
      </c>
      <c r="M2348" s="196">
        <f t="shared" si="298"/>
        <v>-1.3876040703051941E-3</v>
      </c>
      <c r="N2348" s="196">
        <f t="shared" si="299"/>
        <v>-2.5862068965518221E-3</v>
      </c>
      <c r="O2348" s="196">
        <f t="shared" si="300"/>
        <v>3.8961038961038679E-3</v>
      </c>
      <c r="P2348" s="196">
        <f t="shared" si="301"/>
        <v>-2.6305139619587727E-3</v>
      </c>
      <c r="Q2348" s="196">
        <f t="shared" si="302"/>
        <v>1.9047619047618963E-2</v>
      </c>
      <c r="R2348" s="196">
        <f t="shared" si="303"/>
        <v>1.2521098665029873E-2</v>
      </c>
    </row>
    <row r="2349" spans="1:18" ht="13.8">
      <c r="A2349" s="209">
        <v>45047</v>
      </c>
      <c r="B2349" s="193">
        <v>102.05</v>
      </c>
      <c r="C2349" s="193">
        <v>301.98</v>
      </c>
      <c r="D2349" s="193">
        <v>107.45</v>
      </c>
      <c r="E2349" s="193">
        <v>149.81</v>
      </c>
      <c r="F2349" s="193">
        <v>477.67</v>
      </c>
      <c r="G2349" s="193">
        <v>49.49</v>
      </c>
      <c r="H2349" s="193">
        <v>44.2</v>
      </c>
      <c r="I2349" s="224">
        <v>324.12</v>
      </c>
      <c r="J2349" s="193"/>
      <c r="K2349" s="196">
        <f t="shared" si="296"/>
        <v>-3.2242769084874404E-2</v>
      </c>
      <c r="L2349" s="196">
        <f t="shared" si="297"/>
        <v>-5.5325034578146831E-3</v>
      </c>
      <c r="M2349" s="196">
        <f t="shared" si="298"/>
        <v>-4.6317739694302917E-3</v>
      </c>
      <c r="N2349" s="196">
        <f t="shared" si="299"/>
        <v>-3.9890964696495867E-3</v>
      </c>
      <c r="O2349" s="196">
        <f t="shared" si="300"/>
        <v>-1.9137969978849655E-2</v>
      </c>
      <c r="P2349" s="196">
        <f t="shared" si="301"/>
        <v>4.0576181781294953E-3</v>
      </c>
      <c r="Q2349" s="196">
        <f t="shared" si="302"/>
        <v>-1.6466399643969624E-2</v>
      </c>
      <c r="R2349" s="196">
        <f t="shared" si="303"/>
        <v>-1.7609796017337018E-2</v>
      </c>
    </row>
    <row r="2350" spans="1:18" ht="13.8">
      <c r="A2350" s="209">
        <v>45048</v>
      </c>
      <c r="B2350" s="193">
        <v>103.63</v>
      </c>
      <c r="C2350" s="193">
        <v>301.83</v>
      </c>
      <c r="D2350" s="193">
        <v>105.72</v>
      </c>
      <c r="E2350" s="193">
        <v>148.47999999999999</v>
      </c>
      <c r="F2350" s="193">
        <v>478.85</v>
      </c>
      <c r="G2350" s="193">
        <v>49.36</v>
      </c>
      <c r="H2350" s="193">
        <v>43.68</v>
      </c>
      <c r="I2350" s="224">
        <v>317.55</v>
      </c>
      <c r="J2350" s="193"/>
      <c r="K2350" s="196">
        <f t="shared" si="296"/>
        <v>1.5482606565409097E-2</v>
      </c>
      <c r="L2350" s="196">
        <f t="shared" si="297"/>
        <v>-4.9672163719462908E-4</v>
      </c>
      <c r="M2350" s="196">
        <f t="shared" si="298"/>
        <v>-1.6100511865984216E-2</v>
      </c>
      <c r="N2350" s="196">
        <f t="shared" si="299"/>
        <v>-8.8779120218944827E-3</v>
      </c>
      <c r="O2350" s="196">
        <f t="shared" si="300"/>
        <v>2.4703247011535301E-3</v>
      </c>
      <c r="P2350" s="196">
        <f t="shared" si="301"/>
        <v>-2.626793291574107E-3</v>
      </c>
      <c r="Q2350" s="196">
        <f t="shared" si="302"/>
        <v>-1.176470588235301E-2</v>
      </c>
      <c r="R2350" s="196">
        <f t="shared" si="303"/>
        <v>-2.0270270270270251E-2</v>
      </c>
    </row>
    <row r="2351" spans="1:18" ht="13.8">
      <c r="A2351" s="209">
        <v>45049</v>
      </c>
      <c r="B2351" s="193">
        <v>103.65</v>
      </c>
      <c r="C2351" s="193">
        <v>300.83999999999997</v>
      </c>
      <c r="D2351" s="193">
        <v>105.86</v>
      </c>
      <c r="E2351" s="193">
        <v>147.38</v>
      </c>
      <c r="F2351" s="193">
        <v>474.25</v>
      </c>
      <c r="G2351" s="193">
        <v>49.18</v>
      </c>
      <c r="H2351" s="193">
        <v>43.34</v>
      </c>
      <c r="I2351" s="224">
        <v>319.3</v>
      </c>
      <c r="J2351" s="193"/>
      <c r="K2351" s="196">
        <f t="shared" si="296"/>
        <v>1.9299430666805203E-4</v>
      </c>
      <c r="L2351" s="196">
        <f t="shared" si="297"/>
        <v>-3.2799920485041554E-3</v>
      </c>
      <c r="M2351" s="196">
        <f t="shared" si="298"/>
        <v>1.3242527430949733E-3</v>
      </c>
      <c r="N2351" s="196">
        <f t="shared" si="299"/>
        <v>-7.408405172413755E-3</v>
      </c>
      <c r="O2351" s="196">
        <f t="shared" si="300"/>
        <v>-9.6063485433852402E-3</v>
      </c>
      <c r="P2351" s="196">
        <f t="shared" si="301"/>
        <v>-3.6466774716369475E-3</v>
      </c>
      <c r="Q2351" s="196">
        <f t="shared" si="302"/>
        <v>-7.783882783882699E-3</v>
      </c>
      <c r="R2351" s="196">
        <f t="shared" si="303"/>
        <v>5.5109431585577077E-3</v>
      </c>
    </row>
    <row r="2352" spans="1:18" ht="13.8">
      <c r="A2352" s="209">
        <v>45050</v>
      </c>
      <c r="B2352" s="193">
        <v>104</v>
      </c>
      <c r="C2352" s="193">
        <v>301.83</v>
      </c>
      <c r="D2352" s="193">
        <v>104.95</v>
      </c>
      <c r="E2352" s="193">
        <v>145.44</v>
      </c>
      <c r="F2352" s="193">
        <v>475.51</v>
      </c>
      <c r="G2352" s="193">
        <v>49.31</v>
      </c>
      <c r="H2352" s="193">
        <v>42.96</v>
      </c>
      <c r="I2352" s="224">
        <v>320.77999999999997</v>
      </c>
      <c r="J2352" s="193"/>
      <c r="K2352" s="196">
        <f t="shared" si="296"/>
        <v>3.3767486734201089E-3</v>
      </c>
      <c r="L2352" s="196">
        <f t="shared" si="297"/>
        <v>3.2907857997607004E-3</v>
      </c>
      <c r="M2352" s="196">
        <f t="shared" si="298"/>
        <v>-8.596259210277693E-3</v>
      </c>
      <c r="N2352" s="196">
        <f t="shared" si="299"/>
        <v>-1.3163251458813936E-2</v>
      </c>
      <c r="O2352" s="196">
        <f t="shared" si="300"/>
        <v>2.6568265682656634E-3</v>
      </c>
      <c r="P2352" s="196">
        <f t="shared" si="301"/>
        <v>2.6433509556730897E-3</v>
      </c>
      <c r="Q2352" s="196">
        <f t="shared" si="302"/>
        <v>-8.7678818643286225E-3</v>
      </c>
      <c r="R2352" s="196">
        <f t="shared" si="303"/>
        <v>4.6351393673659917E-3</v>
      </c>
    </row>
    <row r="2353" spans="1:18" ht="13.8">
      <c r="A2353" s="209">
        <v>45051</v>
      </c>
      <c r="B2353" s="193">
        <v>105.66</v>
      </c>
      <c r="C2353" s="193">
        <v>307.01</v>
      </c>
      <c r="D2353" s="193">
        <v>105.95</v>
      </c>
      <c r="E2353" s="193">
        <v>149.03</v>
      </c>
      <c r="F2353" s="193">
        <v>483.97</v>
      </c>
      <c r="G2353" s="193">
        <v>49.74</v>
      </c>
      <c r="H2353" s="193">
        <v>44.17</v>
      </c>
      <c r="I2353" s="224">
        <v>322.76</v>
      </c>
      <c r="J2353" s="193"/>
      <c r="K2353" s="196">
        <f t="shared" si="296"/>
        <v>1.596153846153843E-2</v>
      </c>
      <c r="L2353" s="196">
        <f t="shared" si="297"/>
        <v>1.7161978597223626E-2</v>
      </c>
      <c r="M2353" s="196">
        <f t="shared" si="298"/>
        <v>9.5283468318246786E-3</v>
      </c>
      <c r="N2353" s="196">
        <f t="shared" si="299"/>
        <v>2.4683718371837207E-2</v>
      </c>
      <c r="O2353" s="196">
        <f t="shared" si="300"/>
        <v>1.7791423944817222E-2</v>
      </c>
      <c r="P2353" s="196">
        <f t="shared" si="301"/>
        <v>8.720340701683222E-3</v>
      </c>
      <c r="Q2353" s="196">
        <f t="shared" si="302"/>
        <v>2.8165735567970224E-2</v>
      </c>
      <c r="R2353" s="196">
        <f t="shared" si="303"/>
        <v>6.1724546418106437E-3</v>
      </c>
    </row>
    <row r="2354" spans="1:18" ht="13.8">
      <c r="A2354" s="209">
        <v>45054</v>
      </c>
      <c r="B2354" s="193">
        <v>105.83</v>
      </c>
      <c r="C2354" s="193">
        <v>305.04000000000002</v>
      </c>
      <c r="D2354" s="193">
        <v>107.97</v>
      </c>
      <c r="E2354" s="193">
        <v>149.22</v>
      </c>
      <c r="F2354" s="193">
        <v>483.97</v>
      </c>
      <c r="G2354" s="193">
        <v>50.05</v>
      </c>
      <c r="H2354" s="193">
        <v>44.73</v>
      </c>
      <c r="I2354" s="224">
        <v>331.21</v>
      </c>
      <c r="J2354" s="193"/>
      <c r="K2354" s="196">
        <f t="shared" si="296"/>
        <v>1.6089343176225791E-3</v>
      </c>
      <c r="L2354" s="196">
        <f t="shared" si="297"/>
        <v>-6.4167290967719962E-3</v>
      </c>
      <c r="M2354" s="196">
        <f t="shared" si="298"/>
        <v>1.9065596979707371E-2</v>
      </c>
      <c r="N2354" s="196">
        <f t="shared" si="299"/>
        <v>1.2749110917264828E-3</v>
      </c>
      <c r="O2354" s="196">
        <f t="shared" si="300"/>
        <v>0</v>
      </c>
      <c r="P2354" s="196">
        <f t="shared" si="301"/>
        <v>6.2324085243264001E-3</v>
      </c>
      <c r="Q2354" s="196">
        <f t="shared" si="302"/>
        <v>1.2678288431061696E-2</v>
      </c>
      <c r="R2354" s="196">
        <f t="shared" si="303"/>
        <v>2.6180443673317601E-2</v>
      </c>
    </row>
    <row r="2355" spans="1:18" ht="13.8">
      <c r="A2355" s="209">
        <v>45055</v>
      </c>
      <c r="B2355" s="193">
        <v>106.62</v>
      </c>
      <c r="C2355" s="193">
        <v>303.41000000000003</v>
      </c>
      <c r="D2355" s="193">
        <v>107.68</v>
      </c>
      <c r="E2355" s="193">
        <v>150.1</v>
      </c>
      <c r="F2355" s="193">
        <v>485.65</v>
      </c>
      <c r="G2355" s="193">
        <v>50.14</v>
      </c>
      <c r="H2355" s="193">
        <v>44.34</v>
      </c>
      <c r="I2355" s="224">
        <v>332.14</v>
      </c>
      <c r="J2355" s="193"/>
      <c r="K2355" s="196">
        <f t="shared" si="296"/>
        <v>7.4648020410092251E-3</v>
      </c>
      <c r="L2355" s="196">
        <f t="shared" si="297"/>
        <v>-5.3435615001311155E-3</v>
      </c>
      <c r="M2355" s="196">
        <f t="shared" si="298"/>
        <v>-2.685931277206558E-3</v>
      </c>
      <c r="N2355" s="196">
        <f t="shared" si="299"/>
        <v>5.8973327972121391E-3</v>
      </c>
      <c r="O2355" s="196">
        <f t="shared" si="300"/>
        <v>3.4712895427401491E-3</v>
      </c>
      <c r="P2355" s="196">
        <f t="shared" si="301"/>
        <v>1.7982017982018665E-3</v>
      </c>
      <c r="Q2355" s="196">
        <f t="shared" si="302"/>
        <v>-8.7189805499663202E-3</v>
      </c>
      <c r="R2355" s="196">
        <f t="shared" si="303"/>
        <v>2.8078862353190029E-3</v>
      </c>
    </row>
    <row r="2356" spans="1:18" ht="13.8">
      <c r="A2356" s="209">
        <v>45056</v>
      </c>
      <c r="B2356" s="193">
        <v>110.19</v>
      </c>
      <c r="C2356" s="193">
        <v>308.64999999999998</v>
      </c>
      <c r="D2356" s="193">
        <v>112</v>
      </c>
      <c r="E2356" s="193">
        <v>150.4</v>
      </c>
      <c r="F2356" s="193">
        <v>484.55</v>
      </c>
      <c r="G2356" s="193">
        <v>49.99</v>
      </c>
      <c r="H2356" s="193">
        <v>44.35</v>
      </c>
      <c r="I2356" s="224">
        <v>335.42</v>
      </c>
      <c r="J2356" s="193"/>
      <c r="K2356" s="196">
        <f t="shared" si="296"/>
        <v>3.3483398987056774E-2</v>
      </c>
      <c r="L2356" s="196">
        <f t="shared" si="297"/>
        <v>1.7270360238620851E-2</v>
      </c>
      <c r="M2356" s="196">
        <f t="shared" si="298"/>
        <v>4.0118870728083143E-2</v>
      </c>
      <c r="N2356" s="196">
        <f t="shared" si="299"/>
        <v>1.9986675549634337E-3</v>
      </c>
      <c r="O2356" s="196">
        <f t="shared" si="300"/>
        <v>-2.2650056625140862E-3</v>
      </c>
      <c r="P2356" s="196">
        <f t="shared" si="301"/>
        <v>-2.9916234543278537E-3</v>
      </c>
      <c r="Q2356" s="196">
        <f t="shared" si="302"/>
        <v>2.255299954893552E-4</v>
      </c>
      <c r="R2356" s="196">
        <f t="shared" si="303"/>
        <v>9.8753537664841018E-3</v>
      </c>
    </row>
    <row r="2357" spans="1:18" ht="13.8">
      <c r="A2357" s="209">
        <v>45057</v>
      </c>
      <c r="B2357" s="193">
        <v>112.18</v>
      </c>
      <c r="C2357" s="193">
        <v>306.48</v>
      </c>
      <c r="D2357" s="193">
        <v>116.61</v>
      </c>
      <c r="E2357" s="193">
        <v>151.47999999999999</v>
      </c>
      <c r="F2357" s="193">
        <v>486.72</v>
      </c>
      <c r="G2357" s="193">
        <v>50.18</v>
      </c>
      <c r="H2357" s="193">
        <v>44.31</v>
      </c>
      <c r="I2357" s="224">
        <v>344.76</v>
      </c>
      <c r="J2357" s="193"/>
      <c r="K2357" s="196">
        <f t="shared" si="296"/>
        <v>1.8059715037662304E-2</v>
      </c>
      <c r="L2357" s="196">
        <f t="shared" si="297"/>
        <v>-7.0306172039525652E-3</v>
      </c>
      <c r="M2357" s="196">
        <f t="shared" si="298"/>
        <v>4.116071428571428E-2</v>
      </c>
      <c r="N2357" s="196">
        <f t="shared" si="299"/>
        <v>7.1808510638296814E-3</v>
      </c>
      <c r="O2357" s="196">
        <f t="shared" si="300"/>
        <v>4.4783820039211971E-3</v>
      </c>
      <c r="P2357" s="196">
        <f t="shared" si="301"/>
        <v>3.8007601520303603E-3</v>
      </c>
      <c r="Q2357" s="196">
        <f t="shared" si="302"/>
        <v>-9.0191657271700447E-4</v>
      </c>
      <c r="R2357" s="196">
        <f t="shared" si="303"/>
        <v>2.7845686005604837E-2</v>
      </c>
    </row>
    <row r="2358" spans="1:18" ht="13.8">
      <c r="A2358" s="209">
        <v>45058</v>
      </c>
      <c r="B2358" s="193">
        <v>110.26</v>
      </c>
      <c r="C2358" s="193">
        <v>305.35000000000002</v>
      </c>
      <c r="D2358" s="193">
        <v>117.63</v>
      </c>
      <c r="E2358" s="193">
        <v>150.63999999999999</v>
      </c>
      <c r="F2358" s="193">
        <v>488.83</v>
      </c>
      <c r="G2358" s="193">
        <v>50.17</v>
      </c>
      <c r="H2358" s="193">
        <v>43.47</v>
      </c>
      <c r="I2358" s="224">
        <v>339.89</v>
      </c>
      <c r="J2358" s="193"/>
      <c r="K2358" s="196">
        <f t="shared" si="296"/>
        <v>-1.7115350329827077E-2</v>
      </c>
      <c r="L2358" s="196">
        <f t="shared" si="297"/>
        <v>-3.6870268859305515E-3</v>
      </c>
      <c r="M2358" s="196">
        <f t="shared" si="298"/>
        <v>8.7471057370722589E-3</v>
      </c>
      <c r="N2358" s="196">
        <f t="shared" si="299"/>
        <v>-5.5452865064695234E-3</v>
      </c>
      <c r="O2358" s="196">
        <f t="shared" si="300"/>
        <v>4.335141354372035E-3</v>
      </c>
      <c r="P2358" s="196">
        <f t="shared" si="301"/>
        <v>-1.9928258270223218E-4</v>
      </c>
      <c r="Q2358" s="196">
        <f t="shared" si="302"/>
        <v>-1.8957345971564055E-2</v>
      </c>
      <c r="R2358" s="196">
        <f t="shared" si="303"/>
        <v>-1.4125768650655542E-2</v>
      </c>
    </row>
    <row r="2359" spans="1:18" ht="13.8">
      <c r="A2359" s="209">
        <v>45061</v>
      </c>
      <c r="B2359" s="193">
        <v>111.2</v>
      </c>
      <c r="C2359" s="193">
        <v>305.83999999999997</v>
      </c>
      <c r="D2359" s="193">
        <v>116.67</v>
      </c>
      <c r="E2359" s="193">
        <v>153.1</v>
      </c>
      <c r="F2359" s="193">
        <v>486.86</v>
      </c>
      <c r="G2359" s="193">
        <v>49.78</v>
      </c>
      <c r="H2359" s="193">
        <v>43.68</v>
      </c>
      <c r="I2359" s="224">
        <v>335.89</v>
      </c>
      <c r="J2359" s="195"/>
      <c r="K2359" s="196">
        <f t="shared" si="296"/>
        <v>8.5253038273172283E-3</v>
      </c>
      <c r="L2359" s="196">
        <f t="shared" si="297"/>
        <v>1.6047158997869731E-3</v>
      </c>
      <c r="M2359" s="196">
        <f t="shared" si="298"/>
        <v>-8.1611833715888281E-3</v>
      </c>
      <c r="N2359" s="196">
        <f t="shared" si="299"/>
        <v>1.633032395114185E-2</v>
      </c>
      <c r="O2359" s="196">
        <f t="shared" si="300"/>
        <v>-4.0300308900844267E-3</v>
      </c>
      <c r="P2359" s="196">
        <f t="shared" si="301"/>
        <v>-7.7735698624676209E-3</v>
      </c>
      <c r="Q2359" s="196">
        <f t="shared" si="302"/>
        <v>4.830917874396155E-3</v>
      </c>
      <c r="R2359" s="196">
        <f t="shared" si="303"/>
        <v>-1.1768513342552002E-2</v>
      </c>
    </row>
    <row r="2360" spans="1:18" ht="13.8">
      <c r="A2360" s="209">
        <v>45062</v>
      </c>
      <c r="B2360" s="193">
        <v>113.4</v>
      </c>
      <c r="C2360" s="193">
        <v>308.08999999999997</v>
      </c>
      <c r="D2360" s="193">
        <v>119.8</v>
      </c>
      <c r="E2360" s="193">
        <v>150.63</v>
      </c>
      <c r="F2360" s="193">
        <v>481.15</v>
      </c>
      <c r="G2360" s="193">
        <v>49.09</v>
      </c>
      <c r="H2360" s="193">
        <v>41.65</v>
      </c>
      <c r="I2360" s="224">
        <v>333.75</v>
      </c>
      <c r="J2360" s="193"/>
      <c r="K2360" s="196">
        <f t="shared" si="296"/>
        <v>1.978417266187053E-2</v>
      </c>
      <c r="L2360" s="196">
        <f t="shared" si="297"/>
        <v>7.3567878629348686E-3</v>
      </c>
      <c r="M2360" s="196">
        <f t="shared" si="298"/>
        <v>2.6827804919859394E-2</v>
      </c>
      <c r="N2360" s="196">
        <f t="shared" si="299"/>
        <v>-1.6133246244284773E-2</v>
      </c>
      <c r="O2360" s="196">
        <f t="shared" si="300"/>
        <v>-1.1728217557408775E-2</v>
      </c>
      <c r="P2360" s="196">
        <f t="shared" si="301"/>
        <v>-1.3860988348734386E-2</v>
      </c>
      <c r="Q2360" s="196">
        <f t="shared" si="302"/>
        <v>-4.6474358974359004E-2</v>
      </c>
      <c r="R2360" s="196">
        <f t="shared" si="303"/>
        <v>-6.3711334067700328E-3</v>
      </c>
    </row>
    <row r="2361" spans="1:18" ht="13.8">
      <c r="A2361" s="209">
        <v>45063</v>
      </c>
      <c r="B2361" s="193">
        <v>115.5</v>
      </c>
      <c r="C2361" s="193">
        <v>311</v>
      </c>
      <c r="D2361" s="193">
        <v>121.18</v>
      </c>
      <c r="E2361" s="193">
        <v>154.51</v>
      </c>
      <c r="F2361" s="193">
        <v>480.03</v>
      </c>
      <c r="G2361" s="193">
        <v>49.01</v>
      </c>
      <c r="H2361" s="193">
        <v>42.47</v>
      </c>
      <c r="I2361" s="224">
        <v>339.96</v>
      </c>
      <c r="J2361" s="193"/>
      <c r="K2361" s="196">
        <f t="shared" si="296"/>
        <v>1.8518518518518469E-2</v>
      </c>
      <c r="L2361" s="196">
        <f t="shared" si="297"/>
        <v>9.4452919601415997E-3</v>
      </c>
      <c r="M2361" s="196">
        <f t="shared" si="298"/>
        <v>1.1519198664440816E-2</v>
      </c>
      <c r="N2361" s="196">
        <f t="shared" si="299"/>
        <v>2.5758481046272295E-2</v>
      </c>
      <c r="O2361" s="196">
        <f t="shared" si="300"/>
        <v>-2.3277564169178109E-3</v>
      </c>
      <c r="P2361" s="196">
        <f t="shared" si="301"/>
        <v>-1.6296598085150825E-3</v>
      </c>
      <c r="Q2361" s="196">
        <f t="shared" si="302"/>
        <v>1.9687875150060031E-2</v>
      </c>
      <c r="R2361" s="196">
        <f t="shared" si="303"/>
        <v>1.8606741573033648E-2</v>
      </c>
    </row>
    <row r="2362" spans="1:18" ht="13.8">
      <c r="A2362" s="209">
        <v>45064</v>
      </c>
      <c r="B2362" s="193">
        <v>118.15</v>
      </c>
      <c r="C2362" s="193">
        <v>315.48</v>
      </c>
      <c r="D2362" s="193">
        <v>123.22</v>
      </c>
      <c r="E2362" s="193">
        <v>148.01</v>
      </c>
      <c r="F2362" s="193">
        <v>483.04</v>
      </c>
      <c r="G2362" s="193">
        <v>49.64</v>
      </c>
      <c r="H2362" s="193">
        <v>42.71</v>
      </c>
      <c r="I2362" s="224">
        <v>371.29</v>
      </c>
      <c r="J2362" s="193"/>
      <c r="K2362" s="196">
        <f t="shared" si="296"/>
        <v>2.2943722943722992E-2</v>
      </c>
      <c r="L2362" s="196">
        <f t="shared" si="297"/>
        <v>1.4405144694533821E-2</v>
      </c>
      <c r="M2362" s="196">
        <f t="shared" si="298"/>
        <v>1.6834461132199965E-2</v>
      </c>
      <c r="N2362" s="196">
        <f t="shared" si="299"/>
        <v>-4.2068474532392729E-2</v>
      </c>
      <c r="O2362" s="196">
        <f t="shared" si="300"/>
        <v>6.2704414307440115E-3</v>
      </c>
      <c r="P2362" s="196">
        <f t="shared" si="301"/>
        <v>1.2854519485819274E-2</v>
      </c>
      <c r="Q2362" s="196">
        <f t="shared" si="302"/>
        <v>5.6510477984460092E-3</v>
      </c>
      <c r="R2362" s="196">
        <f t="shared" si="303"/>
        <v>9.2157900929521253E-2</v>
      </c>
    </row>
    <row r="2363" spans="1:18" ht="13.8">
      <c r="A2363" s="209">
        <v>45065</v>
      </c>
      <c r="B2363" s="193">
        <v>116.25</v>
      </c>
      <c r="C2363" s="193">
        <v>315.3</v>
      </c>
      <c r="D2363" s="193">
        <v>122.95</v>
      </c>
      <c r="E2363" s="193">
        <v>146.18</v>
      </c>
      <c r="F2363" s="193">
        <v>481.51</v>
      </c>
      <c r="G2363" s="193">
        <v>49.13</v>
      </c>
      <c r="H2363" s="193">
        <v>42.09</v>
      </c>
      <c r="I2363" s="224">
        <v>365.36</v>
      </c>
      <c r="J2363" s="193"/>
      <c r="K2363" s="196">
        <f t="shared" si="296"/>
        <v>-1.6081252644942916E-2</v>
      </c>
      <c r="L2363" s="196">
        <f t="shared" si="297"/>
        <v>-5.7055914796502727E-4</v>
      </c>
      <c r="M2363" s="196">
        <f t="shared" si="298"/>
        <v>-2.1912027268300278E-3</v>
      </c>
      <c r="N2363" s="196">
        <f t="shared" si="299"/>
        <v>-1.2364029457468983E-2</v>
      </c>
      <c r="O2363" s="196">
        <f t="shared" si="300"/>
        <v>-3.1674395495197697E-3</v>
      </c>
      <c r="P2363" s="196">
        <f t="shared" si="301"/>
        <v>-1.0273972602739686E-2</v>
      </c>
      <c r="Q2363" s="196">
        <f t="shared" si="302"/>
        <v>-1.4516506672910266E-2</v>
      </c>
      <c r="R2363" s="196">
        <f t="shared" si="303"/>
        <v>-1.5971343154946287E-2</v>
      </c>
    </row>
    <row r="2364" spans="1:18" ht="13.8">
      <c r="A2364" s="209">
        <v>45068</v>
      </c>
      <c r="B2364" s="193">
        <v>115.01</v>
      </c>
      <c r="C2364" s="193">
        <v>318.11</v>
      </c>
      <c r="D2364" s="193">
        <v>125.56</v>
      </c>
      <c r="E2364" s="193">
        <v>145.83000000000001</v>
      </c>
      <c r="F2364" s="193">
        <v>477</v>
      </c>
      <c r="G2364" s="193">
        <v>48.7</v>
      </c>
      <c r="H2364" s="193">
        <v>42.71</v>
      </c>
      <c r="I2364" s="224">
        <v>363.01</v>
      </c>
      <c r="J2364" s="193"/>
      <c r="K2364" s="196">
        <f t="shared" si="296"/>
        <v>-1.0666666666666623E-2</v>
      </c>
      <c r="L2364" s="196">
        <f t="shared" si="297"/>
        <v>8.9121471614335614E-3</v>
      </c>
      <c r="M2364" s="196">
        <f t="shared" si="298"/>
        <v>2.1228141520943468E-2</v>
      </c>
      <c r="N2364" s="196">
        <f t="shared" si="299"/>
        <v>-2.3943083869201963E-3</v>
      </c>
      <c r="O2364" s="196">
        <f t="shared" si="300"/>
        <v>-9.3663682997237666E-3</v>
      </c>
      <c r="P2364" s="196">
        <f t="shared" si="301"/>
        <v>-8.7522898432729427E-3</v>
      </c>
      <c r="Q2364" s="196">
        <f t="shared" si="302"/>
        <v>1.4730339748158646E-2</v>
      </c>
      <c r="R2364" s="196">
        <f t="shared" si="303"/>
        <v>-6.4320122618787574E-3</v>
      </c>
    </row>
    <row r="2365" spans="1:18" ht="13.8">
      <c r="A2365" s="209">
        <v>45069</v>
      </c>
      <c r="B2365" s="193">
        <v>114.99</v>
      </c>
      <c r="C2365" s="193">
        <v>312.25</v>
      </c>
      <c r="D2365" s="193">
        <v>122.99</v>
      </c>
      <c r="E2365" s="193">
        <v>141.27000000000001</v>
      </c>
      <c r="F2365" s="193">
        <v>470.21</v>
      </c>
      <c r="G2365" s="193">
        <v>48.61</v>
      </c>
      <c r="H2365" s="193">
        <v>42.38</v>
      </c>
      <c r="I2365" s="224">
        <v>355.99</v>
      </c>
      <c r="J2365" s="193"/>
      <c r="K2365" s="196">
        <f t="shared" si="296"/>
        <v>-1.7389792191992203E-4</v>
      </c>
      <c r="L2365" s="196">
        <f t="shared" si="297"/>
        <v>-1.8421300807896682E-2</v>
      </c>
      <c r="M2365" s="196">
        <f t="shared" si="298"/>
        <v>-2.0468302007008658E-2</v>
      </c>
      <c r="N2365" s="196">
        <f t="shared" si="299"/>
        <v>-3.1269286155112132E-2</v>
      </c>
      <c r="O2365" s="196">
        <f t="shared" si="300"/>
        <v>-1.4234800838574466E-2</v>
      </c>
      <c r="P2365" s="196">
        <f t="shared" si="301"/>
        <v>-1.8480492813142382E-3</v>
      </c>
      <c r="Q2365" s="196">
        <f t="shared" si="302"/>
        <v>-7.7265277452586816E-3</v>
      </c>
      <c r="R2365" s="196">
        <f t="shared" si="303"/>
        <v>-1.9338310239387296E-2</v>
      </c>
    </row>
    <row r="2366" spans="1:18" ht="13.8">
      <c r="A2366" s="209">
        <v>45070</v>
      </c>
      <c r="B2366" s="193">
        <v>116.75</v>
      </c>
      <c r="C2366" s="193">
        <v>310.85000000000002</v>
      </c>
      <c r="D2366" s="193">
        <v>121.34</v>
      </c>
      <c r="E2366" s="193">
        <v>137.37</v>
      </c>
      <c r="F2366" s="193">
        <v>468.16</v>
      </c>
      <c r="G2366" s="193">
        <v>48.38</v>
      </c>
      <c r="H2366" s="193">
        <v>41.91</v>
      </c>
      <c r="I2366" s="224">
        <v>364.85</v>
      </c>
      <c r="J2366" s="193"/>
      <c r="K2366" s="196">
        <f t="shared" si="296"/>
        <v>1.5305678754674364E-2</v>
      </c>
      <c r="L2366" s="196">
        <f t="shared" si="297"/>
        <v>-4.4835868694955237E-3</v>
      </c>
      <c r="M2366" s="196">
        <f t="shared" si="298"/>
        <v>-1.3415724855679255E-2</v>
      </c>
      <c r="N2366" s="196">
        <f t="shared" si="299"/>
        <v>-2.7606710554257844E-2</v>
      </c>
      <c r="O2366" s="196">
        <f t="shared" si="300"/>
        <v>-4.3597541523998952E-3</v>
      </c>
      <c r="P2366" s="196">
        <f t="shared" si="301"/>
        <v>-4.7315367208392691E-3</v>
      </c>
      <c r="Q2366" s="196">
        <f t="shared" si="302"/>
        <v>-1.1090136857008163E-2</v>
      </c>
      <c r="R2366" s="196">
        <f t="shared" si="303"/>
        <v>2.4888339560100042E-2</v>
      </c>
    </row>
    <row r="2367" spans="1:18" ht="13.8">
      <c r="A2367" s="209">
        <v>45071</v>
      </c>
      <c r="B2367" s="193">
        <v>115</v>
      </c>
      <c r="C2367" s="193">
        <v>322.81</v>
      </c>
      <c r="D2367" s="193">
        <v>124.05</v>
      </c>
      <c r="E2367" s="193">
        <v>135.11000000000001</v>
      </c>
      <c r="F2367" s="193">
        <v>471.84</v>
      </c>
      <c r="G2367" s="193">
        <v>47.9</v>
      </c>
      <c r="H2367" s="193">
        <v>42.22</v>
      </c>
      <c r="I2367" s="224">
        <v>359</v>
      </c>
      <c r="J2367" s="193"/>
      <c r="K2367" s="196">
        <f t="shared" si="296"/>
        <v>-1.4989293361884369E-2</v>
      </c>
      <c r="L2367" s="196">
        <f t="shared" si="297"/>
        <v>3.8475148785587839E-2</v>
      </c>
      <c r="M2367" s="196">
        <f t="shared" si="298"/>
        <v>2.233393769573095E-2</v>
      </c>
      <c r="N2367" s="196">
        <f t="shared" si="299"/>
        <v>-1.6451918177185637E-2</v>
      </c>
      <c r="O2367" s="196">
        <f t="shared" si="300"/>
        <v>7.8605604921393318E-3</v>
      </c>
      <c r="P2367" s="196">
        <f t="shared" si="301"/>
        <v>-9.921455146754939E-3</v>
      </c>
      <c r="Q2367" s="196">
        <f t="shared" si="302"/>
        <v>7.3968026723932783E-3</v>
      </c>
      <c r="R2367" s="196">
        <f t="shared" si="303"/>
        <v>-1.6033986569823275E-2</v>
      </c>
    </row>
    <row r="2368" spans="1:18" ht="13.8">
      <c r="A2368" s="209">
        <v>45072</v>
      </c>
      <c r="B2368" s="193">
        <v>120.11</v>
      </c>
      <c r="C2368" s="193">
        <v>329.71</v>
      </c>
      <c r="D2368" s="193">
        <v>125.12</v>
      </c>
      <c r="E2368" s="193">
        <v>133.37</v>
      </c>
      <c r="F2368" s="193">
        <v>491.92</v>
      </c>
      <c r="G2368" s="193">
        <v>47.99</v>
      </c>
      <c r="H2368" s="193">
        <v>42.94</v>
      </c>
      <c r="I2368" s="224">
        <v>378.88</v>
      </c>
      <c r="J2368" s="193"/>
      <c r="K2368" s="196">
        <f t="shared" si="296"/>
        <v>4.4434782608695648E-2</v>
      </c>
      <c r="L2368" s="196">
        <f t="shared" si="297"/>
        <v>2.1374802515411472E-2</v>
      </c>
      <c r="M2368" s="196">
        <f t="shared" si="298"/>
        <v>8.6255542120113448E-3</v>
      </c>
      <c r="N2368" s="196">
        <f t="shared" si="299"/>
        <v>-1.2878395381541032E-2</v>
      </c>
      <c r="O2368" s="196">
        <f t="shared" si="300"/>
        <v>4.2556798914886493E-2</v>
      </c>
      <c r="P2368" s="196">
        <f t="shared" si="301"/>
        <v>1.8789144050105097E-3</v>
      </c>
      <c r="Q2368" s="196">
        <f t="shared" si="302"/>
        <v>1.7053529133112241E-2</v>
      </c>
      <c r="R2368" s="196">
        <f t="shared" si="303"/>
        <v>5.537604456824511E-2</v>
      </c>
    </row>
    <row r="2369" spans="1:18" ht="13.8">
      <c r="A2369" s="209">
        <v>45076</v>
      </c>
      <c r="B2369" s="193">
        <v>121.66</v>
      </c>
      <c r="C2369" s="193">
        <v>328.05</v>
      </c>
      <c r="D2369" s="193">
        <v>124.33</v>
      </c>
      <c r="E2369" s="193">
        <v>128.47999999999999</v>
      </c>
      <c r="F2369" s="193">
        <v>492.67</v>
      </c>
      <c r="G2369" s="193">
        <v>47.87</v>
      </c>
      <c r="H2369" s="193">
        <v>42.22</v>
      </c>
      <c r="I2369" s="224">
        <v>392.98</v>
      </c>
      <c r="J2369" s="193"/>
      <c r="K2369" s="196">
        <f t="shared" si="296"/>
        <v>1.2904837232536817E-2</v>
      </c>
      <c r="L2369" s="196">
        <f t="shared" si="297"/>
        <v>-5.0347274877922061E-3</v>
      </c>
      <c r="M2369" s="196">
        <f t="shared" si="298"/>
        <v>-6.3139386189258809E-3</v>
      </c>
      <c r="N2369" s="196">
        <f t="shared" si="299"/>
        <v>-3.666491714778447E-2</v>
      </c>
      <c r="O2369" s="196">
        <f t="shared" si="300"/>
        <v>1.5246381525451293E-3</v>
      </c>
      <c r="P2369" s="196">
        <f t="shared" si="301"/>
        <v>-2.5005209418629826E-3</v>
      </c>
      <c r="Q2369" s="196">
        <f t="shared" si="302"/>
        <v>-1.6767582673497879E-2</v>
      </c>
      <c r="R2369" s="196">
        <f t="shared" si="303"/>
        <v>3.7214949324324384E-2</v>
      </c>
    </row>
    <row r="2370" spans="1:18" ht="13.8">
      <c r="A2370" s="209">
        <v>45077</v>
      </c>
      <c r="B2370" s="193">
        <v>120.58</v>
      </c>
      <c r="C2370" s="193">
        <v>325.25</v>
      </c>
      <c r="D2370" s="193">
        <v>123.07</v>
      </c>
      <c r="E2370" s="193">
        <v>125.69</v>
      </c>
      <c r="F2370" s="193">
        <v>496.09</v>
      </c>
      <c r="G2370" s="193">
        <v>48.13</v>
      </c>
      <c r="H2370" s="193">
        <v>41.42</v>
      </c>
      <c r="I2370" s="224">
        <v>395.23</v>
      </c>
      <c r="J2370" s="193"/>
      <c r="K2370" s="196">
        <f t="shared" si="296"/>
        <v>-8.877198750616459E-3</v>
      </c>
      <c r="L2370" s="196">
        <f t="shared" si="297"/>
        <v>-8.5352842554488988E-3</v>
      </c>
      <c r="M2370" s="196">
        <f t="shared" si="298"/>
        <v>-1.0134319954958618E-2</v>
      </c>
      <c r="N2370" s="196">
        <f t="shared" si="299"/>
        <v>-2.1715442092154362E-2</v>
      </c>
      <c r="O2370" s="196">
        <f t="shared" si="300"/>
        <v>6.9417662938680231E-3</v>
      </c>
      <c r="P2370" s="196">
        <f t="shared" si="301"/>
        <v>5.4313766450805332E-3</v>
      </c>
      <c r="Q2370" s="196">
        <f t="shared" si="302"/>
        <v>-1.8948365703458009E-2</v>
      </c>
      <c r="R2370" s="196">
        <f t="shared" si="303"/>
        <v>5.7254822128352586E-3</v>
      </c>
    </row>
    <row r="2371" spans="1:18" ht="13.8">
      <c r="A2371" s="209">
        <v>45078</v>
      </c>
      <c r="B2371" s="193">
        <v>122.77</v>
      </c>
      <c r="C2371" s="193">
        <v>329.4</v>
      </c>
      <c r="D2371" s="193">
        <v>124.07</v>
      </c>
      <c r="E2371" s="193">
        <v>125.91</v>
      </c>
      <c r="F2371" s="193">
        <v>497.1</v>
      </c>
      <c r="G2371" s="193">
        <v>48.31</v>
      </c>
      <c r="H2371" s="193">
        <v>42.12</v>
      </c>
      <c r="I2371" s="224">
        <v>403.13</v>
      </c>
      <c r="J2371" s="193"/>
      <c r="K2371" s="196">
        <f t="shared" ref="K2371:K2434" si="304">(B2371-B2370)/B2370</f>
        <v>1.8162215956211626E-2</v>
      </c>
      <c r="L2371" s="196">
        <f t="shared" ref="L2371:L2434" si="305">(C2371-C2370)/C2370</f>
        <v>1.2759415833973796E-2</v>
      </c>
      <c r="M2371" s="196">
        <f t="shared" ref="M2371:M2434" si="306">(D2371-D2370)/D2370</f>
        <v>8.1254570569594536E-3</v>
      </c>
      <c r="N2371" s="196">
        <f t="shared" ref="N2371:N2434" si="307">(E2371-E2370)/E2370</f>
        <v>1.750338133503054E-3</v>
      </c>
      <c r="O2371" s="196">
        <f t="shared" ref="O2371:O2434" si="308">(F2371-F2370)/F2370</f>
        <v>2.0359209014494299E-3</v>
      </c>
      <c r="P2371" s="196">
        <f t="shared" ref="P2371:P2434" si="309">(G2371-G2370)/G2370</f>
        <v>3.7398711822148288E-3</v>
      </c>
      <c r="Q2371" s="196">
        <f t="shared" ref="Q2371:Q2434" si="310">(H2371-H2370)/H2370</f>
        <v>1.6900048285852141E-2</v>
      </c>
      <c r="R2371" s="196">
        <f t="shared" ref="R2371:R2434" si="311">(I2371-I2370)/I2370</f>
        <v>1.9988361207398164E-2</v>
      </c>
    </row>
    <row r="2372" spans="1:18" ht="13.8">
      <c r="A2372" s="209">
        <v>45079</v>
      </c>
      <c r="B2372" s="193">
        <v>124.25</v>
      </c>
      <c r="C2372" s="193">
        <v>332.2</v>
      </c>
      <c r="D2372" s="193">
        <v>124.92</v>
      </c>
      <c r="E2372" s="193">
        <v>127.89</v>
      </c>
      <c r="F2372" s="193">
        <v>497.09</v>
      </c>
      <c r="G2372" s="193">
        <v>48.77</v>
      </c>
      <c r="H2372" s="193">
        <v>43.22</v>
      </c>
      <c r="I2372" s="224">
        <v>400.47</v>
      </c>
      <c r="J2372" s="193"/>
      <c r="K2372" s="196">
        <f t="shared" si="304"/>
        <v>1.2055062311639685E-2</v>
      </c>
      <c r="L2372" s="196">
        <f t="shared" si="305"/>
        <v>8.5003035822708312E-3</v>
      </c>
      <c r="M2372" s="196">
        <f t="shared" si="306"/>
        <v>6.85097122592092E-3</v>
      </c>
      <c r="N2372" s="196">
        <f t="shared" si="307"/>
        <v>1.5725518227305248E-2</v>
      </c>
      <c r="O2372" s="196">
        <f t="shared" si="308"/>
        <v>-2.0116676725101082E-5</v>
      </c>
      <c r="P2372" s="196">
        <f t="shared" si="309"/>
        <v>9.5218381287518281E-3</v>
      </c>
      <c r="Q2372" s="196">
        <f t="shared" si="310"/>
        <v>2.6115859449192817E-2</v>
      </c>
      <c r="R2372" s="196">
        <f t="shared" si="311"/>
        <v>-6.5983677721825921E-3</v>
      </c>
    </row>
    <row r="2373" spans="1:18" ht="13.8">
      <c r="A2373" s="209">
        <v>45082</v>
      </c>
      <c r="B2373" s="193">
        <v>125.3</v>
      </c>
      <c r="C2373" s="193">
        <v>332.73</v>
      </c>
      <c r="D2373" s="193">
        <v>126.32</v>
      </c>
      <c r="E2373" s="193">
        <v>125.37</v>
      </c>
      <c r="F2373" s="193">
        <v>502.58</v>
      </c>
      <c r="G2373" s="193">
        <v>49.09</v>
      </c>
      <c r="H2373" s="193">
        <v>44.09</v>
      </c>
      <c r="I2373" s="224">
        <v>403.54</v>
      </c>
      <c r="J2373" s="193"/>
      <c r="K2373" s="196">
        <f t="shared" si="304"/>
        <v>8.4507042253520893E-3</v>
      </c>
      <c r="L2373" s="196">
        <f t="shared" si="305"/>
        <v>1.5954244431066514E-3</v>
      </c>
      <c r="M2373" s="196">
        <f t="shared" si="306"/>
        <v>1.1207172590457825E-2</v>
      </c>
      <c r="N2373" s="196">
        <f t="shared" si="307"/>
        <v>-1.9704433497536915E-2</v>
      </c>
      <c r="O2373" s="196">
        <f t="shared" si="308"/>
        <v>1.1044277696191856E-2</v>
      </c>
      <c r="P2373" s="196">
        <f t="shared" si="309"/>
        <v>6.5614107033012152E-3</v>
      </c>
      <c r="Q2373" s="196">
        <f t="shared" si="310"/>
        <v>2.0129569643683586E-2</v>
      </c>
      <c r="R2373" s="196">
        <f t="shared" si="311"/>
        <v>7.6659924588608208E-3</v>
      </c>
    </row>
    <row r="2374" spans="1:18" ht="13.8">
      <c r="A2374" s="209">
        <v>45083</v>
      </c>
      <c r="B2374" s="193">
        <v>126.61</v>
      </c>
      <c r="C2374" s="193">
        <v>330.49</v>
      </c>
      <c r="D2374" s="193">
        <v>127.6</v>
      </c>
      <c r="E2374" s="193">
        <v>127.39</v>
      </c>
      <c r="F2374" s="193">
        <v>500.65</v>
      </c>
      <c r="G2374" s="193">
        <v>49.09</v>
      </c>
      <c r="H2374" s="193">
        <v>43.99</v>
      </c>
      <c r="I2374" s="224">
        <v>399.29</v>
      </c>
      <c r="J2374" s="193"/>
      <c r="K2374" s="196">
        <f t="shared" si="304"/>
        <v>1.0454908220271368E-2</v>
      </c>
      <c r="L2374" s="196">
        <f t="shared" si="305"/>
        <v>-6.732185255312142E-3</v>
      </c>
      <c r="M2374" s="196">
        <f t="shared" si="306"/>
        <v>1.0132995566814448E-2</v>
      </c>
      <c r="N2374" s="196">
        <f t="shared" si="307"/>
        <v>1.6112307569593969E-2</v>
      </c>
      <c r="O2374" s="196">
        <f t="shared" si="308"/>
        <v>-3.8401846472203567E-3</v>
      </c>
      <c r="P2374" s="196">
        <f t="shared" si="309"/>
        <v>0</v>
      </c>
      <c r="Q2374" s="196">
        <f t="shared" si="310"/>
        <v>-2.2680880018145022E-3</v>
      </c>
      <c r="R2374" s="196">
        <f t="shared" si="311"/>
        <v>-1.0531793626406303E-2</v>
      </c>
    </row>
    <row r="2375" spans="1:18" ht="13.8">
      <c r="A2375" s="209">
        <v>45084</v>
      </c>
      <c r="B2375" s="193">
        <v>121.23</v>
      </c>
      <c r="C2375" s="193">
        <v>320.29000000000002</v>
      </c>
      <c r="D2375" s="193">
        <v>122.64</v>
      </c>
      <c r="E2375" s="193">
        <v>126.47</v>
      </c>
      <c r="F2375" s="193">
        <v>495.77</v>
      </c>
      <c r="G2375" s="193">
        <v>49.16</v>
      </c>
      <c r="H2375" s="193">
        <v>43.87</v>
      </c>
      <c r="I2375" s="224">
        <v>399.77</v>
      </c>
      <c r="J2375" s="193"/>
      <c r="K2375" s="196">
        <f t="shared" si="304"/>
        <v>-4.2492694099992068E-2</v>
      </c>
      <c r="L2375" s="196">
        <f t="shared" si="305"/>
        <v>-3.0863263638839265E-2</v>
      </c>
      <c r="M2375" s="196">
        <f t="shared" si="306"/>
        <v>-3.8871473354231925E-2</v>
      </c>
      <c r="N2375" s="196">
        <f t="shared" si="307"/>
        <v>-7.2219169479551121E-3</v>
      </c>
      <c r="O2375" s="196">
        <f t="shared" si="308"/>
        <v>-9.7473284729851107E-3</v>
      </c>
      <c r="P2375" s="196">
        <f t="shared" si="309"/>
        <v>1.425952332450462E-3</v>
      </c>
      <c r="Q2375" s="196">
        <f t="shared" si="310"/>
        <v>-2.7278927028871231E-3</v>
      </c>
      <c r="R2375" s="196">
        <f t="shared" si="311"/>
        <v>1.2021337874726673E-3</v>
      </c>
    </row>
    <row r="2376" spans="1:18" ht="13.8">
      <c r="A2376" s="209">
        <v>45085</v>
      </c>
      <c r="B2376" s="193">
        <v>124.25</v>
      </c>
      <c r="C2376" s="193">
        <v>322.14999999999998</v>
      </c>
      <c r="D2376" s="193">
        <v>122.37</v>
      </c>
      <c r="E2376" s="193">
        <v>126.01</v>
      </c>
      <c r="F2376" s="193">
        <v>504.36</v>
      </c>
      <c r="G2376" s="193">
        <v>49.87</v>
      </c>
      <c r="H2376" s="193">
        <v>44.4</v>
      </c>
      <c r="I2376" s="224">
        <v>409.37</v>
      </c>
      <c r="J2376" s="193"/>
      <c r="K2376" s="196">
        <f t="shared" si="304"/>
        <v>2.4911325579476992E-2</v>
      </c>
      <c r="L2376" s="196">
        <f t="shared" si="305"/>
        <v>5.8072371912952529E-3</v>
      </c>
      <c r="M2376" s="196">
        <f t="shared" si="306"/>
        <v>-2.2015655577299086E-3</v>
      </c>
      <c r="N2376" s="196">
        <f t="shared" si="307"/>
        <v>-3.6372262196567862E-3</v>
      </c>
      <c r="O2376" s="196">
        <f t="shared" si="308"/>
        <v>1.7326582891260125E-2</v>
      </c>
      <c r="P2376" s="196">
        <f t="shared" si="309"/>
        <v>1.4442636289666414E-2</v>
      </c>
      <c r="Q2376" s="196">
        <f t="shared" si="310"/>
        <v>1.2081148848871693E-2</v>
      </c>
      <c r="R2376" s="196">
        <f t="shared" si="311"/>
        <v>2.4013807939565309E-2</v>
      </c>
    </row>
    <row r="2377" spans="1:18" ht="13.8">
      <c r="A2377" s="209">
        <v>45086</v>
      </c>
      <c r="B2377" s="193">
        <v>123.43</v>
      </c>
      <c r="C2377" s="193">
        <v>323.67</v>
      </c>
      <c r="D2377" s="193">
        <v>122.57</v>
      </c>
      <c r="E2377" s="193">
        <v>121.9</v>
      </c>
      <c r="F2377" s="193">
        <v>501.64</v>
      </c>
      <c r="G2377" s="193">
        <v>50.17</v>
      </c>
      <c r="H2377" s="193">
        <v>44.6</v>
      </c>
      <c r="I2377" s="224">
        <v>420.02</v>
      </c>
      <c r="J2377" s="193"/>
      <c r="K2377" s="196">
        <f t="shared" si="304"/>
        <v>-6.5995975855130239E-3</v>
      </c>
      <c r="L2377" s="196">
        <f t="shared" si="305"/>
        <v>4.7182989290704292E-3</v>
      </c>
      <c r="M2377" s="196">
        <f t="shared" si="306"/>
        <v>1.6343875132793055E-3</v>
      </c>
      <c r="N2377" s="196">
        <f t="shared" si="307"/>
        <v>-3.2616459011189584E-2</v>
      </c>
      <c r="O2377" s="196">
        <f t="shared" si="308"/>
        <v>-5.3929732730589805E-3</v>
      </c>
      <c r="P2377" s="196">
        <f t="shared" si="309"/>
        <v>6.015640665730986E-3</v>
      </c>
      <c r="Q2377" s="196">
        <f t="shared" si="310"/>
        <v>4.5045045045045687E-3</v>
      </c>
      <c r="R2377" s="196">
        <f t="shared" si="311"/>
        <v>2.601558492317458E-2</v>
      </c>
    </row>
    <row r="2378" spans="1:18" ht="13.8">
      <c r="A2378" s="209">
        <v>45089</v>
      </c>
      <c r="B2378" s="193">
        <v>126.57</v>
      </c>
      <c r="C2378" s="193">
        <v>328.68</v>
      </c>
      <c r="D2378" s="193">
        <v>124.05</v>
      </c>
      <c r="E2378" s="193">
        <v>121.41</v>
      </c>
      <c r="F2378" s="193">
        <v>505.22</v>
      </c>
      <c r="G2378" s="193">
        <v>50.5</v>
      </c>
      <c r="H2378" s="193">
        <v>43.93</v>
      </c>
      <c r="I2378" s="224">
        <v>423.97</v>
      </c>
      <c r="J2378" s="193"/>
      <c r="K2378" s="196">
        <f t="shared" si="304"/>
        <v>2.5439520375921464E-2</v>
      </c>
      <c r="L2378" s="196">
        <f t="shared" si="305"/>
        <v>1.5478728334414653E-2</v>
      </c>
      <c r="M2378" s="196">
        <f t="shared" si="306"/>
        <v>1.207473280574369E-2</v>
      </c>
      <c r="N2378" s="196">
        <f t="shared" si="307"/>
        <v>-4.0196882690730854E-3</v>
      </c>
      <c r="O2378" s="196">
        <f t="shared" si="308"/>
        <v>7.1365919783112214E-3</v>
      </c>
      <c r="P2378" s="196">
        <f t="shared" si="309"/>
        <v>6.5776360374725593E-3</v>
      </c>
      <c r="Q2378" s="196">
        <f t="shared" si="310"/>
        <v>-1.5022421524663715E-2</v>
      </c>
      <c r="R2378" s="196">
        <f t="shared" si="311"/>
        <v>9.4043140802820002E-3</v>
      </c>
    </row>
    <row r="2379" spans="1:18" ht="13.8">
      <c r="A2379" s="209">
        <v>45090</v>
      </c>
      <c r="B2379" s="193">
        <v>126.66</v>
      </c>
      <c r="C2379" s="193">
        <v>331.1</v>
      </c>
      <c r="D2379" s="193">
        <v>124.13</v>
      </c>
      <c r="E2379" s="193">
        <v>123.57</v>
      </c>
      <c r="F2379" s="193">
        <v>506.24</v>
      </c>
      <c r="G2379" s="193">
        <v>50.9</v>
      </c>
      <c r="H2379" s="193">
        <v>44.32</v>
      </c>
      <c r="I2379" s="224">
        <v>435.73</v>
      </c>
      <c r="J2379" s="193"/>
      <c r="K2379" s="196">
        <f t="shared" si="304"/>
        <v>7.1106897369047496E-4</v>
      </c>
      <c r="L2379" s="196">
        <f t="shared" si="305"/>
        <v>7.3627844712182543E-3</v>
      </c>
      <c r="M2379" s="196">
        <f t="shared" si="306"/>
        <v>6.4490124949615716E-4</v>
      </c>
      <c r="N2379" s="196">
        <f t="shared" si="307"/>
        <v>1.7790956263899156E-2</v>
      </c>
      <c r="O2379" s="196">
        <f t="shared" si="308"/>
        <v>2.0189224496258693E-3</v>
      </c>
      <c r="P2379" s="196">
        <f t="shared" si="309"/>
        <v>7.9207920792078931E-3</v>
      </c>
      <c r="Q2379" s="196">
        <f t="shared" si="310"/>
        <v>8.8777600728431726E-3</v>
      </c>
      <c r="R2379" s="196">
        <f t="shared" si="311"/>
        <v>2.7737811637615847E-2</v>
      </c>
    </row>
    <row r="2380" spans="1:18" ht="13.8">
      <c r="A2380" s="209">
        <v>45091</v>
      </c>
      <c r="B2380" s="193">
        <v>126.42</v>
      </c>
      <c r="C2380" s="193">
        <v>334.12</v>
      </c>
      <c r="D2380" s="193">
        <v>124.08</v>
      </c>
      <c r="E2380" s="193">
        <v>127.89</v>
      </c>
      <c r="F2380" s="193">
        <v>511.26</v>
      </c>
      <c r="G2380" s="193">
        <v>51.41</v>
      </c>
      <c r="H2380" s="193">
        <v>43.88</v>
      </c>
      <c r="I2380" s="224">
        <v>440.86</v>
      </c>
      <c r="J2380" s="193"/>
      <c r="K2380" s="196">
        <f t="shared" si="304"/>
        <v>-1.8948365703457674E-3</v>
      </c>
      <c r="L2380" s="196">
        <f t="shared" si="305"/>
        <v>9.1211114466927864E-3</v>
      </c>
      <c r="M2380" s="196">
        <f t="shared" si="306"/>
        <v>-4.0280351244660563E-4</v>
      </c>
      <c r="N2380" s="196">
        <f t="shared" si="307"/>
        <v>3.4959941733430505E-2</v>
      </c>
      <c r="O2380" s="196">
        <f t="shared" si="308"/>
        <v>9.9162452591655768E-3</v>
      </c>
      <c r="P2380" s="196">
        <f t="shared" si="309"/>
        <v>1.0019646365422357E-2</v>
      </c>
      <c r="Q2380" s="196">
        <f t="shared" si="310"/>
        <v>-9.9277978339349666E-3</v>
      </c>
      <c r="R2380" s="196">
        <f t="shared" si="311"/>
        <v>1.1773345879328932E-2</v>
      </c>
    </row>
    <row r="2381" spans="1:18" ht="13.8">
      <c r="A2381" s="209">
        <v>45092</v>
      </c>
      <c r="B2381" s="193">
        <v>127.11</v>
      </c>
      <c r="C2381" s="193">
        <v>344.78</v>
      </c>
      <c r="D2381" s="193">
        <v>125.48</v>
      </c>
      <c r="E2381" s="193">
        <v>132.32</v>
      </c>
      <c r="F2381" s="193">
        <v>513.17999999999995</v>
      </c>
      <c r="G2381" s="193">
        <v>51.69</v>
      </c>
      <c r="H2381" s="193">
        <v>44.41</v>
      </c>
      <c r="I2381" s="224">
        <v>445.27</v>
      </c>
      <c r="J2381" s="193"/>
      <c r="K2381" s="196">
        <f t="shared" si="304"/>
        <v>5.4579971523492938E-3</v>
      </c>
      <c r="L2381" s="196">
        <f t="shared" si="305"/>
        <v>3.1904704896444293E-2</v>
      </c>
      <c r="M2381" s="196">
        <f t="shared" si="306"/>
        <v>1.1283043197936861E-2</v>
      </c>
      <c r="N2381" s="196">
        <f t="shared" si="307"/>
        <v>3.463914301352719E-2</v>
      </c>
      <c r="O2381" s="196">
        <f t="shared" si="308"/>
        <v>3.75542776669397E-3</v>
      </c>
      <c r="P2381" s="196">
        <f t="shared" si="309"/>
        <v>5.4464112040459277E-3</v>
      </c>
      <c r="Q2381" s="196">
        <f t="shared" si="310"/>
        <v>1.2078395624430128E-2</v>
      </c>
      <c r="R2381" s="196">
        <f t="shared" si="311"/>
        <v>1.0003175611305103E-2</v>
      </c>
    </row>
    <row r="2382" spans="1:18" ht="13.8">
      <c r="A2382" s="209">
        <v>45093</v>
      </c>
      <c r="B2382" s="193">
        <v>125.49</v>
      </c>
      <c r="C2382" s="193">
        <v>339.06</v>
      </c>
      <c r="D2382" s="193">
        <v>123.76</v>
      </c>
      <c r="E2382" s="193">
        <v>128.44999999999999</v>
      </c>
      <c r="F2382" s="193">
        <v>507.82</v>
      </c>
      <c r="G2382" s="193">
        <v>50.97</v>
      </c>
      <c r="H2382" s="193">
        <v>43.87</v>
      </c>
      <c r="I2382" s="224">
        <v>431.96</v>
      </c>
      <c r="J2382" s="193"/>
      <c r="K2382" s="196">
        <f t="shared" si="304"/>
        <v>-1.27448666509323E-2</v>
      </c>
      <c r="L2382" s="196">
        <f t="shared" si="305"/>
        <v>-1.6590289459945388E-2</v>
      </c>
      <c r="M2382" s="196">
        <f t="shared" si="306"/>
        <v>-1.3707363723302508E-2</v>
      </c>
      <c r="N2382" s="196">
        <f t="shared" si="307"/>
        <v>-2.9247279322853724E-2</v>
      </c>
      <c r="O2382" s="196">
        <f t="shared" si="308"/>
        <v>-1.0444678280525269E-2</v>
      </c>
      <c r="P2382" s="196">
        <f t="shared" si="309"/>
        <v>-1.3929193267556567E-2</v>
      </c>
      <c r="Q2382" s="196">
        <f t="shared" si="310"/>
        <v>-1.2159423553253753E-2</v>
      </c>
      <c r="R2382" s="196">
        <f t="shared" si="311"/>
        <v>-2.9891975655220435E-2</v>
      </c>
    </row>
    <row r="2383" spans="1:18" ht="13.8">
      <c r="A2383" s="209">
        <v>45097</v>
      </c>
      <c r="B2383" s="193">
        <v>125.78</v>
      </c>
      <c r="C2383" s="193">
        <v>334.82</v>
      </c>
      <c r="D2383" s="193">
        <v>123.55</v>
      </c>
      <c r="E2383" s="193">
        <v>127.41</v>
      </c>
      <c r="F2383" s="193">
        <v>503.99</v>
      </c>
      <c r="G2383" s="193">
        <v>50.52</v>
      </c>
      <c r="H2383" s="193">
        <v>43.65</v>
      </c>
      <c r="I2383" s="224">
        <v>434.7</v>
      </c>
      <c r="J2383" s="193"/>
      <c r="K2383" s="196">
        <f t="shared" si="304"/>
        <v>2.3109411108455358E-3</v>
      </c>
      <c r="L2383" s="196">
        <f t="shared" si="305"/>
        <v>-1.2505161328378485E-2</v>
      </c>
      <c r="M2383" s="196">
        <f t="shared" si="306"/>
        <v>-1.6968325791855846E-3</v>
      </c>
      <c r="N2383" s="196">
        <f t="shared" si="307"/>
        <v>-8.0965356169715227E-3</v>
      </c>
      <c r="O2383" s="196">
        <f t="shared" si="308"/>
        <v>-7.542042455988311E-3</v>
      </c>
      <c r="P2383" s="196">
        <f t="shared" si="309"/>
        <v>-8.8287227781046838E-3</v>
      </c>
      <c r="Q2383" s="196">
        <f t="shared" si="310"/>
        <v>-5.0148165033051945E-3</v>
      </c>
      <c r="R2383" s="196">
        <f t="shared" si="311"/>
        <v>6.3431799240670642E-3</v>
      </c>
    </row>
    <row r="2384" spans="1:18" ht="13.8">
      <c r="A2384" s="209">
        <v>45098</v>
      </c>
      <c r="B2384" s="193">
        <v>124.83</v>
      </c>
      <c r="C2384" s="193">
        <v>330.38</v>
      </c>
      <c r="D2384" s="193">
        <v>120.96</v>
      </c>
      <c r="E2384" s="193">
        <v>127.89</v>
      </c>
      <c r="F2384" s="193">
        <v>503.91</v>
      </c>
      <c r="G2384" s="193">
        <v>50.62</v>
      </c>
      <c r="H2384" s="193">
        <v>42.93</v>
      </c>
      <c r="I2384" s="224">
        <v>424.45</v>
      </c>
      <c r="J2384" s="193"/>
      <c r="K2384" s="196">
        <f t="shared" si="304"/>
        <v>-7.5528700906344632E-3</v>
      </c>
      <c r="L2384" s="196">
        <f t="shared" si="305"/>
        <v>-1.3260856579654734E-2</v>
      </c>
      <c r="M2384" s="196">
        <f t="shared" si="306"/>
        <v>-2.0963172804532606E-2</v>
      </c>
      <c r="N2384" s="196">
        <f t="shared" si="307"/>
        <v>3.7673651989640058E-3</v>
      </c>
      <c r="O2384" s="196">
        <f t="shared" si="308"/>
        <v>-1.5873330820052796E-4</v>
      </c>
      <c r="P2384" s="196">
        <f t="shared" si="309"/>
        <v>1.9794140934282327E-3</v>
      </c>
      <c r="Q2384" s="196">
        <f t="shared" si="310"/>
        <v>-1.6494845360824718E-2</v>
      </c>
      <c r="R2384" s="196">
        <f t="shared" si="311"/>
        <v>-2.3579480101219231E-2</v>
      </c>
    </row>
    <row r="2385" spans="1:18" ht="13.8">
      <c r="A2385" s="209">
        <v>45099</v>
      </c>
      <c r="B2385" s="193">
        <v>130.15</v>
      </c>
      <c r="C2385" s="193">
        <v>336.47</v>
      </c>
      <c r="D2385" s="193">
        <v>123.57</v>
      </c>
      <c r="E2385" s="193">
        <v>127.09</v>
      </c>
      <c r="F2385" s="193">
        <v>508.35</v>
      </c>
      <c r="G2385" s="193">
        <v>51.04</v>
      </c>
      <c r="H2385" s="193">
        <v>42.71</v>
      </c>
      <c r="I2385" s="224">
        <v>422.48</v>
      </c>
      <c r="J2385" s="193"/>
      <c r="K2385" s="196">
        <f t="shared" si="304"/>
        <v>4.2617960426179664E-2</v>
      </c>
      <c r="L2385" s="196">
        <f t="shared" si="305"/>
        <v>1.8433319208184612E-2</v>
      </c>
      <c r="M2385" s="196">
        <f t="shared" si="306"/>
        <v>2.1577380952380949E-2</v>
      </c>
      <c r="N2385" s="196">
        <f t="shared" si="307"/>
        <v>-6.2553757135037705E-3</v>
      </c>
      <c r="O2385" s="196">
        <f t="shared" si="308"/>
        <v>8.8110972197416159E-3</v>
      </c>
      <c r="P2385" s="196">
        <f t="shared" si="309"/>
        <v>8.2971157645199863E-3</v>
      </c>
      <c r="Q2385" s="196">
        <f t="shared" si="310"/>
        <v>-5.1246214768227083E-3</v>
      </c>
      <c r="R2385" s="196">
        <f t="shared" si="311"/>
        <v>-4.6413005065378031E-3</v>
      </c>
    </row>
    <row r="2386" spans="1:18" ht="13.8">
      <c r="A2386" s="209">
        <v>45100</v>
      </c>
      <c r="B2386" s="193">
        <v>129.33000000000001</v>
      </c>
      <c r="C2386" s="193">
        <v>331.82</v>
      </c>
      <c r="D2386" s="193">
        <v>122.72</v>
      </c>
      <c r="E2386" s="193">
        <v>126.55</v>
      </c>
      <c r="F2386" s="193">
        <v>508.58</v>
      </c>
      <c r="G2386" s="193">
        <v>50.95</v>
      </c>
      <c r="H2386" s="193">
        <v>42.22</v>
      </c>
      <c r="I2386" s="224">
        <v>424.02</v>
      </c>
      <c r="J2386" s="193"/>
      <c r="K2386" s="196">
        <f t="shared" si="304"/>
        <v>-6.3004225893199626E-3</v>
      </c>
      <c r="L2386" s="196">
        <f t="shared" si="305"/>
        <v>-1.3819954230689315E-2</v>
      </c>
      <c r="M2386" s="196">
        <f t="shared" si="306"/>
        <v>-6.8786922392165923E-3</v>
      </c>
      <c r="N2386" s="196">
        <f t="shared" si="307"/>
        <v>-4.2489574317413348E-3</v>
      </c>
      <c r="O2386" s="196">
        <f t="shared" si="308"/>
        <v>4.5244418215788598E-4</v>
      </c>
      <c r="P2386" s="196">
        <f t="shared" si="309"/>
        <v>-1.7633228840124669E-3</v>
      </c>
      <c r="Q2386" s="196">
        <f t="shared" si="310"/>
        <v>-1.1472723015687239E-2</v>
      </c>
      <c r="R2386" s="196">
        <f t="shared" si="311"/>
        <v>3.6451429653473859E-3</v>
      </c>
    </row>
    <row r="2387" spans="1:18" ht="13.8">
      <c r="A2387" s="209">
        <v>45103</v>
      </c>
      <c r="B2387" s="193">
        <v>127.33</v>
      </c>
      <c r="C2387" s="193">
        <v>325.45999999999998</v>
      </c>
      <c r="D2387" s="193">
        <v>118.8</v>
      </c>
      <c r="E2387" s="193">
        <v>129.11000000000001</v>
      </c>
      <c r="F2387" s="193">
        <v>507.59</v>
      </c>
      <c r="G2387" s="193">
        <v>50.81</v>
      </c>
      <c r="H2387" s="193">
        <v>42.31</v>
      </c>
      <c r="I2387" s="224">
        <v>415.94</v>
      </c>
      <c r="J2387" s="193"/>
      <c r="K2387" s="196">
        <f t="shared" si="304"/>
        <v>-1.5464316090621001E-2</v>
      </c>
      <c r="L2387" s="196">
        <f t="shared" si="305"/>
        <v>-1.9167018262913671E-2</v>
      </c>
      <c r="M2387" s="196">
        <f t="shared" si="306"/>
        <v>-3.1942633637548908E-2</v>
      </c>
      <c r="N2387" s="196">
        <f t="shared" si="307"/>
        <v>2.0229158435401157E-2</v>
      </c>
      <c r="O2387" s="196">
        <f t="shared" si="308"/>
        <v>-1.9465964056785739E-3</v>
      </c>
      <c r="P2387" s="196">
        <f t="shared" si="309"/>
        <v>-2.7477919528950063E-3</v>
      </c>
      <c r="Q2387" s="196">
        <f t="shared" si="310"/>
        <v>2.1316911416391143E-3</v>
      </c>
      <c r="R2387" s="196">
        <f t="shared" si="311"/>
        <v>-1.9055704919579228E-2</v>
      </c>
    </row>
    <row r="2388" spans="1:18" ht="13.8">
      <c r="A2388" s="209">
        <v>45104</v>
      </c>
      <c r="B2388" s="193">
        <v>129.18</v>
      </c>
      <c r="C2388" s="193">
        <v>331.38</v>
      </c>
      <c r="D2388" s="193">
        <v>118.72</v>
      </c>
      <c r="E2388" s="193">
        <v>127.2</v>
      </c>
      <c r="F2388" s="193">
        <v>514.29999999999995</v>
      </c>
      <c r="G2388" s="193">
        <v>50.63</v>
      </c>
      <c r="H2388" s="193">
        <v>43.29</v>
      </c>
      <c r="I2388" s="224">
        <v>417.08</v>
      </c>
      <c r="J2388" s="193"/>
      <c r="K2388" s="196">
        <f t="shared" si="304"/>
        <v>1.4529176156443953E-2</v>
      </c>
      <c r="L2388" s="196">
        <f t="shared" si="305"/>
        <v>1.8189639279788658E-2</v>
      </c>
      <c r="M2388" s="196">
        <f t="shared" si="306"/>
        <v>-6.7340067340065902E-4</v>
      </c>
      <c r="N2388" s="196">
        <f t="shared" si="307"/>
        <v>-1.4793586863914573E-2</v>
      </c>
      <c r="O2388" s="196">
        <f t="shared" si="308"/>
        <v>1.321933056206777E-2</v>
      </c>
      <c r="P2388" s="196">
        <f t="shared" si="309"/>
        <v>-3.5426097224955659E-3</v>
      </c>
      <c r="Q2388" s="196">
        <f t="shared" si="310"/>
        <v>2.3162372961474754E-2</v>
      </c>
      <c r="R2388" s="196">
        <f t="shared" si="311"/>
        <v>2.7407799201807624E-3</v>
      </c>
    </row>
    <row r="2389" spans="1:18" ht="13.8">
      <c r="A2389" s="209">
        <v>45105</v>
      </c>
      <c r="B2389" s="193">
        <v>129.04</v>
      </c>
      <c r="C2389" s="193">
        <v>332.64</v>
      </c>
      <c r="D2389" s="193">
        <v>120.78</v>
      </c>
      <c r="E2389" s="193">
        <v>127.17</v>
      </c>
      <c r="F2389" s="193">
        <v>516.69000000000005</v>
      </c>
      <c r="G2389" s="193">
        <v>50.91</v>
      </c>
      <c r="H2389" s="193">
        <v>43.65</v>
      </c>
      <c r="I2389" s="224">
        <v>429.84</v>
      </c>
      <c r="J2389" s="193"/>
      <c r="K2389" s="196">
        <f t="shared" si="304"/>
        <v>-1.0837590958353829E-3</v>
      </c>
      <c r="L2389" s="196">
        <f t="shared" si="305"/>
        <v>3.8022813688212654E-3</v>
      </c>
      <c r="M2389" s="196">
        <f t="shared" si="306"/>
        <v>1.735175202156336E-2</v>
      </c>
      <c r="N2389" s="196">
        <f t="shared" si="307"/>
        <v>-2.358490566037825E-4</v>
      </c>
      <c r="O2389" s="196">
        <f t="shared" si="308"/>
        <v>4.6470931363019642E-3</v>
      </c>
      <c r="P2389" s="196">
        <f t="shared" si="309"/>
        <v>5.5303179932844953E-3</v>
      </c>
      <c r="Q2389" s="196">
        <f t="shared" si="310"/>
        <v>8.3160083160083026E-3</v>
      </c>
      <c r="R2389" s="196">
        <f t="shared" si="311"/>
        <v>3.0593651098110655E-2</v>
      </c>
    </row>
    <row r="2390" spans="1:18" ht="13.8">
      <c r="A2390" s="209">
        <v>45106</v>
      </c>
      <c r="B2390" s="193">
        <v>127.9</v>
      </c>
      <c r="C2390" s="193">
        <v>331.85</v>
      </c>
      <c r="D2390" s="193">
        <v>119.72</v>
      </c>
      <c r="E2390" s="193">
        <v>127.59</v>
      </c>
      <c r="F2390" s="193">
        <v>515.61</v>
      </c>
      <c r="G2390" s="193">
        <v>50.56</v>
      </c>
      <c r="H2390" s="193">
        <v>43.42</v>
      </c>
      <c r="I2390" s="224">
        <v>428.24</v>
      </c>
      <c r="J2390" s="193"/>
      <c r="K2390" s="196">
        <f t="shared" si="304"/>
        <v>-8.8344699318039874E-3</v>
      </c>
      <c r="L2390" s="196">
        <f t="shared" si="305"/>
        <v>-2.3749398749397656E-3</v>
      </c>
      <c r="M2390" s="196">
        <f t="shared" si="306"/>
        <v>-8.7762874648120732E-3</v>
      </c>
      <c r="N2390" s="196">
        <f t="shared" si="307"/>
        <v>3.3026657230479021E-3</v>
      </c>
      <c r="O2390" s="196">
        <f t="shared" si="308"/>
        <v>-2.0902281832434165E-3</v>
      </c>
      <c r="P2390" s="196">
        <f t="shared" si="309"/>
        <v>-6.8748772343349904E-3</v>
      </c>
      <c r="Q2390" s="196">
        <f t="shared" si="310"/>
        <v>-5.2691867124856099E-3</v>
      </c>
      <c r="R2390" s="196">
        <f t="shared" si="311"/>
        <v>-3.7223152801041455E-3</v>
      </c>
    </row>
    <row r="2391" spans="1:18" ht="13.8">
      <c r="A2391" s="209">
        <v>45107</v>
      </c>
      <c r="B2391" s="193">
        <v>130.36000000000001</v>
      </c>
      <c r="C2391" s="193">
        <v>337.29</v>
      </c>
      <c r="D2391" s="193">
        <v>120.67</v>
      </c>
      <c r="E2391" s="193">
        <v>126.62</v>
      </c>
      <c r="F2391" s="193">
        <v>522.1</v>
      </c>
      <c r="G2391" s="193">
        <v>51.51</v>
      </c>
      <c r="H2391" s="193">
        <v>43.51</v>
      </c>
      <c r="I2391" s="224">
        <v>440.49</v>
      </c>
      <c r="J2391" s="193"/>
      <c r="K2391" s="196">
        <f t="shared" si="304"/>
        <v>1.9233776387803034E-2</v>
      </c>
      <c r="L2391" s="196">
        <f t="shared" si="305"/>
        <v>1.6392948621365068E-2</v>
      </c>
      <c r="M2391" s="196">
        <f t="shared" si="306"/>
        <v>7.9351820915469669E-3</v>
      </c>
      <c r="N2391" s="196">
        <f t="shared" si="307"/>
        <v>-7.6024766831256276E-3</v>
      </c>
      <c r="O2391" s="196">
        <f t="shared" si="308"/>
        <v>1.2587032834894608E-2</v>
      </c>
      <c r="P2391" s="196">
        <f t="shared" si="309"/>
        <v>1.8789556962025233E-2</v>
      </c>
      <c r="Q2391" s="196">
        <f t="shared" si="310"/>
        <v>2.072777521879233E-3</v>
      </c>
      <c r="R2391" s="196">
        <f t="shared" si="311"/>
        <v>2.8605454885111153E-2</v>
      </c>
    </row>
    <row r="2392" spans="1:18" ht="13.8">
      <c r="A2392" s="209">
        <v>45110</v>
      </c>
      <c r="B2392" s="193">
        <v>130.22</v>
      </c>
      <c r="C2392" s="193">
        <v>334.76</v>
      </c>
      <c r="D2392" s="193">
        <v>120.26</v>
      </c>
      <c r="E2392" s="193">
        <v>129.46</v>
      </c>
      <c r="F2392" s="193">
        <v>524.67999999999995</v>
      </c>
      <c r="G2392" s="193">
        <v>51.85</v>
      </c>
      <c r="H2392" s="193">
        <v>44.03</v>
      </c>
      <c r="I2392" s="224">
        <v>441.44</v>
      </c>
      <c r="J2392" s="193"/>
      <c r="K2392" s="196">
        <f t="shared" si="304"/>
        <v>-1.0739490641302144E-3</v>
      </c>
      <c r="L2392" s="196">
        <f t="shared" si="305"/>
        <v>-7.5009635625130581E-3</v>
      </c>
      <c r="M2392" s="196">
        <f t="shared" si="306"/>
        <v>-3.3976961962376446E-3</v>
      </c>
      <c r="N2392" s="196">
        <f t="shared" si="307"/>
        <v>2.2429316063813008E-2</v>
      </c>
      <c r="O2392" s="196">
        <f t="shared" si="308"/>
        <v>4.941582072399784E-3</v>
      </c>
      <c r="P2392" s="196">
        <f t="shared" si="309"/>
        <v>6.6006600660066675E-3</v>
      </c>
      <c r="Q2392" s="196">
        <f t="shared" si="310"/>
        <v>1.1951275568834824E-2</v>
      </c>
      <c r="R2392" s="196">
        <f t="shared" si="311"/>
        <v>2.1566891416376958E-3</v>
      </c>
    </row>
    <row r="2393" spans="1:18" ht="13.8">
      <c r="A2393" s="209">
        <v>45112</v>
      </c>
      <c r="B2393" s="193">
        <v>130.38</v>
      </c>
      <c r="C2393" s="193">
        <v>334.92</v>
      </c>
      <c r="D2393" s="193">
        <v>122.33</v>
      </c>
      <c r="E2393" s="193">
        <v>127.24</v>
      </c>
      <c r="F2393" s="193">
        <v>524.77</v>
      </c>
      <c r="G2393" s="193">
        <v>51.82</v>
      </c>
      <c r="H2393" s="193">
        <v>43.84</v>
      </c>
      <c r="I2393" s="224">
        <v>445.9</v>
      </c>
      <c r="J2393" s="193"/>
      <c r="K2393" s="196">
        <f t="shared" si="304"/>
        <v>1.228689909384093E-3</v>
      </c>
      <c r="L2393" s="196">
        <f t="shared" si="305"/>
        <v>4.7795435535913795E-4</v>
      </c>
      <c r="M2393" s="196">
        <f t="shared" si="306"/>
        <v>1.7212705804091077E-2</v>
      </c>
      <c r="N2393" s="196">
        <f t="shared" si="307"/>
        <v>-1.7148153869921311E-2</v>
      </c>
      <c r="O2393" s="196">
        <f t="shared" si="308"/>
        <v>1.7153312495241259E-4</v>
      </c>
      <c r="P2393" s="196">
        <f t="shared" si="309"/>
        <v>-5.7859209257475673E-4</v>
      </c>
      <c r="Q2393" s="196">
        <f t="shared" si="310"/>
        <v>-4.3152396093572047E-3</v>
      </c>
      <c r="R2393" s="196">
        <f t="shared" si="311"/>
        <v>1.0103298296484186E-2</v>
      </c>
    </row>
    <row r="2394" spans="1:18" ht="13.8">
      <c r="A2394" s="209">
        <v>45113</v>
      </c>
      <c r="B2394" s="193">
        <v>128.36000000000001</v>
      </c>
      <c r="C2394" s="193">
        <v>338.01</v>
      </c>
      <c r="D2394" s="193">
        <v>120.63</v>
      </c>
      <c r="E2394" s="193">
        <v>125.6</v>
      </c>
      <c r="F2394" s="193">
        <v>521.12</v>
      </c>
      <c r="G2394" s="193">
        <v>51.49</v>
      </c>
      <c r="H2394" s="193">
        <v>42.69</v>
      </c>
      <c r="I2394" s="224">
        <v>438.84</v>
      </c>
      <c r="J2394" s="193"/>
      <c r="K2394" s="196">
        <f t="shared" si="304"/>
        <v>-1.5493173799662386E-2</v>
      </c>
      <c r="L2394" s="196">
        <f t="shared" si="305"/>
        <v>9.2260838409171583E-3</v>
      </c>
      <c r="M2394" s="196">
        <f t="shared" si="306"/>
        <v>-1.3896836426060679E-2</v>
      </c>
      <c r="N2394" s="196">
        <f t="shared" si="307"/>
        <v>-1.2889028607356183E-2</v>
      </c>
      <c r="O2394" s="196">
        <f t="shared" si="308"/>
        <v>-6.9554280923070626E-3</v>
      </c>
      <c r="P2394" s="196">
        <f t="shared" si="309"/>
        <v>-6.3681976071014723E-3</v>
      </c>
      <c r="Q2394" s="196">
        <f t="shared" si="310"/>
        <v>-2.6231751824817646E-2</v>
      </c>
      <c r="R2394" s="196">
        <f t="shared" si="311"/>
        <v>-1.5833146445391348E-2</v>
      </c>
    </row>
    <row r="2395" spans="1:18" ht="13.8">
      <c r="A2395" s="209">
        <v>45114</v>
      </c>
      <c r="B2395" s="193">
        <v>129.78</v>
      </c>
      <c r="C2395" s="193">
        <v>334</v>
      </c>
      <c r="D2395" s="193">
        <v>119.85</v>
      </c>
      <c r="E2395" s="193">
        <v>124.84</v>
      </c>
      <c r="F2395" s="193">
        <v>509.17</v>
      </c>
      <c r="G2395" s="193">
        <v>50.3</v>
      </c>
      <c r="H2395" s="193">
        <v>43.09</v>
      </c>
      <c r="I2395" s="224">
        <v>438.1</v>
      </c>
      <c r="J2395" s="193"/>
      <c r="K2395" s="196">
        <f t="shared" si="304"/>
        <v>1.1062636335306851E-2</v>
      </c>
      <c r="L2395" s="196">
        <f t="shared" si="305"/>
        <v>-1.1863554332712023E-2</v>
      </c>
      <c r="M2395" s="196">
        <f t="shared" si="306"/>
        <v>-6.4660532205919026E-3</v>
      </c>
      <c r="N2395" s="196">
        <f t="shared" si="307"/>
        <v>-6.0509554140126664E-3</v>
      </c>
      <c r="O2395" s="196">
        <f t="shared" si="308"/>
        <v>-2.293137856923547E-2</v>
      </c>
      <c r="P2395" s="196">
        <f t="shared" si="309"/>
        <v>-2.3111283744416483E-2</v>
      </c>
      <c r="Q2395" s="196">
        <f t="shared" si="310"/>
        <v>9.3698758491451324E-3</v>
      </c>
      <c r="R2395" s="196">
        <f t="shared" si="311"/>
        <v>-1.6862637863457122E-3</v>
      </c>
    </row>
    <row r="2396" spans="1:18" ht="13.8">
      <c r="A2396" s="209">
        <v>45117</v>
      </c>
      <c r="B2396" s="193">
        <v>127.13</v>
      </c>
      <c r="C2396" s="193">
        <v>328.66</v>
      </c>
      <c r="D2396" s="193">
        <v>116.58</v>
      </c>
      <c r="E2396" s="193">
        <v>126.46</v>
      </c>
      <c r="F2396" s="193">
        <v>511.08</v>
      </c>
      <c r="G2396" s="193">
        <v>50.76</v>
      </c>
      <c r="H2396" s="193">
        <v>44.46</v>
      </c>
      <c r="I2396" s="224">
        <v>441.71</v>
      </c>
      <c r="J2396" s="193"/>
      <c r="K2396" s="196">
        <f t="shared" si="304"/>
        <v>-2.041917090460784E-2</v>
      </c>
      <c r="L2396" s="196">
        <f t="shared" si="305"/>
        <v>-1.5988023952095733E-2</v>
      </c>
      <c r="M2396" s="196">
        <f t="shared" si="306"/>
        <v>-2.7284105131414237E-2</v>
      </c>
      <c r="N2396" s="196">
        <f t="shared" si="307"/>
        <v>1.2976610060877846E-2</v>
      </c>
      <c r="O2396" s="196">
        <f t="shared" si="308"/>
        <v>3.7512029381149086E-3</v>
      </c>
      <c r="P2396" s="196">
        <f t="shared" si="309"/>
        <v>9.1451292246521043E-3</v>
      </c>
      <c r="Q2396" s="196">
        <f t="shared" si="310"/>
        <v>3.179391970294726E-2</v>
      </c>
      <c r="R2396" s="196">
        <f t="shared" si="311"/>
        <v>8.2401278246974578E-3</v>
      </c>
    </row>
    <row r="2397" spans="1:18" ht="13.8">
      <c r="A2397" s="209">
        <v>45118</v>
      </c>
      <c r="B2397" s="193">
        <v>128.78</v>
      </c>
      <c r="C2397" s="193">
        <v>329.3</v>
      </c>
      <c r="D2397" s="193">
        <v>117.42</v>
      </c>
      <c r="E2397" s="193">
        <v>128.05000000000001</v>
      </c>
      <c r="F2397" s="193">
        <v>513.63</v>
      </c>
      <c r="G2397" s="193">
        <v>50.68</v>
      </c>
      <c r="H2397" s="193">
        <v>45.66</v>
      </c>
      <c r="I2397" s="224">
        <v>440.21</v>
      </c>
      <c r="J2397" s="193"/>
      <c r="K2397" s="196">
        <f t="shared" si="304"/>
        <v>1.2978840556910294E-2</v>
      </c>
      <c r="L2397" s="196">
        <f t="shared" si="305"/>
        <v>1.9473011622953395E-3</v>
      </c>
      <c r="M2397" s="196">
        <f t="shared" si="306"/>
        <v>7.2053525476068227E-3</v>
      </c>
      <c r="N2397" s="196">
        <f t="shared" si="307"/>
        <v>1.257314565870645E-2</v>
      </c>
      <c r="O2397" s="196">
        <f t="shared" si="308"/>
        <v>4.9894341394693814E-3</v>
      </c>
      <c r="P2397" s="196">
        <f t="shared" si="309"/>
        <v>-1.5760441292355851E-3</v>
      </c>
      <c r="Q2397" s="196">
        <f t="shared" si="310"/>
        <v>2.6990553306342684E-2</v>
      </c>
      <c r="R2397" s="196">
        <f t="shared" si="311"/>
        <v>-3.3958932331167508E-3</v>
      </c>
    </row>
    <row r="2398" spans="1:18" ht="13.8">
      <c r="A2398" s="209">
        <v>45119</v>
      </c>
      <c r="B2398" s="193">
        <v>130.80000000000001</v>
      </c>
      <c r="C2398" s="193">
        <v>333.98</v>
      </c>
      <c r="D2398" s="193">
        <v>119.33</v>
      </c>
      <c r="E2398" s="193">
        <v>127.59</v>
      </c>
      <c r="F2398" s="193">
        <v>521.73</v>
      </c>
      <c r="G2398" s="193">
        <v>50.81</v>
      </c>
      <c r="H2398" s="193">
        <v>45.18</v>
      </c>
      <c r="I2398" s="224">
        <v>444.05</v>
      </c>
      <c r="J2398" s="193"/>
      <c r="K2398" s="196">
        <f t="shared" si="304"/>
        <v>1.568566547600567E-2</v>
      </c>
      <c r="L2398" s="196">
        <f t="shared" si="305"/>
        <v>1.4211964773762548E-2</v>
      </c>
      <c r="M2398" s="196">
        <f t="shared" si="306"/>
        <v>1.6266394140691507E-2</v>
      </c>
      <c r="N2398" s="196">
        <f t="shared" si="307"/>
        <v>-3.5923467395549231E-3</v>
      </c>
      <c r="O2398" s="196">
        <f t="shared" si="308"/>
        <v>1.5770106886280052E-2</v>
      </c>
      <c r="P2398" s="196">
        <f t="shared" si="309"/>
        <v>2.5651144435675328E-3</v>
      </c>
      <c r="Q2398" s="196">
        <f t="shared" si="310"/>
        <v>-1.0512483574244348E-2</v>
      </c>
      <c r="R2398" s="196">
        <f t="shared" si="311"/>
        <v>8.723109425047209E-3</v>
      </c>
    </row>
    <row r="2399" spans="1:18" ht="13.8">
      <c r="A2399" s="209">
        <v>45120</v>
      </c>
      <c r="B2399" s="193">
        <v>134.30000000000001</v>
      </c>
      <c r="C2399" s="193">
        <v>339.39</v>
      </c>
      <c r="D2399" s="193">
        <v>124.52</v>
      </c>
      <c r="E2399" s="193">
        <v>127.5</v>
      </c>
      <c r="F2399" s="193">
        <v>522.16999999999996</v>
      </c>
      <c r="G2399" s="193">
        <v>50.51</v>
      </c>
      <c r="H2399" s="193">
        <v>44.91</v>
      </c>
      <c r="I2399" s="224">
        <v>450.38</v>
      </c>
      <c r="J2399" s="193"/>
      <c r="K2399" s="196">
        <f t="shared" si="304"/>
        <v>2.6758409785932719E-2</v>
      </c>
      <c r="L2399" s="196">
        <f t="shared" si="305"/>
        <v>1.6198574764955891E-2</v>
      </c>
      <c r="M2399" s="196">
        <f t="shared" si="306"/>
        <v>4.3492834995390917E-2</v>
      </c>
      <c r="N2399" s="196">
        <f t="shared" si="307"/>
        <v>-7.053844345168384E-4</v>
      </c>
      <c r="O2399" s="196">
        <f t="shared" si="308"/>
        <v>8.433480919248287E-4</v>
      </c>
      <c r="P2399" s="196">
        <f t="shared" si="309"/>
        <v>-5.9043495374927028E-3</v>
      </c>
      <c r="Q2399" s="196">
        <f t="shared" si="310"/>
        <v>-5.9760956175299498E-3</v>
      </c>
      <c r="R2399" s="196">
        <f t="shared" si="311"/>
        <v>1.4255151446909095E-2</v>
      </c>
    </row>
    <row r="2400" spans="1:18" ht="13.8">
      <c r="A2400" s="209">
        <v>45121</v>
      </c>
      <c r="B2400" s="193">
        <v>134.68</v>
      </c>
      <c r="C2400" s="193">
        <v>341.94</v>
      </c>
      <c r="D2400" s="193">
        <v>125.39</v>
      </c>
      <c r="E2400" s="193">
        <v>125.68</v>
      </c>
      <c r="F2400" s="193">
        <v>530.16999999999996</v>
      </c>
      <c r="G2400" s="193">
        <v>50.69</v>
      </c>
      <c r="H2400" s="193">
        <v>45.27</v>
      </c>
      <c r="I2400" s="224">
        <v>441.91</v>
      </c>
      <c r="J2400" s="193"/>
      <c r="K2400" s="196">
        <f t="shared" si="304"/>
        <v>2.8294862248696606E-3</v>
      </c>
      <c r="L2400" s="196">
        <f t="shared" si="305"/>
        <v>7.5134800671793848E-3</v>
      </c>
      <c r="M2400" s="196">
        <f t="shared" si="306"/>
        <v>6.986829424992006E-3</v>
      </c>
      <c r="N2400" s="196">
        <f t="shared" si="307"/>
        <v>-1.4274509803921516E-2</v>
      </c>
      <c r="O2400" s="196">
        <f t="shared" si="308"/>
        <v>1.532068100427064E-2</v>
      </c>
      <c r="P2400" s="196">
        <f t="shared" si="309"/>
        <v>3.5636507622252966E-3</v>
      </c>
      <c r="Q2400" s="196">
        <f t="shared" si="310"/>
        <v>8.0160320641284033E-3</v>
      </c>
      <c r="R2400" s="196">
        <f t="shared" si="311"/>
        <v>-1.8806341311781098E-2</v>
      </c>
    </row>
    <row r="2401" spans="1:18" ht="13.8">
      <c r="A2401" s="209">
        <v>45124</v>
      </c>
      <c r="B2401" s="193">
        <v>133.56</v>
      </c>
      <c r="C2401" s="193">
        <v>342.43</v>
      </c>
      <c r="D2401" s="193">
        <v>124.75</v>
      </c>
      <c r="E2401" s="193">
        <v>124.8</v>
      </c>
      <c r="F2401" s="193">
        <v>536.24</v>
      </c>
      <c r="G2401" s="193">
        <v>50.75</v>
      </c>
      <c r="H2401" s="193">
        <v>45.94</v>
      </c>
      <c r="I2401" s="224">
        <v>450.05</v>
      </c>
      <c r="J2401" s="193"/>
      <c r="K2401" s="196">
        <f t="shared" si="304"/>
        <v>-8.3160083160083494E-3</v>
      </c>
      <c r="L2401" s="196">
        <f t="shared" si="305"/>
        <v>1.4329999415102332E-3</v>
      </c>
      <c r="M2401" s="196">
        <f t="shared" si="306"/>
        <v>-5.10407528511046E-3</v>
      </c>
      <c r="N2401" s="196">
        <f t="shared" si="307"/>
        <v>-7.0019096117123619E-3</v>
      </c>
      <c r="O2401" s="196">
        <f t="shared" si="308"/>
        <v>1.1449157817303979E-2</v>
      </c>
      <c r="P2401" s="196">
        <f t="shared" si="309"/>
        <v>1.1836654172421046E-3</v>
      </c>
      <c r="Q2401" s="196">
        <f t="shared" si="310"/>
        <v>1.4800088358736349E-2</v>
      </c>
      <c r="R2401" s="196">
        <f t="shared" si="311"/>
        <v>1.8420040279694929E-2</v>
      </c>
    </row>
    <row r="2402" spans="1:18" ht="13.8">
      <c r="A2402" s="209">
        <v>45125</v>
      </c>
      <c r="B2402" s="193">
        <v>132.83000000000001</v>
      </c>
      <c r="C2402" s="193">
        <v>356.06</v>
      </c>
      <c r="D2402" s="193">
        <v>123.78</v>
      </c>
      <c r="E2402" s="193">
        <v>125.57</v>
      </c>
      <c r="F2402" s="193">
        <v>536.85</v>
      </c>
      <c r="G2402" s="193">
        <v>50.66</v>
      </c>
      <c r="H2402" s="193">
        <v>46.76</v>
      </c>
      <c r="I2402" s="224">
        <v>474.8</v>
      </c>
      <c r="J2402" s="193"/>
      <c r="K2402" s="196">
        <f t="shared" si="304"/>
        <v>-5.4657082958968987E-3</v>
      </c>
      <c r="L2402" s="196">
        <f t="shared" si="305"/>
        <v>3.9803755512075448E-2</v>
      </c>
      <c r="M2402" s="196">
        <f t="shared" si="306"/>
        <v>-7.7755511022043998E-3</v>
      </c>
      <c r="N2402" s="196">
        <f t="shared" si="307"/>
        <v>6.1698717948717634E-3</v>
      </c>
      <c r="O2402" s="196">
        <f t="shared" si="308"/>
        <v>1.1375503505893138E-3</v>
      </c>
      <c r="P2402" s="196">
        <f t="shared" si="309"/>
        <v>-1.7733990147783924E-3</v>
      </c>
      <c r="Q2402" s="196">
        <f t="shared" si="310"/>
        <v>1.7849368741837186E-2</v>
      </c>
      <c r="R2402" s="196">
        <f t="shared" si="311"/>
        <v>5.4993889567825797E-2</v>
      </c>
    </row>
    <row r="2403" spans="1:18" ht="13.8">
      <c r="A2403" s="209">
        <v>45126</v>
      </c>
      <c r="B2403" s="193">
        <v>135.36000000000001</v>
      </c>
      <c r="C2403" s="193">
        <v>351.69</v>
      </c>
      <c r="D2403" s="193">
        <v>122.48</v>
      </c>
      <c r="E2403" s="193">
        <v>127.39</v>
      </c>
      <c r="F2403" s="193">
        <v>537.36</v>
      </c>
      <c r="G2403" s="193">
        <v>50.67</v>
      </c>
      <c r="H2403" s="193">
        <v>47.73</v>
      </c>
      <c r="I2403" s="224">
        <v>477.59</v>
      </c>
      <c r="J2403" s="193"/>
      <c r="K2403" s="196">
        <f t="shared" si="304"/>
        <v>1.9046902055258608E-2</v>
      </c>
      <c r="L2403" s="196">
        <f t="shared" si="305"/>
        <v>-1.2273212379935979E-2</v>
      </c>
      <c r="M2403" s="196">
        <f t="shared" si="306"/>
        <v>-1.0502504443367242E-2</v>
      </c>
      <c r="N2403" s="196">
        <f t="shared" si="307"/>
        <v>1.4493907780520884E-2</v>
      </c>
      <c r="O2403" s="196">
        <f t="shared" si="308"/>
        <v>9.4998602961719454E-4</v>
      </c>
      <c r="P2403" s="196">
        <f t="shared" si="309"/>
        <v>1.9739439399931141E-4</v>
      </c>
      <c r="Q2403" s="196">
        <f t="shared" si="310"/>
        <v>2.074422583404617E-2</v>
      </c>
      <c r="R2403" s="196">
        <f t="shared" si="311"/>
        <v>5.8761583824767554E-3</v>
      </c>
    </row>
    <row r="2404" spans="1:18" ht="13.8">
      <c r="A2404" s="209">
        <v>45127</v>
      </c>
      <c r="B2404" s="193">
        <v>129.96</v>
      </c>
      <c r="C2404" s="193">
        <v>343.56</v>
      </c>
      <c r="D2404" s="193">
        <v>119.24</v>
      </c>
      <c r="E2404" s="193">
        <v>129.25</v>
      </c>
      <c r="F2404" s="193">
        <v>540.12</v>
      </c>
      <c r="G2404" s="193">
        <v>51.61</v>
      </c>
      <c r="H2404" s="193">
        <v>47.55</v>
      </c>
      <c r="I2404" s="224">
        <v>437.42</v>
      </c>
      <c r="J2404" s="193"/>
      <c r="K2404" s="196">
        <f t="shared" si="304"/>
        <v>-3.9893617021276633E-2</v>
      </c>
      <c r="L2404" s="196">
        <f t="shared" si="305"/>
        <v>-2.3116949586283363E-2</v>
      </c>
      <c r="M2404" s="196">
        <f t="shared" si="306"/>
        <v>-2.6453298497713985E-2</v>
      </c>
      <c r="N2404" s="196">
        <f t="shared" si="307"/>
        <v>1.4600832090430955E-2</v>
      </c>
      <c r="O2404" s="196">
        <f t="shared" si="308"/>
        <v>5.1362215274676024E-3</v>
      </c>
      <c r="P2404" s="196">
        <f t="shared" si="309"/>
        <v>1.8551411091375522E-2</v>
      </c>
      <c r="Q2404" s="196">
        <f t="shared" si="310"/>
        <v>-3.7712130735386494E-3</v>
      </c>
      <c r="R2404" s="196">
        <f t="shared" si="311"/>
        <v>-8.4109801293996866E-2</v>
      </c>
    </row>
    <row r="2405" spans="1:18" ht="13.8">
      <c r="A2405" s="209">
        <v>45128</v>
      </c>
      <c r="B2405" s="193">
        <v>130</v>
      </c>
      <c r="C2405" s="193">
        <v>340.49</v>
      </c>
      <c r="D2405" s="193">
        <v>120.02</v>
      </c>
      <c r="E2405" s="193">
        <v>128.71</v>
      </c>
      <c r="F2405" s="193">
        <v>540.99</v>
      </c>
      <c r="G2405" s="193">
        <v>51.9</v>
      </c>
      <c r="H2405" s="193">
        <v>47.06</v>
      </c>
      <c r="I2405" s="224">
        <v>427.5</v>
      </c>
      <c r="J2405" s="193"/>
      <c r="K2405" s="196">
        <f t="shared" si="304"/>
        <v>3.0778701138805815E-4</v>
      </c>
      <c r="L2405" s="196">
        <f t="shared" si="305"/>
        <v>-8.9358481779019481E-3</v>
      </c>
      <c r="M2405" s="196">
        <f t="shared" si="306"/>
        <v>6.5414290506541524E-3</v>
      </c>
      <c r="N2405" s="196">
        <f t="shared" si="307"/>
        <v>-4.1779497098645415E-3</v>
      </c>
      <c r="O2405" s="196">
        <f t="shared" si="308"/>
        <v>1.6107531659631277E-3</v>
      </c>
      <c r="P2405" s="196">
        <f t="shared" si="309"/>
        <v>5.6190660724665595E-3</v>
      </c>
      <c r="Q2405" s="196">
        <f t="shared" si="310"/>
        <v>-1.0304942166140797E-2</v>
      </c>
      <c r="R2405" s="196">
        <f t="shared" si="311"/>
        <v>-2.2678432627680524E-2</v>
      </c>
    </row>
    <row r="2406" spans="1:18" ht="13.8">
      <c r="A2406" s="209">
        <v>45131</v>
      </c>
      <c r="B2406" s="193">
        <v>128.80000000000001</v>
      </c>
      <c r="C2406" s="193">
        <v>341.82</v>
      </c>
      <c r="D2406" s="193">
        <v>121.58</v>
      </c>
      <c r="E2406" s="193">
        <v>129.99</v>
      </c>
      <c r="F2406" s="193">
        <v>546.88</v>
      </c>
      <c r="G2406" s="193">
        <v>52.21</v>
      </c>
      <c r="H2406" s="193">
        <v>47.65</v>
      </c>
      <c r="I2406" s="224">
        <v>428.37</v>
      </c>
      <c r="J2406" s="193"/>
      <c r="K2406" s="196">
        <f t="shared" si="304"/>
        <v>-9.2307692307691432E-3</v>
      </c>
      <c r="L2406" s="196">
        <f t="shared" si="305"/>
        <v>3.9061352756321302E-3</v>
      </c>
      <c r="M2406" s="196">
        <f t="shared" si="306"/>
        <v>1.2997833694384288E-2</v>
      </c>
      <c r="N2406" s="196">
        <f t="shared" si="307"/>
        <v>9.9448372309843911E-3</v>
      </c>
      <c r="O2406" s="196">
        <f t="shared" si="308"/>
        <v>1.0887447087746513E-2</v>
      </c>
      <c r="P2406" s="196">
        <f t="shared" si="309"/>
        <v>5.973025048169601E-3</v>
      </c>
      <c r="Q2406" s="196">
        <f t="shared" si="310"/>
        <v>1.2537186570335663E-2</v>
      </c>
      <c r="R2406" s="196">
        <f t="shared" si="311"/>
        <v>2.0350877192982565E-3</v>
      </c>
    </row>
    <row r="2407" spans="1:18" ht="13.8">
      <c r="A2407" s="209">
        <v>45132</v>
      </c>
      <c r="B2407" s="193">
        <v>129.13</v>
      </c>
      <c r="C2407" s="193">
        <v>347.63</v>
      </c>
      <c r="D2407" s="193">
        <v>122.49</v>
      </c>
      <c r="E2407" s="193">
        <v>128.25</v>
      </c>
      <c r="F2407" s="193">
        <v>548.1</v>
      </c>
      <c r="G2407" s="193">
        <v>52.16</v>
      </c>
      <c r="H2407" s="193">
        <v>47.03</v>
      </c>
      <c r="I2407" s="224">
        <v>427.7</v>
      </c>
      <c r="J2407" s="193"/>
      <c r="K2407" s="196">
        <f t="shared" si="304"/>
        <v>2.5621118012421123E-3</v>
      </c>
      <c r="L2407" s="196">
        <f t="shared" si="305"/>
        <v>1.6997250014627589E-2</v>
      </c>
      <c r="M2407" s="196">
        <f t="shared" si="306"/>
        <v>7.4847836815265393E-3</v>
      </c>
      <c r="N2407" s="196">
        <f t="shared" si="307"/>
        <v>-1.338564504961927E-2</v>
      </c>
      <c r="O2407" s="196">
        <f t="shared" si="308"/>
        <v>2.2308367466355094E-3</v>
      </c>
      <c r="P2407" s="196">
        <f t="shared" si="309"/>
        <v>-9.5767094426363266E-4</v>
      </c>
      <c r="Q2407" s="196">
        <f t="shared" si="310"/>
        <v>-1.3011542497376651E-2</v>
      </c>
      <c r="R2407" s="196">
        <f t="shared" si="311"/>
        <v>-1.5640684455027567E-3</v>
      </c>
    </row>
    <row r="2408" spans="1:18" ht="13.8">
      <c r="A2408" s="209">
        <v>45133</v>
      </c>
      <c r="B2408" s="193">
        <v>128.15</v>
      </c>
      <c r="C2408" s="193">
        <v>334.55</v>
      </c>
      <c r="D2408" s="193">
        <v>129.34</v>
      </c>
      <c r="E2408" s="193">
        <v>129.08000000000001</v>
      </c>
      <c r="F2408" s="193">
        <v>549.04999999999995</v>
      </c>
      <c r="G2408" s="193">
        <v>52.35</v>
      </c>
      <c r="H2408" s="193">
        <v>47.51</v>
      </c>
      <c r="I2408" s="224">
        <v>422.67</v>
      </c>
      <c r="J2408" s="193"/>
      <c r="K2408" s="196">
        <f t="shared" si="304"/>
        <v>-7.5892511422596589E-3</v>
      </c>
      <c r="L2408" s="196">
        <f t="shared" si="305"/>
        <v>-3.7626211776889178E-2</v>
      </c>
      <c r="M2408" s="196">
        <f t="shared" si="306"/>
        <v>5.5922932484284503E-2</v>
      </c>
      <c r="N2408" s="196">
        <f t="shared" si="307"/>
        <v>6.4717348927876223E-3</v>
      </c>
      <c r="O2408" s="196">
        <f t="shared" si="308"/>
        <v>1.7332603539498845E-3</v>
      </c>
      <c r="P2408" s="196">
        <f t="shared" si="309"/>
        <v>3.642638036809909E-3</v>
      </c>
      <c r="Q2408" s="196">
        <f t="shared" si="310"/>
        <v>1.0206251328938909E-2</v>
      </c>
      <c r="R2408" s="196">
        <f t="shared" si="311"/>
        <v>-1.1760579845686165E-2</v>
      </c>
    </row>
    <row r="2409" spans="1:18" ht="13.8">
      <c r="A2409" s="209">
        <v>45134</v>
      </c>
      <c r="B2409" s="193">
        <v>128.25</v>
      </c>
      <c r="C2409" s="193">
        <v>327.56</v>
      </c>
      <c r="D2409" s="193">
        <v>129.55000000000001</v>
      </c>
      <c r="E2409" s="193">
        <v>129.11000000000001</v>
      </c>
      <c r="F2409" s="193">
        <v>544.84</v>
      </c>
      <c r="G2409" s="193">
        <v>52.16</v>
      </c>
      <c r="H2409" s="193">
        <v>42.51</v>
      </c>
      <c r="I2409" s="224">
        <v>413.17</v>
      </c>
      <c r="J2409" s="193"/>
      <c r="K2409" s="196">
        <f t="shared" si="304"/>
        <v>7.803355442839977E-4</v>
      </c>
      <c r="L2409" s="196">
        <f t="shared" si="305"/>
        <v>-2.0893737856822622E-2</v>
      </c>
      <c r="M2409" s="196">
        <f t="shared" si="306"/>
        <v>1.6236276480594398E-3</v>
      </c>
      <c r="N2409" s="196">
        <f t="shared" si="307"/>
        <v>2.3241400681748631E-4</v>
      </c>
      <c r="O2409" s="196">
        <f t="shared" si="308"/>
        <v>-7.6677898187777491E-3</v>
      </c>
      <c r="P2409" s="196">
        <f t="shared" si="309"/>
        <v>-3.629417382999137E-3</v>
      </c>
      <c r="Q2409" s="196">
        <f t="shared" si="310"/>
        <v>-0.10524100189433803</v>
      </c>
      <c r="R2409" s="196">
        <f t="shared" si="311"/>
        <v>-2.2476163437196866E-2</v>
      </c>
    </row>
    <row r="2410" spans="1:18" ht="13.8">
      <c r="A2410" s="209">
        <v>45135</v>
      </c>
      <c r="B2410" s="193">
        <v>132.21</v>
      </c>
      <c r="C2410" s="193">
        <v>335.14</v>
      </c>
      <c r="D2410" s="193">
        <v>132.68</v>
      </c>
      <c r="E2410" s="193">
        <v>129.59</v>
      </c>
      <c r="F2410" s="193">
        <v>546.29</v>
      </c>
      <c r="G2410" s="193">
        <v>52.41</v>
      </c>
      <c r="H2410" s="193">
        <v>43.82</v>
      </c>
      <c r="I2410" s="224">
        <v>425.78</v>
      </c>
      <c r="J2410" s="193"/>
      <c r="K2410" s="196">
        <f t="shared" si="304"/>
        <v>3.0877192982456201E-2</v>
      </c>
      <c r="L2410" s="196">
        <f t="shared" si="305"/>
        <v>2.3140798632311589E-2</v>
      </c>
      <c r="M2410" s="196">
        <f t="shared" si="306"/>
        <v>2.4160555769972947E-2</v>
      </c>
      <c r="N2410" s="196">
        <f t="shared" si="307"/>
        <v>3.7177600495700543E-3</v>
      </c>
      <c r="O2410" s="196">
        <f t="shared" si="308"/>
        <v>2.6613317671241679E-3</v>
      </c>
      <c r="P2410" s="196">
        <f t="shared" si="309"/>
        <v>4.7929447852760737E-3</v>
      </c>
      <c r="Q2410" s="196">
        <f t="shared" si="310"/>
        <v>3.0816278522700597E-2</v>
      </c>
      <c r="R2410" s="196">
        <f t="shared" si="311"/>
        <v>3.0520124888060499E-2</v>
      </c>
    </row>
    <row r="2411" spans="1:18" ht="13.8">
      <c r="A2411" s="209">
        <v>45138</v>
      </c>
      <c r="B2411" s="193">
        <v>133.68</v>
      </c>
      <c r="C2411" s="193">
        <v>332.71</v>
      </c>
      <c r="D2411" s="193">
        <v>132.78</v>
      </c>
      <c r="E2411" s="193">
        <v>131</v>
      </c>
      <c r="F2411" s="193">
        <v>543.72</v>
      </c>
      <c r="G2411" s="193">
        <v>52.39</v>
      </c>
      <c r="H2411" s="193">
        <v>43.33</v>
      </c>
      <c r="I2411" s="224">
        <v>438.97</v>
      </c>
      <c r="J2411" s="193"/>
      <c r="K2411" s="196">
        <f t="shared" si="304"/>
        <v>1.1118674835488986E-2</v>
      </c>
      <c r="L2411" s="196">
        <f t="shared" si="305"/>
        <v>-7.2507011994987379E-3</v>
      </c>
      <c r="M2411" s="196">
        <f t="shared" si="306"/>
        <v>7.5369309617119616E-4</v>
      </c>
      <c r="N2411" s="196">
        <f t="shared" si="307"/>
        <v>1.0880469172003986E-2</v>
      </c>
      <c r="O2411" s="196">
        <f t="shared" si="308"/>
        <v>-4.7044610005673483E-3</v>
      </c>
      <c r="P2411" s="196">
        <f t="shared" si="309"/>
        <v>-3.8160656363281858E-4</v>
      </c>
      <c r="Q2411" s="196">
        <f t="shared" si="310"/>
        <v>-1.1182108626198128E-2</v>
      </c>
      <c r="R2411" s="196">
        <f t="shared" si="311"/>
        <v>3.0978439569730978E-2</v>
      </c>
    </row>
    <row r="2412" spans="1:18" ht="13.8">
      <c r="A2412" s="209">
        <v>45139</v>
      </c>
      <c r="B2412" s="193">
        <v>131.69</v>
      </c>
      <c r="C2412" s="193">
        <v>333.13</v>
      </c>
      <c r="D2412" s="193">
        <v>131.57</v>
      </c>
      <c r="E2412" s="193">
        <v>127.66</v>
      </c>
      <c r="F2412" s="193">
        <v>538.66999999999996</v>
      </c>
      <c r="G2412" s="193">
        <v>52.14</v>
      </c>
      <c r="H2412" s="193">
        <v>42.41</v>
      </c>
      <c r="I2412" s="224">
        <v>438.62</v>
      </c>
      <c r="J2412" s="193"/>
      <c r="K2412" s="196">
        <f t="shared" si="304"/>
        <v>-1.4886295631358536E-2</v>
      </c>
      <c r="L2412" s="196">
        <f t="shared" si="305"/>
        <v>1.2623606143488803E-3</v>
      </c>
      <c r="M2412" s="196">
        <f t="shared" si="306"/>
        <v>-9.1128181955114317E-3</v>
      </c>
      <c r="N2412" s="196">
        <f t="shared" si="307"/>
        <v>-2.5496183206106898E-2</v>
      </c>
      <c r="O2412" s="196">
        <f t="shared" si="308"/>
        <v>-9.2878687559774659E-3</v>
      </c>
      <c r="P2412" s="196">
        <f t="shared" si="309"/>
        <v>-4.7719030349303304E-3</v>
      </c>
      <c r="Q2412" s="196">
        <f t="shared" si="310"/>
        <v>-2.1232402492499462E-2</v>
      </c>
      <c r="R2412" s="196">
        <f t="shared" si="311"/>
        <v>-7.9732100143522957E-4</v>
      </c>
    </row>
    <row r="2413" spans="1:18" ht="13.8">
      <c r="A2413" s="209">
        <v>45140</v>
      </c>
      <c r="B2413" s="193">
        <v>128.21</v>
      </c>
      <c r="C2413" s="193">
        <v>324.37</v>
      </c>
      <c r="D2413" s="193">
        <v>128.32</v>
      </c>
      <c r="E2413" s="193">
        <v>128.19</v>
      </c>
      <c r="F2413" s="193">
        <v>535.65</v>
      </c>
      <c r="G2413" s="193">
        <v>52.18</v>
      </c>
      <c r="H2413" s="193">
        <v>42.6</v>
      </c>
      <c r="I2413" s="224">
        <v>429.7</v>
      </c>
      <c r="J2413" s="193"/>
      <c r="K2413" s="196">
        <f t="shared" si="304"/>
        <v>-2.6425696711975016E-2</v>
      </c>
      <c r="L2413" s="196">
        <f t="shared" si="305"/>
        <v>-2.6296040584756673E-2</v>
      </c>
      <c r="M2413" s="196">
        <f t="shared" si="306"/>
        <v>-2.4701679714220569E-2</v>
      </c>
      <c r="N2413" s="196">
        <f t="shared" si="307"/>
        <v>4.1516528278239167E-3</v>
      </c>
      <c r="O2413" s="196">
        <f t="shared" si="308"/>
        <v>-5.6064009504891345E-3</v>
      </c>
      <c r="P2413" s="196">
        <f t="shared" si="309"/>
        <v>7.6716532412733304E-4</v>
      </c>
      <c r="Q2413" s="196">
        <f t="shared" si="310"/>
        <v>4.4800754539024955E-3</v>
      </c>
      <c r="R2413" s="196">
        <f t="shared" si="311"/>
        <v>-2.0336509963066015E-2</v>
      </c>
    </row>
    <row r="2414" spans="1:18" ht="13.8">
      <c r="A2414" s="209">
        <v>45141</v>
      </c>
      <c r="B2414" s="193">
        <v>128.91</v>
      </c>
      <c r="C2414" s="193">
        <v>323.54000000000002</v>
      </c>
      <c r="D2414" s="193">
        <v>128.44999999999999</v>
      </c>
      <c r="E2414" s="193">
        <v>127.41</v>
      </c>
      <c r="F2414" s="193">
        <v>540.83000000000004</v>
      </c>
      <c r="G2414" s="193">
        <v>52.19</v>
      </c>
      <c r="H2414" s="193">
        <v>42.46</v>
      </c>
      <c r="I2414" s="224">
        <v>431</v>
      </c>
      <c r="J2414" s="193"/>
      <c r="K2414" s="196">
        <f t="shared" si="304"/>
        <v>5.459792527883851E-3</v>
      </c>
      <c r="L2414" s="196">
        <f t="shared" si="305"/>
        <v>-2.5588063014458308E-3</v>
      </c>
      <c r="M2414" s="196">
        <f t="shared" si="306"/>
        <v>1.0130922693266479E-3</v>
      </c>
      <c r="N2414" s="196">
        <f t="shared" si="307"/>
        <v>-6.0847179967236219E-3</v>
      </c>
      <c r="O2414" s="196">
        <f t="shared" si="308"/>
        <v>9.670493792588563E-3</v>
      </c>
      <c r="P2414" s="196">
        <f t="shared" si="309"/>
        <v>1.916443081640094E-4</v>
      </c>
      <c r="Q2414" s="196">
        <f t="shared" si="310"/>
        <v>-3.2863849765258349E-3</v>
      </c>
      <c r="R2414" s="196">
        <f t="shared" si="311"/>
        <v>3.0253665347917415E-3</v>
      </c>
    </row>
    <row r="2415" spans="1:18" ht="13.8">
      <c r="A2415" s="209">
        <v>45142</v>
      </c>
      <c r="B2415" s="193">
        <v>139.57</v>
      </c>
      <c r="C2415" s="193">
        <v>324.64999999999998</v>
      </c>
      <c r="D2415" s="193">
        <v>128.22999999999999</v>
      </c>
      <c r="E2415" s="193">
        <v>127.22</v>
      </c>
      <c r="F2415" s="193">
        <v>535.35</v>
      </c>
      <c r="G2415" s="193">
        <v>51.89</v>
      </c>
      <c r="H2415" s="193">
        <v>41.91</v>
      </c>
      <c r="I2415" s="224">
        <v>431.6</v>
      </c>
      <c r="J2415" s="193"/>
      <c r="K2415" s="196">
        <f t="shared" si="304"/>
        <v>8.269335195097352E-2</v>
      </c>
      <c r="L2415" s="196">
        <f t="shared" si="305"/>
        <v>3.4307968102860751E-3</v>
      </c>
      <c r="M2415" s="196">
        <f t="shared" si="306"/>
        <v>-1.7127286882055188E-3</v>
      </c>
      <c r="N2415" s="196">
        <f t="shared" si="307"/>
        <v>-1.4912487245898889E-3</v>
      </c>
      <c r="O2415" s="196">
        <f t="shared" si="308"/>
        <v>-1.0132574006619488E-2</v>
      </c>
      <c r="P2415" s="196">
        <f t="shared" si="309"/>
        <v>-5.7482276298140862E-3</v>
      </c>
      <c r="Q2415" s="196">
        <f t="shared" si="310"/>
        <v>-1.2953367875647768E-2</v>
      </c>
      <c r="R2415" s="196">
        <f t="shared" si="311"/>
        <v>1.3921113689095656E-3</v>
      </c>
    </row>
    <row r="2416" spans="1:18" ht="13.8">
      <c r="A2416" s="209">
        <v>45145</v>
      </c>
      <c r="B2416" s="193">
        <v>142.22</v>
      </c>
      <c r="C2416" s="193">
        <v>326.95999999999998</v>
      </c>
      <c r="D2416" s="193">
        <v>131.62</v>
      </c>
      <c r="E2416" s="193">
        <v>126.66</v>
      </c>
      <c r="F2416" s="193">
        <v>541.53</v>
      </c>
      <c r="G2416" s="193">
        <v>52.6</v>
      </c>
      <c r="H2416" s="193">
        <v>42.69</v>
      </c>
      <c r="I2416" s="224">
        <v>440.76</v>
      </c>
      <c r="J2416" s="193"/>
      <c r="K2416" s="196">
        <f t="shared" si="304"/>
        <v>1.8986888299777932E-2</v>
      </c>
      <c r="L2416" s="196">
        <f t="shared" si="305"/>
        <v>7.1153549976898274E-3</v>
      </c>
      <c r="M2416" s="196">
        <f t="shared" si="306"/>
        <v>2.6436871246978202E-2</v>
      </c>
      <c r="N2416" s="196">
        <f t="shared" si="307"/>
        <v>-4.4018236126395398E-3</v>
      </c>
      <c r="O2416" s="196">
        <f t="shared" si="308"/>
        <v>1.1543849817876062E-2</v>
      </c>
      <c r="P2416" s="196">
        <f t="shared" si="309"/>
        <v>1.3682790518404334E-2</v>
      </c>
      <c r="Q2416" s="196">
        <f t="shared" si="310"/>
        <v>1.8611309949892657E-2</v>
      </c>
      <c r="R2416" s="196">
        <f t="shared" si="311"/>
        <v>2.1223354958294641E-2</v>
      </c>
    </row>
    <row r="2417" spans="1:18" ht="13.8">
      <c r="A2417" s="209">
        <v>45146</v>
      </c>
      <c r="B2417" s="193">
        <v>139.94</v>
      </c>
      <c r="C2417" s="193">
        <v>322.94</v>
      </c>
      <c r="D2417" s="193">
        <v>131.52000000000001</v>
      </c>
      <c r="E2417" s="193">
        <v>125.73</v>
      </c>
      <c r="F2417" s="193">
        <v>539.30999999999995</v>
      </c>
      <c r="G2417" s="193">
        <v>52.65</v>
      </c>
      <c r="H2417" s="193">
        <v>42.37</v>
      </c>
      <c r="I2417" s="224">
        <v>438.3</v>
      </c>
      <c r="J2417" s="193"/>
      <c r="K2417" s="196">
        <f t="shared" si="304"/>
        <v>-1.6031500492195198E-2</v>
      </c>
      <c r="L2417" s="196">
        <f t="shared" si="305"/>
        <v>-1.2295081967213061E-2</v>
      </c>
      <c r="M2417" s="196">
        <f t="shared" si="306"/>
        <v>-7.5976295395832182E-4</v>
      </c>
      <c r="N2417" s="196">
        <f t="shared" si="307"/>
        <v>-7.3424917100899465E-3</v>
      </c>
      <c r="O2417" s="196">
        <f t="shared" si="308"/>
        <v>-4.0994958728048812E-3</v>
      </c>
      <c r="P2417" s="196">
        <f t="shared" si="309"/>
        <v>9.5057034220526909E-4</v>
      </c>
      <c r="Q2417" s="196">
        <f t="shared" si="310"/>
        <v>-7.495900679316006E-3</v>
      </c>
      <c r="R2417" s="196">
        <f t="shared" si="311"/>
        <v>-5.5812687176694338E-3</v>
      </c>
    </row>
    <row r="2418" spans="1:18" ht="13.8">
      <c r="A2418" s="209">
        <v>45147</v>
      </c>
      <c r="B2418" s="193">
        <v>137.85</v>
      </c>
      <c r="C2418" s="193">
        <v>319.14999999999998</v>
      </c>
      <c r="D2418" s="193">
        <v>129.83000000000001</v>
      </c>
      <c r="E2418" s="193">
        <v>125.37</v>
      </c>
      <c r="F2418" s="193">
        <v>542.78</v>
      </c>
      <c r="G2418" s="193">
        <v>52.73</v>
      </c>
      <c r="H2418" s="193">
        <v>42.52</v>
      </c>
      <c r="I2418" s="224">
        <v>428.9</v>
      </c>
      <c r="J2418" s="193"/>
      <c r="K2418" s="196">
        <f t="shared" si="304"/>
        <v>-1.4934972130913273E-2</v>
      </c>
      <c r="L2418" s="196">
        <f t="shared" si="305"/>
        <v>-1.1735926178237507E-2</v>
      </c>
      <c r="M2418" s="196">
        <f t="shared" si="306"/>
        <v>-1.2849756690997549E-2</v>
      </c>
      <c r="N2418" s="196">
        <f t="shared" si="307"/>
        <v>-2.8632784538296305E-3</v>
      </c>
      <c r="O2418" s="196">
        <f t="shared" si="308"/>
        <v>6.4341473364113912E-3</v>
      </c>
      <c r="P2418" s="196">
        <f t="shared" si="309"/>
        <v>1.5194681861348204E-3</v>
      </c>
      <c r="Q2418" s="196">
        <f t="shared" si="310"/>
        <v>3.5402407363702075E-3</v>
      </c>
      <c r="R2418" s="196">
        <f t="shared" si="311"/>
        <v>-2.1446497832534869E-2</v>
      </c>
    </row>
    <row r="2419" spans="1:18" ht="13.8">
      <c r="A2419" s="209">
        <v>45148</v>
      </c>
      <c r="B2419" s="193">
        <v>138.56</v>
      </c>
      <c r="C2419" s="193">
        <v>319.85000000000002</v>
      </c>
      <c r="D2419" s="193">
        <v>129.88999999999999</v>
      </c>
      <c r="E2419" s="193">
        <v>125.68</v>
      </c>
      <c r="F2419" s="193">
        <v>544.51</v>
      </c>
      <c r="G2419" s="193">
        <v>52.71</v>
      </c>
      <c r="H2419" s="193">
        <v>42.15</v>
      </c>
      <c r="I2419" s="224">
        <v>429.98</v>
      </c>
      <c r="J2419" s="193"/>
      <c r="K2419" s="196">
        <f t="shared" si="304"/>
        <v>5.150525933986275E-3</v>
      </c>
      <c r="L2419" s="196">
        <f t="shared" si="305"/>
        <v>2.1933260222467351E-3</v>
      </c>
      <c r="M2419" s="196">
        <f t="shared" si="306"/>
        <v>4.6214280212565547E-4</v>
      </c>
      <c r="N2419" s="196">
        <f t="shared" si="307"/>
        <v>2.4726808646406816E-3</v>
      </c>
      <c r="O2419" s="196">
        <f t="shared" si="308"/>
        <v>3.1872950366631384E-3</v>
      </c>
      <c r="P2419" s="196">
        <f t="shared" si="309"/>
        <v>-3.7929072634166548E-4</v>
      </c>
      <c r="Q2419" s="196">
        <f t="shared" si="310"/>
        <v>-8.701787394167557E-3</v>
      </c>
      <c r="R2419" s="196">
        <f t="shared" si="311"/>
        <v>2.5180694800653789E-3</v>
      </c>
    </row>
    <row r="2420" spans="1:18" ht="13.8">
      <c r="A2420" s="209">
        <v>45149</v>
      </c>
      <c r="B2420" s="193">
        <v>138.41</v>
      </c>
      <c r="C2420" s="193">
        <v>317.95</v>
      </c>
      <c r="D2420" s="193">
        <v>129.85</v>
      </c>
      <c r="E2420" s="193">
        <v>125.8</v>
      </c>
      <c r="F2420" s="193">
        <v>545.94000000000005</v>
      </c>
      <c r="G2420" s="193">
        <v>53.02</v>
      </c>
      <c r="H2420" s="193">
        <v>43.32</v>
      </c>
      <c r="I2420" s="224">
        <v>421.66</v>
      </c>
      <c r="J2420" s="193"/>
      <c r="K2420" s="196">
        <f t="shared" si="304"/>
        <v>-1.0825635103926508E-3</v>
      </c>
      <c r="L2420" s="196">
        <f t="shared" si="305"/>
        <v>-5.9402845083634014E-3</v>
      </c>
      <c r="M2420" s="196">
        <f t="shared" si="306"/>
        <v>-3.079528832088078E-4</v>
      </c>
      <c r="N2420" s="196">
        <f t="shared" si="307"/>
        <v>9.5480585614250745E-4</v>
      </c>
      <c r="O2420" s="196">
        <f t="shared" si="308"/>
        <v>2.6262143945934209E-3</v>
      </c>
      <c r="P2420" s="196">
        <f t="shared" si="309"/>
        <v>5.8812369569342113E-3</v>
      </c>
      <c r="Q2420" s="196">
        <f t="shared" si="310"/>
        <v>2.7758007117437762E-2</v>
      </c>
      <c r="R2420" s="196">
        <f t="shared" si="311"/>
        <v>-1.9349737197078918E-2</v>
      </c>
    </row>
    <row r="2421" spans="1:18" ht="13.8">
      <c r="A2421" s="209">
        <v>45152</v>
      </c>
      <c r="B2421" s="193">
        <v>140.57</v>
      </c>
      <c r="C2421" s="193">
        <v>320.95</v>
      </c>
      <c r="D2421" s="193">
        <v>131.51</v>
      </c>
      <c r="E2421" s="193">
        <v>124.24</v>
      </c>
      <c r="F2421" s="193">
        <v>544.49</v>
      </c>
      <c r="G2421" s="193">
        <v>52.62</v>
      </c>
      <c r="H2421" s="193">
        <v>42.87</v>
      </c>
      <c r="I2421" s="224">
        <v>427.78</v>
      </c>
      <c r="J2421" s="193"/>
      <c r="K2421" s="196">
        <f t="shared" si="304"/>
        <v>1.5605808828841822E-2</v>
      </c>
      <c r="L2421" s="196">
        <f t="shared" si="305"/>
        <v>9.4354458248152237E-3</v>
      </c>
      <c r="M2421" s="196">
        <f t="shared" si="306"/>
        <v>1.278398151713513E-2</v>
      </c>
      <c r="N2421" s="196">
        <f t="shared" si="307"/>
        <v>-1.2400635930047713E-2</v>
      </c>
      <c r="O2421" s="196">
        <f t="shared" si="308"/>
        <v>-2.6559695204602068E-3</v>
      </c>
      <c r="P2421" s="196">
        <f t="shared" si="309"/>
        <v>-7.5443228970200988E-3</v>
      </c>
      <c r="Q2421" s="196">
        <f t="shared" si="310"/>
        <v>-1.0387811634349096E-2</v>
      </c>
      <c r="R2421" s="196">
        <f t="shared" si="311"/>
        <v>1.4514063463453842E-2</v>
      </c>
    </row>
    <row r="2422" spans="1:18" ht="13.8">
      <c r="A2422" s="209">
        <v>45153</v>
      </c>
      <c r="B2422" s="193">
        <v>137.66999999999999</v>
      </c>
      <c r="C2422" s="193">
        <v>318.79000000000002</v>
      </c>
      <c r="D2422" s="193">
        <v>129.94999999999999</v>
      </c>
      <c r="E2422" s="193">
        <v>121.07</v>
      </c>
      <c r="F2422" s="193">
        <v>541.62</v>
      </c>
      <c r="G2422" s="193">
        <v>52.35</v>
      </c>
      <c r="H2422" s="193">
        <v>42.43</v>
      </c>
      <c r="I2422" s="224">
        <v>423.7</v>
      </c>
      <c r="J2422" s="195"/>
      <c r="K2422" s="196">
        <f t="shared" si="304"/>
        <v>-2.0630290958241489E-2</v>
      </c>
      <c r="L2422" s="196">
        <f t="shared" si="305"/>
        <v>-6.7300202523756609E-3</v>
      </c>
      <c r="M2422" s="196">
        <f t="shared" si="306"/>
        <v>-1.1862215801079785E-2</v>
      </c>
      <c r="N2422" s="196">
        <f t="shared" si="307"/>
        <v>-2.5515132002575675E-2</v>
      </c>
      <c r="O2422" s="196">
        <f t="shared" si="308"/>
        <v>-5.2709875296148775E-3</v>
      </c>
      <c r="P2422" s="196">
        <f t="shared" si="309"/>
        <v>-5.131128848346561E-3</v>
      </c>
      <c r="Q2422" s="196">
        <f t="shared" si="310"/>
        <v>-1.0263587590389497E-2</v>
      </c>
      <c r="R2422" s="196">
        <f t="shared" si="311"/>
        <v>-9.5376127916218245E-3</v>
      </c>
    </row>
    <row r="2423" spans="1:18" ht="13.8">
      <c r="A2423" s="209">
        <v>45154</v>
      </c>
      <c r="B2423" s="193">
        <v>135.07</v>
      </c>
      <c r="C2423" s="193">
        <v>318.01</v>
      </c>
      <c r="D2423" s="193">
        <v>128.79</v>
      </c>
      <c r="E2423" s="193">
        <v>124.65</v>
      </c>
      <c r="F2423" s="193">
        <v>542.15</v>
      </c>
      <c r="G2423" s="193">
        <v>52.38</v>
      </c>
      <c r="H2423" s="193">
        <v>41.79</v>
      </c>
      <c r="I2423" s="224">
        <v>415.45</v>
      </c>
      <c r="J2423" s="193"/>
      <c r="K2423" s="196">
        <f t="shared" si="304"/>
        <v>-1.8885741265344626E-2</v>
      </c>
      <c r="L2423" s="196">
        <f t="shared" si="305"/>
        <v>-2.4467517801688558E-3</v>
      </c>
      <c r="M2423" s="196">
        <f t="shared" si="306"/>
        <v>-8.9265101962292936E-3</v>
      </c>
      <c r="N2423" s="196">
        <f t="shared" si="307"/>
        <v>2.9569670438589352E-2</v>
      </c>
      <c r="O2423" s="196">
        <f t="shared" si="308"/>
        <v>9.7854584394958225E-4</v>
      </c>
      <c r="P2423" s="196">
        <f t="shared" si="309"/>
        <v>5.7306590257881831E-4</v>
      </c>
      <c r="Q2423" s="196">
        <f t="shared" si="310"/>
        <v>-1.5083667216592047E-2</v>
      </c>
      <c r="R2423" s="196">
        <f t="shared" si="311"/>
        <v>-1.9471324050035405E-2</v>
      </c>
    </row>
    <row r="2424" spans="1:18" ht="13.8">
      <c r="A2424" s="209">
        <v>45155</v>
      </c>
      <c r="B2424" s="193">
        <v>133.97999999999999</v>
      </c>
      <c r="C2424" s="193">
        <v>314.52</v>
      </c>
      <c r="D2424" s="193">
        <v>130.13999999999999</v>
      </c>
      <c r="E2424" s="193">
        <v>125.97</v>
      </c>
      <c r="F2424" s="193">
        <v>530.57000000000005</v>
      </c>
      <c r="G2424" s="193">
        <v>51.21</v>
      </c>
      <c r="H2424" s="193">
        <v>41.81</v>
      </c>
      <c r="I2424" s="224">
        <v>403</v>
      </c>
      <c r="J2424" s="193"/>
      <c r="K2424" s="196">
        <f t="shared" si="304"/>
        <v>-8.0698896868290765E-3</v>
      </c>
      <c r="L2424" s="196">
        <f t="shared" si="305"/>
        <v>-1.0974497657306403E-2</v>
      </c>
      <c r="M2424" s="196">
        <f t="shared" si="306"/>
        <v>1.0482180293501005E-2</v>
      </c>
      <c r="N2424" s="196">
        <f t="shared" si="307"/>
        <v>1.0589651022863964E-2</v>
      </c>
      <c r="O2424" s="196">
        <f t="shared" si="308"/>
        <v>-2.1359402379415159E-2</v>
      </c>
      <c r="P2424" s="196">
        <f t="shared" si="309"/>
        <v>-2.2336769759450203E-2</v>
      </c>
      <c r="Q2424" s="196">
        <f t="shared" si="310"/>
        <v>4.7858339315633229E-4</v>
      </c>
      <c r="R2424" s="196">
        <f t="shared" si="311"/>
        <v>-2.9967505114935584E-2</v>
      </c>
    </row>
    <row r="2425" spans="1:18" ht="13.8">
      <c r="A2425" s="209">
        <v>45156</v>
      </c>
      <c r="B2425" s="193">
        <v>133.22</v>
      </c>
      <c r="C2425" s="193">
        <v>314.12</v>
      </c>
      <c r="D2425" s="193">
        <v>127.8</v>
      </c>
      <c r="E2425" s="193">
        <v>127.04</v>
      </c>
      <c r="F2425" s="193">
        <v>528.46</v>
      </c>
      <c r="G2425" s="193">
        <v>51.94</v>
      </c>
      <c r="H2425" s="193">
        <v>41.85</v>
      </c>
      <c r="I2425" s="224">
        <v>404.53</v>
      </c>
      <c r="J2425" s="193"/>
      <c r="K2425" s="196">
        <f t="shared" si="304"/>
        <v>-5.6724884311090537E-3</v>
      </c>
      <c r="L2425" s="196">
        <f t="shared" si="305"/>
        <v>-1.2717792191274872E-3</v>
      </c>
      <c r="M2425" s="196">
        <f t="shared" si="306"/>
        <v>-1.7980636237897567E-2</v>
      </c>
      <c r="N2425" s="196">
        <f t="shared" si="307"/>
        <v>8.4940858934667574E-3</v>
      </c>
      <c r="O2425" s="196">
        <f t="shared" si="308"/>
        <v>-3.976855080385271E-3</v>
      </c>
      <c r="P2425" s="196">
        <f t="shared" si="309"/>
        <v>1.4255028314782208E-2</v>
      </c>
      <c r="Q2425" s="196">
        <f t="shared" si="310"/>
        <v>9.5670892131067078E-4</v>
      </c>
      <c r="R2425" s="196">
        <f t="shared" si="311"/>
        <v>3.7965260545905028E-3</v>
      </c>
    </row>
    <row r="2426" spans="1:18" ht="13.8">
      <c r="A2426" s="209">
        <v>45159</v>
      </c>
      <c r="B2426" s="193">
        <v>134.68</v>
      </c>
      <c r="C2426" s="193">
        <v>319.48</v>
      </c>
      <c r="D2426" s="193">
        <v>128.61000000000001</v>
      </c>
      <c r="E2426" s="193">
        <v>123.72</v>
      </c>
      <c r="F2426" s="193">
        <v>526.79</v>
      </c>
      <c r="G2426" s="193">
        <v>51.8</v>
      </c>
      <c r="H2426" s="193">
        <v>41.9</v>
      </c>
      <c r="I2426" s="224">
        <v>408.29</v>
      </c>
      <c r="J2426" s="193"/>
      <c r="K2426" s="196">
        <f t="shared" si="304"/>
        <v>1.0959315418105449E-2</v>
      </c>
      <c r="L2426" s="196">
        <f t="shared" si="305"/>
        <v>1.7063542595186595E-2</v>
      </c>
      <c r="M2426" s="196">
        <f t="shared" si="306"/>
        <v>6.338028169014214E-3</v>
      </c>
      <c r="N2426" s="196">
        <f t="shared" si="307"/>
        <v>-2.6133501259445902E-2</v>
      </c>
      <c r="O2426" s="196">
        <f t="shared" si="308"/>
        <v>-3.1601256481097388E-3</v>
      </c>
      <c r="P2426" s="196">
        <f t="shared" si="309"/>
        <v>-2.6954177897574234E-3</v>
      </c>
      <c r="Q2426" s="196">
        <f t="shared" si="310"/>
        <v>1.1947431302269333E-3</v>
      </c>
      <c r="R2426" s="196">
        <f t="shared" si="311"/>
        <v>9.2947371023163871E-3</v>
      </c>
    </row>
    <row r="2427" spans="1:18" ht="13.8">
      <c r="A2427" s="209">
        <v>45160</v>
      </c>
      <c r="B2427" s="193">
        <v>134.25</v>
      </c>
      <c r="C2427" s="193">
        <v>320.06</v>
      </c>
      <c r="D2427" s="193">
        <v>129.37</v>
      </c>
      <c r="E2427" s="193">
        <v>120.96</v>
      </c>
      <c r="F2427" s="193">
        <v>522.09</v>
      </c>
      <c r="G2427" s="193">
        <v>51.64</v>
      </c>
      <c r="H2427" s="193">
        <v>42.13</v>
      </c>
      <c r="I2427" s="224">
        <v>413.17</v>
      </c>
      <c r="J2427" s="193"/>
      <c r="K2427" s="196">
        <f t="shared" si="304"/>
        <v>-3.1927531927532431E-3</v>
      </c>
      <c r="L2427" s="196">
        <f t="shared" si="305"/>
        <v>1.8154501064228873E-3</v>
      </c>
      <c r="M2427" s="196">
        <f t="shared" si="306"/>
        <v>5.9093383096181541E-3</v>
      </c>
      <c r="N2427" s="196">
        <f t="shared" si="307"/>
        <v>-2.230843840931139E-2</v>
      </c>
      <c r="O2427" s="196">
        <f t="shared" si="308"/>
        <v>-8.9219613128569877E-3</v>
      </c>
      <c r="P2427" s="196">
        <f t="shared" si="309"/>
        <v>-3.0888030888030233E-3</v>
      </c>
      <c r="Q2427" s="196">
        <f t="shared" si="310"/>
        <v>5.4892601431981861E-3</v>
      </c>
      <c r="R2427" s="196">
        <f t="shared" si="311"/>
        <v>1.195228881432314E-2</v>
      </c>
    </row>
    <row r="2428" spans="1:18" ht="13.8">
      <c r="A2428" s="209">
        <v>45161</v>
      </c>
      <c r="B2428" s="193">
        <v>135.52000000000001</v>
      </c>
      <c r="C2428" s="193">
        <v>324.56</v>
      </c>
      <c r="D2428" s="193">
        <v>132.88</v>
      </c>
      <c r="E2428" s="193">
        <v>119.29</v>
      </c>
      <c r="F2428" s="193">
        <v>524.51</v>
      </c>
      <c r="G2428" s="193">
        <v>52</v>
      </c>
      <c r="H2428" s="193">
        <v>42.74</v>
      </c>
      <c r="I2428" s="224">
        <v>427.55</v>
      </c>
      <c r="J2428" s="193"/>
      <c r="K2428" s="196">
        <f t="shared" si="304"/>
        <v>9.4599627560522179E-3</v>
      </c>
      <c r="L2428" s="196">
        <f t="shared" si="305"/>
        <v>1.4059863775542086E-2</v>
      </c>
      <c r="M2428" s="196">
        <f t="shared" si="306"/>
        <v>2.7131483342351322E-2</v>
      </c>
      <c r="N2428" s="196">
        <f t="shared" si="307"/>
        <v>-1.3806216931216829E-2</v>
      </c>
      <c r="O2428" s="196">
        <f t="shared" si="308"/>
        <v>4.6352161504720621E-3</v>
      </c>
      <c r="P2428" s="196">
        <f t="shared" si="309"/>
        <v>6.9713400464755894E-3</v>
      </c>
      <c r="Q2428" s="196">
        <f t="shared" si="310"/>
        <v>1.4478993591265117E-2</v>
      </c>
      <c r="R2428" s="196">
        <f t="shared" si="311"/>
        <v>3.4804075804148404E-2</v>
      </c>
    </row>
    <row r="2429" spans="1:18" ht="13.8">
      <c r="A2429" s="209">
        <v>45162</v>
      </c>
      <c r="B2429" s="193">
        <v>131.84</v>
      </c>
      <c r="C2429" s="193">
        <v>317.58999999999997</v>
      </c>
      <c r="D2429" s="193">
        <v>130.1</v>
      </c>
      <c r="E2429" s="193">
        <v>120.15</v>
      </c>
      <c r="F2429" s="193">
        <v>516.61</v>
      </c>
      <c r="G2429" s="193">
        <v>51.6</v>
      </c>
      <c r="H2429" s="193">
        <v>42</v>
      </c>
      <c r="I2429" s="224">
        <v>406.93</v>
      </c>
      <c r="J2429" s="193"/>
      <c r="K2429" s="196">
        <f t="shared" si="304"/>
        <v>-2.715466351829993E-2</v>
      </c>
      <c r="L2429" s="196">
        <f t="shared" si="305"/>
        <v>-2.1475228000986033E-2</v>
      </c>
      <c r="M2429" s="196">
        <f t="shared" si="306"/>
        <v>-2.0921131848284175E-2</v>
      </c>
      <c r="N2429" s="196">
        <f t="shared" si="307"/>
        <v>7.2093218207729013E-3</v>
      </c>
      <c r="O2429" s="196">
        <f t="shared" si="308"/>
        <v>-1.5061676612457298E-2</v>
      </c>
      <c r="P2429" s="196">
        <f t="shared" si="309"/>
        <v>-7.692307692307665E-3</v>
      </c>
      <c r="Q2429" s="196">
        <f t="shared" si="310"/>
        <v>-1.7313991576977116E-2</v>
      </c>
      <c r="R2429" s="196">
        <f t="shared" si="311"/>
        <v>-4.8228277394456801E-2</v>
      </c>
    </row>
    <row r="2430" spans="1:18" ht="13.8">
      <c r="A2430" s="209">
        <v>45163</v>
      </c>
      <c r="B2430" s="193">
        <v>133.26</v>
      </c>
      <c r="C2430" s="193">
        <v>320.57</v>
      </c>
      <c r="D2430" s="193">
        <v>130.37</v>
      </c>
      <c r="E2430" s="193">
        <v>117.91</v>
      </c>
      <c r="F2430" s="193">
        <v>518.84</v>
      </c>
      <c r="G2430" s="193">
        <v>51.91</v>
      </c>
      <c r="H2430" s="193">
        <v>42.44</v>
      </c>
      <c r="I2430" s="224">
        <v>416.03</v>
      </c>
      <c r="J2430" s="193"/>
      <c r="K2430" s="196">
        <f t="shared" si="304"/>
        <v>1.077063106796107E-2</v>
      </c>
      <c r="L2430" s="196">
        <f t="shared" si="305"/>
        <v>9.3831669762902432E-3</v>
      </c>
      <c r="M2430" s="196">
        <f t="shared" si="306"/>
        <v>2.0753266717910088E-3</v>
      </c>
      <c r="N2430" s="196">
        <f t="shared" si="307"/>
        <v>-1.8643362463587259E-2</v>
      </c>
      <c r="O2430" s="196">
        <f t="shared" si="308"/>
        <v>4.3166024660769593E-3</v>
      </c>
      <c r="P2430" s="196">
        <f t="shared" si="309"/>
        <v>6.0077519379844024E-3</v>
      </c>
      <c r="Q2430" s="196">
        <f t="shared" si="310"/>
        <v>1.0476190476190422E-2</v>
      </c>
      <c r="R2430" s="196">
        <f t="shared" si="311"/>
        <v>2.2362568500724857E-2</v>
      </c>
    </row>
    <row r="2431" spans="1:18" ht="13.8">
      <c r="A2431" s="209">
        <v>45166</v>
      </c>
      <c r="B2431" s="193">
        <v>133.13999999999999</v>
      </c>
      <c r="C2431" s="193">
        <v>321.29000000000002</v>
      </c>
      <c r="D2431" s="193">
        <v>131.47</v>
      </c>
      <c r="E2431" s="193">
        <v>119.5</v>
      </c>
      <c r="F2431" s="193">
        <v>520.96</v>
      </c>
      <c r="G2431" s="193">
        <v>52.2</v>
      </c>
      <c r="H2431" s="193">
        <v>42.71</v>
      </c>
      <c r="I2431" s="224">
        <v>418.06</v>
      </c>
      <c r="J2431" s="193"/>
      <c r="K2431" s="196">
        <f t="shared" si="304"/>
        <v>-9.0049527239985405E-4</v>
      </c>
      <c r="L2431" s="196">
        <f t="shared" si="305"/>
        <v>2.245999313722517E-3</v>
      </c>
      <c r="M2431" s="196">
        <f t="shared" si="306"/>
        <v>8.4375239702385082E-3</v>
      </c>
      <c r="N2431" s="196">
        <f t="shared" si="307"/>
        <v>1.3484861334916491E-2</v>
      </c>
      <c r="O2431" s="196">
        <f t="shared" si="308"/>
        <v>4.0860380849587624E-3</v>
      </c>
      <c r="P2431" s="196">
        <f t="shared" si="309"/>
        <v>5.5865921787710705E-3</v>
      </c>
      <c r="Q2431" s="196">
        <f t="shared" si="310"/>
        <v>6.3619227144204324E-3</v>
      </c>
      <c r="R2431" s="196">
        <f t="shared" si="311"/>
        <v>4.8794558084754216E-3</v>
      </c>
    </row>
    <row r="2432" spans="1:18" ht="13.8">
      <c r="A2432" s="209">
        <v>45167</v>
      </c>
      <c r="B2432" s="193">
        <v>134.91</v>
      </c>
      <c r="C2432" s="193">
        <v>325.95999999999998</v>
      </c>
      <c r="D2432" s="193">
        <v>135.16</v>
      </c>
      <c r="E2432" s="193">
        <v>122.15</v>
      </c>
      <c r="F2432" s="193">
        <v>527.35</v>
      </c>
      <c r="G2432" s="193">
        <v>52.64</v>
      </c>
      <c r="H2432" s="193">
        <v>43.15</v>
      </c>
      <c r="I2432" s="224">
        <v>429.99</v>
      </c>
      <c r="J2432" s="193"/>
      <c r="K2432" s="196">
        <f t="shared" si="304"/>
        <v>1.3294276701216842E-2</v>
      </c>
      <c r="L2432" s="196">
        <f t="shared" si="305"/>
        <v>1.4535155155778141E-2</v>
      </c>
      <c r="M2432" s="196">
        <f t="shared" si="306"/>
        <v>2.8067239674450427E-2</v>
      </c>
      <c r="N2432" s="196">
        <f t="shared" si="307"/>
        <v>2.2175732217573269E-2</v>
      </c>
      <c r="O2432" s="196">
        <f t="shared" si="308"/>
        <v>1.2265816953316926E-2</v>
      </c>
      <c r="P2432" s="196">
        <f t="shared" si="309"/>
        <v>8.4291187739463161E-3</v>
      </c>
      <c r="Q2432" s="196">
        <f t="shared" si="310"/>
        <v>1.0302036993678243E-2</v>
      </c>
      <c r="R2432" s="196">
        <f t="shared" si="311"/>
        <v>2.8536573697555391E-2</v>
      </c>
    </row>
    <row r="2433" spans="1:18" ht="13.8">
      <c r="A2433" s="209">
        <v>45168</v>
      </c>
      <c r="B2433" s="193">
        <v>135.07</v>
      </c>
      <c r="C2433" s="193">
        <v>326.33999999999997</v>
      </c>
      <c r="D2433" s="193">
        <v>136.59</v>
      </c>
      <c r="E2433" s="193">
        <v>122.91</v>
      </c>
      <c r="F2433" s="193">
        <v>526.86</v>
      </c>
      <c r="G2433" s="193">
        <v>53.02</v>
      </c>
      <c r="H2433" s="193">
        <v>43.57</v>
      </c>
      <c r="I2433" s="224">
        <v>434.67</v>
      </c>
      <c r="J2433" s="193"/>
      <c r="K2433" s="196">
        <f t="shared" si="304"/>
        <v>1.1859758357423214E-3</v>
      </c>
      <c r="L2433" s="196">
        <f t="shared" si="305"/>
        <v>1.1657872131549745E-3</v>
      </c>
      <c r="M2433" s="196">
        <f t="shared" si="306"/>
        <v>1.0580053270198335E-2</v>
      </c>
      <c r="N2433" s="196">
        <f t="shared" si="307"/>
        <v>6.2218583708554308E-3</v>
      </c>
      <c r="O2433" s="196">
        <f t="shared" si="308"/>
        <v>-9.2917417275056239E-4</v>
      </c>
      <c r="P2433" s="196">
        <f t="shared" si="309"/>
        <v>7.2188449848024803E-3</v>
      </c>
      <c r="Q2433" s="196">
        <f t="shared" si="310"/>
        <v>9.7334878331402485E-3</v>
      </c>
      <c r="R2433" s="196">
        <f t="shared" si="311"/>
        <v>1.088397404590806E-2</v>
      </c>
    </row>
    <row r="2434" spans="1:18" ht="13.8">
      <c r="A2434" s="209">
        <v>45169</v>
      </c>
      <c r="B2434" s="193">
        <v>138.01</v>
      </c>
      <c r="C2434" s="193">
        <v>325.32</v>
      </c>
      <c r="D2434" s="193">
        <v>137.01</v>
      </c>
      <c r="E2434" s="193">
        <v>122.52</v>
      </c>
      <c r="F2434" s="193">
        <v>533.67999999999995</v>
      </c>
      <c r="G2434" s="193">
        <v>53.48</v>
      </c>
      <c r="H2434" s="193">
        <v>43.84</v>
      </c>
      <c r="I2434" s="224">
        <v>433.68</v>
      </c>
      <c r="J2434" s="193"/>
      <c r="K2434" s="196">
        <f t="shared" si="304"/>
        <v>2.1766491448878343E-2</v>
      </c>
      <c r="L2434" s="196">
        <f t="shared" si="305"/>
        <v>-3.1255745541459274E-3</v>
      </c>
      <c r="M2434" s="196">
        <f t="shared" si="306"/>
        <v>3.0748956731824254E-3</v>
      </c>
      <c r="N2434" s="196">
        <f t="shared" si="307"/>
        <v>-3.1730534537466487E-3</v>
      </c>
      <c r="O2434" s="196">
        <f t="shared" si="308"/>
        <v>1.2944615267812961E-2</v>
      </c>
      <c r="P2434" s="196">
        <f t="shared" si="309"/>
        <v>8.6759713315728727E-3</v>
      </c>
      <c r="Q2434" s="196">
        <f t="shared" si="310"/>
        <v>6.196924489327591E-3</v>
      </c>
      <c r="R2434" s="196">
        <f t="shared" si="311"/>
        <v>-2.2775898957830285E-3</v>
      </c>
    </row>
    <row r="2435" spans="1:18" ht="13.8">
      <c r="A2435" s="209">
        <v>45170</v>
      </c>
      <c r="B2435" s="193">
        <v>138.12</v>
      </c>
      <c r="C2435" s="193">
        <v>326.20999999999998</v>
      </c>
      <c r="D2435" s="193">
        <v>136.46</v>
      </c>
      <c r="E2435" s="193">
        <v>121.53</v>
      </c>
      <c r="F2435" s="193">
        <v>528.79</v>
      </c>
      <c r="G2435" s="193">
        <v>53.14</v>
      </c>
      <c r="H2435" s="193">
        <v>44.15</v>
      </c>
      <c r="I2435" s="224">
        <v>439.88</v>
      </c>
      <c r="J2435" s="193"/>
      <c r="K2435" s="196">
        <f t="shared" ref="K2435:K2498" si="312">(B2435-B2434)/B2434</f>
        <v>7.9704369248615066E-4</v>
      </c>
      <c r="L2435" s="196">
        <f t="shared" ref="L2435:L2498" si="313">(C2435-C2434)/C2434</f>
        <v>2.7357678593384555E-3</v>
      </c>
      <c r="M2435" s="196">
        <f t="shared" ref="M2435:M2498" si="314">(D2435-D2434)/D2434</f>
        <v>-4.0143055251440256E-3</v>
      </c>
      <c r="N2435" s="196">
        <f t="shared" ref="N2435:N2498" si="315">(E2435-E2434)/E2434</f>
        <v>-8.0803134182173917E-3</v>
      </c>
      <c r="O2435" s="196">
        <f t="shared" ref="O2435:O2498" si="316">(F2435-F2434)/F2434</f>
        <v>-9.1627941837805187E-3</v>
      </c>
      <c r="P2435" s="196">
        <f t="shared" ref="P2435:P2498" si="317">(G2435-G2434)/G2434</f>
        <v>-6.3575168287209483E-3</v>
      </c>
      <c r="Q2435" s="196">
        <f t="shared" ref="Q2435:Q2498" si="318">(H2435-H2434)/H2434</f>
        <v>7.0711678832115678E-3</v>
      </c>
      <c r="R2435" s="196">
        <f t="shared" ref="R2435:R2498" si="319">(I2435-I2434)/I2434</f>
        <v>1.4296255303449521E-2</v>
      </c>
    </row>
    <row r="2436" spans="1:18" ht="13.8">
      <c r="A2436" s="209">
        <v>45174</v>
      </c>
      <c r="B2436" s="193">
        <v>137.27000000000001</v>
      </c>
      <c r="C2436" s="193">
        <v>331.07</v>
      </c>
      <c r="D2436" s="193">
        <v>136.38</v>
      </c>
      <c r="E2436" s="193">
        <v>121.21</v>
      </c>
      <c r="F2436" s="193">
        <v>529.26</v>
      </c>
      <c r="G2436" s="193">
        <v>52.71</v>
      </c>
      <c r="H2436" s="193">
        <v>43.36</v>
      </c>
      <c r="I2436" s="224">
        <v>448.68</v>
      </c>
      <c r="J2436" s="193"/>
      <c r="K2436" s="196">
        <f t="shared" si="312"/>
        <v>-6.154068925571925E-3</v>
      </c>
      <c r="L2436" s="196">
        <f t="shared" si="313"/>
        <v>1.4898378345237773E-2</v>
      </c>
      <c r="M2436" s="196">
        <f t="shared" si="314"/>
        <v>-5.8625238165039206E-4</v>
      </c>
      <c r="N2436" s="196">
        <f t="shared" si="315"/>
        <v>-2.6330947091253798E-3</v>
      </c>
      <c r="O2436" s="196">
        <f t="shared" si="316"/>
        <v>8.8882164942609984E-4</v>
      </c>
      <c r="P2436" s="196">
        <f t="shared" si="317"/>
        <v>-8.0918328942416202E-3</v>
      </c>
      <c r="Q2436" s="196">
        <f t="shared" si="318"/>
        <v>-1.7893544733861816E-2</v>
      </c>
      <c r="R2436" s="196">
        <f t="shared" si="319"/>
        <v>2.0005456033463698E-2</v>
      </c>
    </row>
    <row r="2437" spans="1:18" ht="13.8">
      <c r="A2437" s="209">
        <v>45175</v>
      </c>
      <c r="B2437" s="193">
        <v>135.36000000000001</v>
      </c>
      <c r="C2437" s="193">
        <v>330.4</v>
      </c>
      <c r="D2437" s="193">
        <v>135.04</v>
      </c>
      <c r="E2437" s="193">
        <v>119.77</v>
      </c>
      <c r="F2437" s="193">
        <v>531.16</v>
      </c>
      <c r="G2437" s="193">
        <v>53.11</v>
      </c>
      <c r="H2437" s="193">
        <v>43.19</v>
      </c>
      <c r="I2437" s="224">
        <v>445.76</v>
      </c>
      <c r="J2437" s="193"/>
      <c r="K2437" s="196">
        <f t="shared" si="312"/>
        <v>-1.3914183725504453E-2</v>
      </c>
      <c r="L2437" s="196">
        <f t="shared" si="313"/>
        <v>-2.0237412027668345E-3</v>
      </c>
      <c r="M2437" s="196">
        <f t="shared" si="314"/>
        <v>-9.825487608153714E-3</v>
      </c>
      <c r="N2437" s="196">
        <f t="shared" si="315"/>
        <v>-1.1880207903638295E-2</v>
      </c>
      <c r="O2437" s="196">
        <f t="shared" si="316"/>
        <v>3.5899179987151442E-3</v>
      </c>
      <c r="P2437" s="196">
        <f t="shared" si="317"/>
        <v>7.5886928476569639E-3</v>
      </c>
      <c r="Q2437" s="196">
        <f t="shared" si="318"/>
        <v>-3.9206642066421061E-3</v>
      </c>
      <c r="R2437" s="196">
        <f t="shared" si="319"/>
        <v>-6.5079789605064099E-3</v>
      </c>
    </row>
    <row r="2438" spans="1:18" ht="13.8">
      <c r="A2438" s="209">
        <v>45176</v>
      </c>
      <c r="B2438" s="193">
        <v>137.85</v>
      </c>
      <c r="C2438" s="193">
        <v>327.45</v>
      </c>
      <c r="D2438" s="193">
        <v>135.87</v>
      </c>
      <c r="E2438" s="193">
        <v>120.5</v>
      </c>
      <c r="F2438" s="193">
        <v>533.04</v>
      </c>
      <c r="G2438" s="193">
        <v>53.76</v>
      </c>
      <c r="H2438" s="193">
        <v>42.22</v>
      </c>
      <c r="I2438" s="224">
        <v>443.14</v>
      </c>
      <c r="J2438" s="193"/>
      <c r="K2438" s="196">
        <f t="shared" si="312"/>
        <v>1.8395390070921842E-2</v>
      </c>
      <c r="L2438" s="196">
        <f t="shared" si="313"/>
        <v>-8.9285714285713951E-3</v>
      </c>
      <c r="M2438" s="196">
        <f t="shared" si="314"/>
        <v>6.1463270142181024E-3</v>
      </c>
      <c r="N2438" s="196">
        <f t="shared" si="315"/>
        <v>6.0950154462720545E-3</v>
      </c>
      <c r="O2438" s="196">
        <f t="shared" si="316"/>
        <v>3.5394231493335259E-3</v>
      </c>
      <c r="P2438" s="196">
        <f t="shared" si="317"/>
        <v>1.2238749764639401E-2</v>
      </c>
      <c r="Q2438" s="196">
        <f t="shared" si="318"/>
        <v>-2.2458902523732321E-2</v>
      </c>
      <c r="R2438" s="196">
        <f t="shared" si="319"/>
        <v>-5.8776022972002974E-3</v>
      </c>
    </row>
    <row r="2439" spans="1:18" ht="13.8">
      <c r="A2439" s="209">
        <v>45177</v>
      </c>
      <c r="B2439" s="193">
        <v>138.22999999999999</v>
      </c>
      <c r="C2439" s="193">
        <v>331.78</v>
      </c>
      <c r="D2439" s="193">
        <v>136.86000000000001</v>
      </c>
      <c r="E2439" s="193">
        <v>119.75</v>
      </c>
      <c r="F2439" s="193">
        <v>535.53</v>
      </c>
      <c r="G2439" s="193">
        <v>53.86</v>
      </c>
      <c r="H2439" s="193">
        <v>42.52</v>
      </c>
      <c r="I2439" s="224">
        <v>442.8</v>
      </c>
      <c r="J2439" s="193"/>
      <c r="K2439" s="196">
        <f t="shared" si="312"/>
        <v>2.7566195139644215E-3</v>
      </c>
      <c r="L2439" s="196">
        <f t="shared" si="313"/>
        <v>1.3223392884409785E-2</v>
      </c>
      <c r="M2439" s="196">
        <f t="shared" si="314"/>
        <v>7.2863766835946789E-3</v>
      </c>
      <c r="N2439" s="196">
        <f t="shared" si="315"/>
        <v>-6.2240663900414933E-3</v>
      </c>
      <c r="O2439" s="196">
        <f t="shared" si="316"/>
        <v>4.671319225574083E-3</v>
      </c>
      <c r="P2439" s="196">
        <f t="shared" si="317"/>
        <v>1.8601190476190742E-3</v>
      </c>
      <c r="Q2439" s="196">
        <f t="shared" si="318"/>
        <v>7.10563713879688E-3</v>
      </c>
      <c r="R2439" s="196">
        <f t="shared" si="319"/>
        <v>-7.6725188428030647E-4</v>
      </c>
    </row>
    <row r="2440" spans="1:18" ht="13.8">
      <c r="A2440" s="209">
        <v>45180</v>
      </c>
      <c r="B2440" s="193">
        <v>143.1</v>
      </c>
      <c r="C2440" s="193">
        <v>335.42</v>
      </c>
      <c r="D2440" s="193">
        <v>137.4</v>
      </c>
      <c r="E2440" s="193">
        <v>118.77</v>
      </c>
      <c r="F2440" s="193">
        <v>542.91</v>
      </c>
      <c r="G2440" s="193">
        <v>54.05</v>
      </c>
      <c r="H2440" s="193">
        <v>42.6</v>
      </c>
      <c r="I2440" s="224">
        <v>445.36</v>
      </c>
      <c r="J2440" s="193"/>
      <c r="K2440" s="196">
        <f t="shared" si="312"/>
        <v>3.5231136511611118E-2</v>
      </c>
      <c r="L2440" s="196">
        <f t="shared" si="313"/>
        <v>1.0971125444571836E-2</v>
      </c>
      <c r="M2440" s="196">
        <f t="shared" si="314"/>
        <v>3.9456378781235714E-3</v>
      </c>
      <c r="N2440" s="196">
        <f t="shared" si="315"/>
        <v>-8.183716075156609E-3</v>
      </c>
      <c r="O2440" s="196">
        <f t="shared" si="316"/>
        <v>1.3780740574757708E-2</v>
      </c>
      <c r="P2440" s="196">
        <f t="shared" si="317"/>
        <v>3.5276643148904148E-3</v>
      </c>
      <c r="Q2440" s="196">
        <f t="shared" si="318"/>
        <v>1.8814675446848139E-3</v>
      </c>
      <c r="R2440" s="196">
        <f t="shared" si="319"/>
        <v>5.7813911472448104E-3</v>
      </c>
    </row>
    <row r="2441" spans="1:18" ht="13.8">
      <c r="A2441" s="209">
        <v>45181</v>
      </c>
      <c r="B2441" s="193">
        <v>141.22999999999999</v>
      </c>
      <c r="C2441" s="193">
        <v>329.3</v>
      </c>
      <c r="D2441" s="193">
        <v>135.74</v>
      </c>
      <c r="E2441" s="193">
        <v>118.51</v>
      </c>
      <c r="F2441" s="193">
        <v>542.91999999999996</v>
      </c>
      <c r="G2441" s="193">
        <v>54.11</v>
      </c>
      <c r="H2441" s="193">
        <v>42.6</v>
      </c>
      <c r="I2441" s="224">
        <v>434.69</v>
      </c>
      <c r="J2441" s="193"/>
      <c r="K2441" s="196">
        <f t="shared" si="312"/>
        <v>-1.3067784765898005E-2</v>
      </c>
      <c r="L2441" s="196">
        <f t="shared" si="313"/>
        <v>-1.8245781408383531E-2</v>
      </c>
      <c r="M2441" s="196">
        <f t="shared" si="314"/>
        <v>-1.2081513828238693E-2</v>
      </c>
      <c r="N2441" s="196">
        <f t="shared" si="315"/>
        <v>-2.1891049928432342E-3</v>
      </c>
      <c r="O2441" s="196">
        <f t="shared" si="316"/>
        <v>1.8419259177379134E-5</v>
      </c>
      <c r="P2441" s="196">
        <f t="shared" si="317"/>
        <v>1.1100832562442604E-3</v>
      </c>
      <c r="Q2441" s="196">
        <f t="shared" si="318"/>
        <v>0</v>
      </c>
      <c r="R2441" s="196">
        <f t="shared" si="319"/>
        <v>-2.395814621878933E-2</v>
      </c>
    </row>
    <row r="2442" spans="1:18" ht="13.8">
      <c r="A2442" s="209">
        <v>45182</v>
      </c>
      <c r="B2442" s="193">
        <v>144.85</v>
      </c>
      <c r="C2442" s="193">
        <v>333.56</v>
      </c>
      <c r="D2442" s="193">
        <v>137.16</v>
      </c>
      <c r="E2442" s="193">
        <v>119.02</v>
      </c>
      <c r="F2442" s="193">
        <v>543.86</v>
      </c>
      <c r="G2442" s="193">
        <v>54.12</v>
      </c>
      <c r="H2442" s="193">
        <v>42.79</v>
      </c>
      <c r="I2442" s="224">
        <v>412.24</v>
      </c>
      <c r="J2442" s="193"/>
      <c r="K2442" s="196">
        <f t="shared" si="312"/>
        <v>2.5631947886426431E-2</v>
      </c>
      <c r="L2442" s="196">
        <f t="shared" si="313"/>
        <v>1.2936532037655605E-2</v>
      </c>
      <c r="M2442" s="196">
        <f t="shared" si="314"/>
        <v>1.0461175777221065E-2</v>
      </c>
      <c r="N2442" s="196">
        <f t="shared" si="315"/>
        <v>4.3034343093409071E-3</v>
      </c>
      <c r="O2442" s="196">
        <f t="shared" si="316"/>
        <v>1.7313784719665045E-3</v>
      </c>
      <c r="P2442" s="196">
        <f t="shared" si="317"/>
        <v>1.8480872297168749E-4</v>
      </c>
      <c r="Q2442" s="196">
        <f t="shared" si="318"/>
        <v>4.4600938967135611E-3</v>
      </c>
      <c r="R2442" s="196">
        <f t="shared" si="319"/>
        <v>-5.1646000598127378E-2</v>
      </c>
    </row>
    <row r="2443" spans="1:18" ht="13.8">
      <c r="A2443" s="209">
        <v>45183</v>
      </c>
      <c r="B2443" s="193">
        <v>144.72</v>
      </c>
      <c r="C2443" s="193">
        <v>336.18</v>
      </c>
      <c r="D2443" s="193">
        <v>138.65</v>
      </c>
      <c r="E2443" s="193">
        <v>120.8</v>
      </c>
      <c r="F2443" s="193">
        <v>548.73</v>
      </c>
      <c r="G2443" s="193">
        <v>54.35</v>
      </c>
      <c r="H2443" s="193">
        <v>43.43</v>
      </c>
      <c r="I2443" s="224">
        <v>400.49</v>
      </c>
      <c r="J2443" s="193"/>
      <c r="K2443" s="196">
        <f t="shared" si="312"/>
        <v>-8.9748015188122513E-4</v>
      </c>
      <c r="L2443" s="196">
        <f t="shared" si="313"/>
        <v>7.8546588319942569E-3</v>
      </c>
      <c r="M2443" s="196">
        <f t="shared" si="314"/>
        <v>1.0863225430154631E-2</v>
      </c>
      <c r="N2443" s="196">
        <f t="shared" si="315"/>
        <v>1.495546966896321E-2</v>
      </c>
      <c r="O2443" s="196">
        <f t="shared" si="316"/>
        <v>8.9545103519288131E-3</v>
      </c>
      <c r="P2443" s="196">
        <f t="shared" si="317"/>
        <v>4.249815225425055E-3</v>
      </c>
      <c r="Q2443" s="196">
        <f t="shared" si="318"/>
        <v>1.4956765599439134E-2</v>
      </c>
      <c r="R2443" s="196">
        <f t="shared" si="319"/>
        <v>-2.8502813894818551E-2</v>
      </c>
    </row>
    <row r="2444" spans="1:18" ht="13.8">
      <c r="A2444" s="209">
        <v>45184</v>
      </c>
      <c r="B2444" s="193">
        <v>140.38999999999999</v>
      </c>
      <c r="C2444" s="193">
        <v>327.76</v>
      </c>
      <c r="D2444" s="193">
        <v>137.96</v>
      </c>
      <c r="E2444" s="193">
        <v>119.13</v>
      </c>
      <c r="F2444" s="193">
        <v>540.55999999999995</v>
      </c>
      <c r="G2444" s="193">
        <v>54.15</v>
      </c>
      <c r="H2444" s="193">
        <v>43.63</v>
      </c>
      <c r="I2444" s="224">
        <v>396.94</v>
      </c>
      <c r="J2444" s="193"/>
      <c r="K2444" s="196">
        <f t="shared" si="312"/>
        <v>-2.9919845218352767E-2</v>
      </c>
      <c r="L2444" s="196">
        <f t="shared" si="313"/>
        <v>-2.5046106252602819E-2</v>
      </c>
      <c r="M2444" s="196">
        <f t="shared" si="314"/>
        <v>-4.9765596826541487E-3</v>
      </c>
      <c r="N2444" s="196">
        <f t="shared" si="315"/>
        <v>-1.3824503311258292E-2</v>
      </c>
      <c r="O2444" s="196">
        <f t="shared" si="316"/>
        <v>-1.4888925336686662E-2</v>
      </c>
      <c r="P2444" s="196">
        <f t="shared" si="317"/>
        <v>-3.6798528058878165E-3</v>
      </c>
      <c r="Q2444" s="196">
        <f t="shared" si="318"/>
        <v>4.6051116739581587E-3</v>
      </c>
      <c r="R2444" s="196">
        <f t="shared" si="319"/>
        <v>-8.8641414267522575E-3</v>
      </c>
    </row>
    <row r="2445" spans="1:18" ht="13.8">
      <c r="A2445" s="209">
        <v>45187</v>
      </c>
      <c r="B2445" s="193">
        <v>139.97999999999999</v>
      </c>
      <c r="C2445" s="193">
        <v>326.61</v>
      </c>
      <c r="D2445" s="193">
        <v>138.62</v>
      </c>
      <c r="E2445" s="193">
        <v>115.54</v>
      </c>
      <c r="F2445" s="193">
        <v>546.74</v>
      </c>
      <c r="G2445" s="193">
        <v>53.75</v>
      </c>
      <c r="H2445" s="193">
        <v>42.99</v>
      </c>
      <c r="I2445" s="224">
        <v>394.4</v>
      </c>
      <c r="J2445" s="193"/>
      <c r="K2445" s="196">
        <f t="shared" si="312"/>
        <v>-2.9204359284849108E-3</v>
      </c>
      <c r="L2445" s="196">
        <f t="shared" si="313"/>
        <v>-3.5086648767390081E-3</v>
      </c>
      <c r="M2445" s="196">
        <f t="shared" si="314"/>
        <v>4.7839953609741708E-3</v>
      </c>
      <c r="N2445" s="196">
        <f t="shared" si="315"/>
        <v>-3.0135146478636694E-2</v>
      </c>
      <c r="O2445" s="196">
        <f t="shared" si="316"/>
        <v>1.1432588426816754E-2</v>
      </c>
      <c r="P2445" s="196">
        <f t="shared" si="317"/>
        <v>-7.3868882733148398E-3</v>
      </c>
      <c r="Q2445" s="196">
        <f t="shared" si="318"/>
        <v>-1.466880586752236E-2</v>
      </c>
      <c r="R2445" s="196">
        <f t="shared" si="319"/>
        <v>-6.3989519826674569E-3</v>
      </c>
    </row>
    <row r="2446" spans="1:18" ht="13.8">
      <c r="A2446" s="209">
        <v>45188</v>
      </c>
      <c r="B2446" s="193">
        <v>137.63</v>
      </c>
      <c r="C2446" s="193">
        <v>326.2</v>
      </c>
      <c r="D2446" s="193">
        <v>138.49</v>
      </c>
      <c r="E2446" s="193">
        <v>116.35</v>
      </c>
      <c r="F2446" s="193">
        <v>548.32000000000005</v>
      </c>
      <c r="G2446" s="193">
        <v>53.73</v>
      </c>
      <c r="H2446" s="193">
        <v>42.71</v>
      </c>
      <c r="I2446" s="224">
        <v>396.2</v>
      </c>
      <c r="J2446" s="193"/>
      <c r="K2446" s="196">
        <f t="shared" si="312"/>
        <v>-1.6788112587512463E-2</v>
      </c>
      <c r="L2446" s="196">
        <f t="shared" si="313"/>
        <v>-1.2553198003736107E-3</v>
      </c>
      <c r="M2446" s="196">
        <f t="shared" si="314"/>
        <v>-9.3781561102290756E-4</v>
      </c>
      <c r="N2446" s="196">
        <f t="shared" si="315"/>
        <v>7.0105591137267446E-3</v>
      </c>
      <c r="O2446" s="196">
        <f t="shared" si="316"/>
        <v>2.8898562387973093E-3</v>
      </c>
      <c r="P2446" s="196">
        <f t="shared" si="317"/>
        <v>-3.720930232558721E-4</v>
      </c>
      <c r="Q2446" s="196">
        <f t="shared" si="318"/>
        <v>-6.5131425913003286E-3</v>
      </c>
      <c r="R2446" s="196">
        <f t="shared" si="319"/>
        <v>4.5638945233266014E-3</v>
      </c>
    </row>
    <row r="2447" spans="1:18" ht="13.8">
      <c r="A2447" s="209">
        <v>45189</v>
      </c>
      <c r="B2447" s="193">
        <v>135.29</v>
      </c>
      <c r="C2447" s="193">
        <v>318.38</v>
      </c>
      <c r="D2447" s="193">
        <v>134.26</v>
      </c>
      <c r="E2447" s="193">
        <v>116.58</v>
      </c>
      <c r="F2447" s="193">
        <v>547.82000000000005</v>
      </c>
      <c r="G2447" s="193">
        <v>53.91</v>
      </c>
      <c r="H2447" s="193">
        <v>42.77</v>
      </c>
      <c r="I2447" s="224">
        <v>386.3</v>
      </c>
      <c r="J2447" s="193"/>
      <c r="K2447" s="196">
        <f t="shared" si="312"/>
        <v>-1.7002107098743034E-2</v>
      </c>
      <c r="L2447" s="196">
        <f t="shared" si="313"/>
        <v>-2.3973022685469018E-2</v>
      </c>
      <c r="M2447" s="196">
        <f t="shared" si="314"/>
        <v>-3.0543721568344413E-2</v>
      </c>
      <c r="N2447" s="196">
        <f t="shared" si="315"/>
        <v>1.9767941555651398E-3</v>
      </c>
      <c r="O2447" s="196">
        <f t="shared" si="316"/>
        <v>-9.1187627662678717E-4</v>
      </c>
      <c r="P2447" s="196">
        <f t="shared" si="317"/>
        <v>3.3500837520937972E-3</v>
      </c>
      <c r="Q2447" s="196">
        <f t="shared" si="318"/>
        <v>1.4048232264107299E-3</v>
      </c>
      <c r="R2447" s="196">
        <f t="shared" si="319"/>
        <v>-2.4987380111054967E-2</v>
      </c>
    </row>
    <row r="2448" spans="1:18" ht="13.8">
      <c r="A2448" s="209">
        <v>45190</v>
      </c>
      <c r="B2448" s="193">
        <v>129.33000000000001</v>
      </c>
      <c r="C2448" s="193">
        <v>317.14999999999998</v>
      </c>
      <c r="D2448" s="193">
        <v>131.04</v>
      </c>
      <c r="E2448" s="193">
        <v>113.59</v>
      </c>
      <c r="F2448" s="193">
        <v>539.30999999999995</v>
      </c>
      <c r="G2448" s="193">
        <v>53.25</v>
      </c>
      <c r="H2448" s="193">
        <v>43</v>
      </c>
      <c r="I2448" s="224">
        <v>384.15</v>
      </c>
      <c r="J2448" s="193"/>
      <c r="K2448" s="196">
        <f t="shared" si="312"/>
        <v>-4.4053514672185524E-2</v>
      </c>
      <c r="L2448" s="196">
        <f t="shared" si="313"/>
        <v>-3.8633079967335202E-3</v>
      </c>
      <c r="M2448" s="196">
        <f t="shared" si="314"/>
        <v>-2.3983315954118865E-2</v>
      </c>
      <c r="N2448" s="196">
        <f t="shared" si="315"/>
        <v>-2.5647623949219378E-2</v>
      </c>
      <c r="O2448" s="196">
        <f t="shared" si="316"/>
        <v>-1.5534299587455924E-2</v>
      </c>
      <c r="P2448" s="196">
        <f t="shared" si="317"/>
        <v>-1.2242626599888642E-2</v>
      </c>
      <c r="Q2448" s="196">
        <f t="shared" si="318"/>
        <v>5.3776011222819E-3</v>
      </c>
      <c r="R2448" s="196">
        <f t="shared" si="319"/>
        <v>-5.5656225731297799E-3</v>
      </c>
    </row>
    <row r="2449" spans="1:18" ht="13.8">
      <c r="A2449" s="209">
        <v>45191</v>
      </c>
      <c r="B2449" s="193">
        <v>129.12</v>
      </c>
      <c r="C2449" s="193">
        <v>314.64999999999998</v>
      </c>
      <c r="D2449" s="193">
        <v>130.93</v>
      </c>
      <c r="E2449" s="193">
        <v>109.02</v>
      </c>
      <c r="F2449" s="193">
        <v>542.72</v>
      </c>
      <c r="G2449" s="193">
        <v>53.4</v>
      </c>
      <c r="H2449" s="193">
        <v>42.23</v>
      </c>
      <c r="I2449" s="224">
        <v>379.81</v>
      </c>
      <c r="J2449" s="193"/>
      <c r="K2449" s="196">
        <f t="shared" si="312"/>
        <v>-1.623753189515255E-3</v>
      </c>
      <c r="L2449" s="196">
        <f t="shared" si="313"/>
        <v>-7.8827053444742237E-3</v>
      </c>
      <c r="M2449" s="196">
        <f t="shared" si="314"/>
        <v>-8.3943833943822673E-4</v>
      </c>
      <c r="N2449" s="196">
        <f t="shared" si="315"/>
        <v>-4.0232414825248766E-2</v>
      </c>
      <c r="O2449" s="196">
        <f t="shared" si="316"/>
        <v>6.3228940683467431E-3</v>
      </c>
      <c r="P2449" s="196">
        <f t="shared" si="317"/>
        <v>2.8169014084506775E-3</v>
      </c>
      <c r="Q2449" s="196">
        <f t="shared" si="318"/>
        <v>-1.7906976744186121E-2</v>
      </c>
      <c r="R2449" s="196">
        <f t="shared" si="319"/>
        <v>-1.1297670180918847E-2</v>
      </c>
    </row>
    <row r="2450" spans="1:18" ht="13.8">
      <c r="A2450" s="209">
        <v>45194</v>
      </c>
      <c r="B2450" s="193">
        <v>131.27000000000001</v>
      </c>
      <c r="C2450" s="193">
        <v>315.17</v>
      </c>
      <c r="D2450" s="193">
        <v>131.85</v>
      </c>
      <c r="E2450" s="193">
        <v>108.69</v>
      </c>
      <c r="F2450" s="193">
        <v>542.75</v>
      </c>
      <c r="G2450" s="193">
        <v>53.63</v>
      </c>
      <c r="H2450" s="193">
        <v>42.9</v>
      </c>
      <c r="I2450" s="224">
        <v>384.8</v>
      </c>
      <c r="J2450" s="193"/>
      <c r="K2450" s="196">
        <f t="shared" si="312"/>
        <v>1.6651177199504381E-2</v>
      </c>
      <c r="L2450" s="196">
        <f t="shared" si="313"/>
        <v>1.6526299062451571E-3</v>
      </c>
      <c r="M2450" s="196">
        <f t="shared" si="314"/>
        <v>7.0266554647520621E-3</v>
      </c>
      <c r="N2450" s="196">
        <f t="shared" si="315"/>
        <v>-3.0269675288937654E-3</v>
      </c>
      <c r="O2450" s="196">
        <f t="shared" si="316"/>
        <v>5.5277122641459155E-5</v>
      </c>
      <c r="P2450" s="196">
        <f t="shared" si="317"/>
        <v>4.3071161048689882E-3</v>
      </c>
      <c r="Q2450" s="196">
        <f t="shared" si="318"/>
        <v>1.5865498460809892E-2</v>
      </c>
      <c r="R2450" s="196">
        <f t="shared" si="319"/>
        <v>1.3138148021379135E-2</v>
      </c>
    </row>
    <row r="2451" spans="1:18" ht="13.8">
      <c r="A2451" s="209">
        <v>45195</v>
      </c>
      <c r="B2451" s="193">
        <v>125.98</v>
      </c>
      <c r="C2451" s="193">
        <v>309.81</v>
      </c>
      <c r="D2451" s="193">
        <v>129.13</v>
      </c>
      <c r="E2451" s="193">
        <v>106</v>
      </c>
      <c r="F2451" s="193">
        <v>537.25</v>
      </c>
      <c r="G2451" s="193">
        <v>53.45</v>
      </c>
      <c r="H2451" s="193">
        <v>42.58</v>
      </c>
      <c r="I2451" s="224">
        <v>379.25</v>
      </c>
      <c r="J2451" s="193"/>
      <c r="K2451" s="196">
        <f t="shared" si="312"/>
        <v>-4.029862116248957E-2</v>
      </c>
      <c r="L2451" s="196">
        <f t="shared" si="313"/>
        <v>-1.7006694799631988E-2</v>
      </c>
      <c r="M2451" s="196">
        <f t="shared" si="314"/>
        <v>-2.0629503223359869E-2</v>
      </c>
      <c r="N2451" s="196">
        <f t="shared" si="315"/>
        <v>-2.474928696292205E-2</v>
      </c>
      <c r="O2451" s="196">
        <f t="shared" si="316"/>
        <v>-1.0133578995854445E-2</v>
      </c>
      <c r="P2451" s="196">
        <f t="shared" si="317"/>
        <v>-3.3563304120827839E-3</v>
      </c>
      <c r="Q2451" s="196">
        <f t="shared" si="318"/>
        <v>-7.4592074592074661E-3</v>
      </c>
      <c r="R2451" s="196">
        <f t="shared" si="319"/>
        <v>-1.4423076923076952E-2</v>
      </c>
    </row>
    <row r="2452" spans="1:18" ht="13.8">
      <c r="A2452" s="209">
        <v>45196</v>
      </c>
      <c r="B2452" s="193">
        <v>125.98</v>
      </c>
      <c r="C2452" s="193">
        <v>310.45999999999998</v>
      </c>
      <c r="D2452" s="193">
        <v>131.13999999999999</v>
      </c>
      <c r="E2452" s="193">
        <v>106.25</v>
      </c>
      <c r="F2452" s="193">
        <v>547.52</v>
      </c>
      <c r="G2452" s="193">
        <v>53.19</v>
      </c>
      <c r="H2452" s="193">
        <v>41.99</v>
      </c>
      <c r="I2452" s="224">
        <v>377.59</v>
      </c>
      <c r="J2452" s="193"/>
      <c r="K2452" s="196">
        <f t="shared" si="312"/>
        <v>0</v>
      </c>
      <c r="L2452" s="196">
        <f t="shared" si="313"/>
        <v>2.0980601013523685E-3</v>
      </c>
      <c r="M2452" s="196">
        <f t="shared" si="314"/>
        <v>1.5565708975451027E-2</v>
      </c>
      <c r="N2452" s="196">
        <f t="shared" si="315"/>
        <v>2.3584905660377358E-3</v>
      </c>
      <c r="O2452" s="196">
        <f t="shared" si="316"/>
        <v>1.9115867845509504E-2</v>
      </c>
      <c r="P2452" s="196">
        <f t="shared" si="317"/>
        <v>-4.8643592142189919E-3</v>
      </c>
      <c r="Q2452" s="196">
        <f t="shared" si="318"/>
        <v>-1.3856270549553695E-2</v>
      </c>
      <c r="R2452" s="196">
        <f t="shared" si="319"/>
        <v>-4.3770599868161505E-3</v>
      </c>
    </row>
    <row r="2453" spans="1:18" ht="13.8">
      <c r="A2453" s="209">
        <v>45197</v>
      </c>
      <c r="B2453" s="193">
        <v>125.98</v>
      </c>
      <c r="C2453" s="193">
        <v>311.3</v>
      </c>
      <c r="D2453" s="193">
        <v>132.80000000000001</v>
      </c>
      <c r="E2453" s="193">
        <v>106.07</v>
      </c>
      <c r="F2453" s="193">
        <v>552.48</v>
      </c>
      <c r="G2453" s="193">
        <v>53.46</v>
      </c>
      <c r="H2453" s="193">
        <v>42.73</v>
      </c>
      <c r="I2453" s="224">
        <v>376.36</v>
      </c>
      <c r="J2453" s="193"/>
      <c r="K2453" s="196">
        <f t="shared" si="312"/>
        <v>0</v>
      </c>
      <c r="L2453" s="196">
        <f t="shared" si="313"/>
        <v>2.7056625652258966E-3</v>
      </c>
      <c r="M2453" s="196">
        <f t="shared" si="314"/>
        <v>1.2658227848101458E-2</v>
      </c>
      <c r="N2453" s="196">
        <f t="shared" si="315"/>
        <v>-1.6941176470588878E-3</v>
      </c>
      <c r="O2453" s="196">
        <f t="shared" si="316"/>
        <v>9.0590298071304004E-3</v>
      </c>
      <c r="P2453" s="196">
        <f t="shared" si="317"/>
        <v>5.076142131979754E-3</v>
      </c>
      <c r="Q2453" s="196">
        <f t="shared" si="318"/>
        <v>1.7623243629435459E-2</v>
      </c>
      <c r="R2453" s="196">
        <f t="shared" si="319"/>
        <v>-3.2575015228156505E-3</v>
      </c>
    </row>
    <row r="2454" spans="1:18" ht="13.8">
      <c r="A2454" s="209">
        <v>45198</v>
      </c>
      <c r="B2454" s="193">
        <v>127.12</v>
      </c>
      <c r="C2454" s="193">
        <v>313.39999999999998</v>
      </c>
      <c r="D2454" s="193">
        <v>131.53</v>
      </c>
      <c r="E2454" s="193">
        <v>107.05</v>
      </c>
      <c r="F2454" s="193">
        <v>548.91</v>
      </c>
      <c r="G2454" s="193">
        <v>52.6</v>
      </c>
      <c r="H2454" s="193">
        <v>43.17</v>
      </c>
      <c r="I2454" s="224">
        <v>377.6</v>
      </c>
      <c r="J2454" s="193"/>
      <c r="K2454" s="196">
        <f t="shared" si="312"/>
        <v>9.0490554056199442E-3</v>
      </c>
      <c r="L2454" s="196">
        <f t="shared" si="313"/>
        <v>6.745904272405929E-3</v>
      </c>
      <c r="M2454" s="196">
        <f t="shared" si="314"/>
        <v>-9.5632530120482694E-3</v>
      </c>
      <c r="N2454" s="196">
        <f t="shared" si="315"/>
        <v>9.2391816724804749E-3</v>
      </c>
      <c r="O2454" s="196">
        <f t="shared" si="316"/>
        <v>-6.4617723718506555E-3</v>
      </c>
      <c r="P2454" s="196">
        <f t="shared" si="317"/>
        <v>-1.6086793864571632E-2</v>
      </c>
      <c r="Q2454" s="196">
        <f t="shared" si="318"/>
        <v>1.0297215071378537E-2</v>
      </c>
      <c r="R2454" s="196">
        <f t="shared" si="319"/>
        <v>3.2947178233606361E-3</v>
      </c>
    </row>
    <row r="2455" spans="1:18" ht="13.8">
      <c r="A2455" s="209">
        <v>45201</v>
      </c>
      <c r="B2455" s="193">
        <v>129.46</v>
      </c>
      <c r="C2455" s="193">
        <v>319.39999999999998</v>
      </c>
      <c r="D2455" s="193">
        <v>134.84</v>
      </c>
      <c r="E2455" s="193">
        <v>103.3</v>
      </c>
      <c r="F2455" s="193">
        <v>555.08000000000004</v>
      </c>
      <c r="G2455" s="193">
        <v>52.66</v>
      </c>
      <c r="H2455" s="193">
        <v>42.64</v>
      </c>
      <c r="I2455" s="224">
        <v>380.33</v>
      </c>
      <c r="J2455" s="193"/>
      <c r="K2455" s="196">
        <f t="shared" si="312"/>
        <v>1.8407803650094427E-2</v>
      </c>
      <c r="L2455" s="196">
        <f t="shared" si="313"/>
        <v>1.9144862795149969E-2</v>
      </c>
      <c r="M2455" s="196">
        <f t="shared" si="314"/>
        <v>2.5165361514483404E-2</v>
      </c>
      <c r="N2455" s="196">
        <f t="shared" si="315"/>
        <v>-3.503035964502569E-2</v>
      </c>
      <c r="O2455" s="196">
        <f t="shared" si="316"/>
        <v>1.1240458362937591E-2</v>
      </c>
      <c r="P2455" s="196">
        <f t="shared" si="317"/>
        <v>1.1406844106462959E-3</v>
      </c>
      <c r="Q2455" s="196">
        <f t="shared" si="318"/>
        <v>-1.2277044243687772E-2</v>
      </c>
      <c r="R2455" s="196">
        <f t="shared" si="319"/>
        <v>7.2298728813558295E-3</v>
      </c>
    </row>
    <row r="2456" spans="1:18" ht="13.8">
      <c r="A2456" s="209">
        <v>45202</v>
      </c>
      <c r="B2456" s="193">
        <v>124.72</v>
      </c>
      <c r="C2456" s="193">
        <v>311.06</v>
      </c>
      <c r="D2456" s="193">
        <v>132.97</v>
      </c>
      <c r="E2456" s="193">
        <v>103.75</v>
      </c>
      <c r="F2456" s="193">
        <v>548.99</v>
      </c>
      <c r="G2456" s="193">
        <v>52.32</v>
      </c>
      <c r="H2456" s="193">
        <v>41.62</v>
      </c>
      <c r="I2456" s="224">
        <v>376.75</v>
      </c>
      <c r="J2456" s="193"/>
      <c r="K2456" s="196">
        <f t="shared" si="312"/>
        <v>-3.6613625830372386E-2</v>
      </c>
      <c r="L2456" s="196">
        <f t="shared" si="313"/>
        <v>-2.611145898559792E-2</v>
      </c>
      <c r="M2456" s="196">
        <f t="shared" si="314"/>
        <v>-1.3868288341738391E-2</v>
      </c>
      <c r="N2456" s="196">
        <f t="shared" si="315"/>
        <v>4.3562439496612083E-3</v>
      </c>
      <c r="O2456" s="196">
        <f t="shared" si="316"/>
        <v>-1.0971391511133587E-2</v>
      </c>
      <c r="P2456" s="196">
        <f t="shared" si="317"/>
        <v>-6.4565134827192618E-3</v>
      </c>
      <c r="Q2456" s="196">
        <f t="shared" si="318"/>
        <v>-2.3921200750469118E-2</v>
      </c>
      <c r="R2456" s="196">
        <f t="shared" si="319"/>
        <v>-9.4128782899060934E-3</v>
      </c>
    </row>
    <row r="2457" spans="1:18" ht="13.8">
      <c r="A2457" s="209">
        <v>45203</v>
      </c>
      <c r="B2457" s="193">
        <v>127</v>
      </c>
      <c r="C2457" s="193">
        <v>316.58</v>
      </c>
      <c r="D2457" s="193">
        <v>135.94</v>
      </c>
      <c r="E2457" s="193">
        <v>103.23</v>
      </c>
      <c r="F2457" s="193">
        <v>555.55999999999995</v>
      </c>
      <c r="G2457" s="193">
        <v>52.95</v>
      </c>
      <c r="H2457" s="193">
        <v>42.04</v>
      </c>
      <c r="I2457" s="224">
        <v>376.9</v>
      </c>
      <c r="J2457" s="193"/>
      <c r="K2457" s="196">
        <f t="shared" si="312"/>
        <v>1.8280949326491349E-2</v>
      </c>
      <c r="L2457" s="196">
        <f t="shared" si="313"/>
        <v>1.7745772519771046E-2</v>
      </c>
      <c r="M2457" s="196">
        <f t="shared" si="314"/>
        <v>2.233586523275926E-2</v>
      </c>
      <c r="N2457" s="196">
        <f t="shared" si="315"/>
        <v>-5.0120481927710464E-3</v>
      </c>
      <c r="O2457" s="196">
        <f t="shared" si="316"/>
        <v>1.1967431100748532E-2</v>
      </c>
      <c r="P2457" s="196">
        <f t="shared" si="317"/>
        <v>1.2041284403669774E-2</v>
      </c>
      <c r="Q2457" s="196">
        <f t="shared" si="318"/>
        <v>1.0091302258529595E-2</v>
      </c>
      <c r="R2457" s="196">
        <f t="shared" si="319"/>
        <v>3.9814200398135971E-4</v>
      </c>
    </row>
    <row r="2458" spans="1:18" ht="13.8">
      <c r="A2458" s="209">
        <v>45204</v>
      </c>
      <c r="B2458" s="193">
        <v>125.96</v>
      </c>
      <c r="C2458" s="193">
        <v>316.98</v>
      </c>
      <c r="D2458" s="193">
        <v>135.66</v>
      </c>
      <c r="E2458" s="193">
        <v>101.8</v>
      </c>
      <c r="F2458" s="193">
        <v>553.34</v>
      </c>
      <c r="G2458" s="193">
        <v>52.32</v>
      </c>
      <c r="H2458" s="193">
        <v>41.72</v>
      </c>
      <c r="I2458" s="224">
        <v>372.59</v>
      </c>
      <c r="J2458" s="193"/>
      <c r="K2458" s="196">
        <f t="shared" si="312"/>
        <v>-8.1889763779528051E-3</v>
      </c>
      <c r="L2458" s="196">
        <f t="shared" si="313"/>
        <v>1.2635036957484179E-3</v>
      </c>
      <c r="M2458" s="196">
        <f t="shared" si="314"/>
        <v>-2.0597322348094834E-3</v>
      </c>
      <c r="N2458" s="196">
        <f t="shared" si="315"/>
        <v>-1.385256223965908E-2</v>
      </c>
      <c r="O2458" s="196">
        <f t="shared" si="316"/>
        <v>-3.995968032255587E-3</v>
      </c>
      <c r="P2458" s="196">
        <f t="shared" si="317"/>
        <v>-1.1898016997167186E-2</v>
      </c>
      <c r="Q2458" s="196">
        <f t="shared" si="318"/>
        <v>-7.6117982873453926E-3</v>
      </c>
      <c r="R2458" s="196">
        <f t="shared" si="319"/>
        <v>-1.143539400371452E-2</v>
      </c>
    </row>
    <row r="2459" spans="1:18" ht="13.8">
      <c r="A2459" s="209">
        <v>45205</v>
      </c>
      <c r="B2459" s="193">
        <v>127.96</v>
      </c>
      <c r="C2459" s="193">
        <v>324.82</v>
      </c>
      <c r="D2459" s="193">
        <v>138.38999999999999</v>
      </c>
      <c r="E2459" s="193">
        <v>101.67</v>
      </c>
      <c r="F2459" s="193">
        <v>541.69000000000005</v>
      </c>
      <c r="G2459" s="193">
        <v>51.44</v>
      </c>
      <c r="H2459" s="193">
        <v>42.11</v>
      </c>
      <c r="I2459" s="224">
        <v>381.51</v>
      </c>
      <c r="J2459" s="193"/>
      <c r="K2459" s="196">
        <f t="shared" si="312"/>
        <v>1.5878056525881232E-2</v>
      </c>
      <c r="L2459" s="196">
        <f t="shared" si="313"/>
        <v>2.4733421666982065E-2</v>
      </c>
      <c r="M2459" s="196">
        <f t="shared" si="314"/>
        <v>2.0123839009287849E-2</v>
      </c>
      <c r="N2459" s="196">
        <f t="shared" si="315"/>
        <v>-1.2770137524557509E-3</v>
      </c>
      <c r="O2459" s="196">
        <f t="shared" si="316"/>
        <v>-2.1053963205262545E-2</v>
      </c>
      <c r="P2459" s="196">
        <f t="shared" si="317"/>
        <v>-1.6819571865443472E-2</v>
      </c>
      <c r="Q2459" s="196">
        <f t="shared" si="318"/>
        <v>9.3480345158197652E-3</v>
      </c>
      <c r="R2459" s="196">
        <f t="shared" si="319"/>
        <v>2.3940524437048812E-2</v>
      </c>
    </row>
    <row r="2460" spans="1:18" ht="13.8">
      <c r="A2460" s="209">
        <v>45208</v>
      </c>
      <c r="B2460" s="193">
        <v>128.26</v>
      </c>
      <c r="C2460" s="193">
        <v>327.36</v>
      </c>
      <c r="D2460" s="193">
        <v>139.16</v>
      </c>
      <c r="E2460" s="193">
        <v>102.4</v>
      </c>
      <c r="F2460" s="193">
        <v>543.09</v>
      </c>
      <c r="G2460" s="193">
        <v>51.25</v>
      </c>
      <c r="H2460" s="193">
        <v>42.44</v>
      </c>
      <c r="I2460" s="224">
        <v>385.95</v>
      </c>
      <c r="J2460" s="193"/>
      <c r="K2460" s="196">
        <f t="shared" si="312"/>
        <v>2.3444826508283619E-3</v>
      </c>
      <c r="L2460" s="196">
        <f t="shared" si="313"/>
        <v>7.8197155347577759E-3</v>
      </c>
      <c r="M2460" s="196">
        <f t="shared" si="314"/>
        <v>5.5639858371270348E-3</v>
      </c>
      <c r="N2460" s="196">
        <f t="shared" si="315"/>
        <v>7.180092455985089E-3</v>
      </c>
      <c r="O2460" s="196">
        <f t="shared" si="316"/>
        <v>2.5845040521330965E-3</v>
      </c>
      <c r="P2460" s="196">
        <f t="shared" si="317"/>
        <v>-3.6936236391912469E-3</v>
      </c>
      <c r="Q2460" s="196">
        <f t="shared" si="318"/>
        <v>7.8366183804321615E-3</v>
      </c>
      <c r="R2460" s="196">
        <f t="shared" si="319"/>
        <v>1.1637964928835412E-2</v>
      </c>
    </row>
    <row r="2461" spans="1:18" ht="13.8">
      <c r="A2461" s="209">
        <v>45209</v>
      </c>
      <c r="B2461" s="193">
        <v>129.47999999999999</v>
      </c>
      <c r="C2461" s="193">
        <v>325.94</v>
      </c>
      <c r="D2461" s="193">
        <v>138.86000000000001</v>
      </c>
      <c r="E2461" s="193">
        <v>106.14</v>
      </c>
      <c r="F2461" s="193">
        <v>546.12</v>
      </c>
      <c r="G2461" s="193">
        <v>51.83</v>
      </c>
      <c r="H2461" s="193">
        <v>42.61</v>
      </c>
      <c r="I2461" s="224">
        <v>373.32</v>
      </c>
      <c r="J2461" s="193"/>
      <c r="K2461" s="196">
        <f t="shared" si="312"/>
        <v>9.5119288944331745E-3</v>
      </c>
      <c r="L2461" s="196">
        <f t="shared" si="313"/>
        <v>-4.3377321603128537E-3</v>
      </c>
      <c r="M2461" s="196">
        <f t="shared" si="314"/>
        <v>-2.1557918942223552E-3</v>
      </c>
      <c r="N2461" s="196">
        <f t="shared" si="315"/>
        <v>3.652343749999995E-2</v>
      </c>
      <c r="O2461" s="196">
        <f t="shared" si="316"/>
        <v>5.5791857703142616E-3</v>
      </c>
      <c r="P2461" s="196">
        <f t="shared" si="317"/>
        <v>1.1317073170731674E-2</v>
      </c>
      <c r="Q2461" s="196">
        <f t="shared" si="318"/>
        <v>4.0056550424128583E-3</v>
      </c>
      <c r="R2461" s="196">
        <f t="shared" si="319"/>
        <v>-3.2724446171783897E-2</v>
      </c>
    </row>
    <row r="2462" spans="1:18" ht="13.8">
      <c r="A2462" s="209">
        <v>45210</v>
      </c>
      <c r="B2462" s="193">
        <v>131.83000000000001</v>
      </c>
      <c r="C2462" s="193">
        <v>329.94</v>
      </c>
      <c r="D2462" s="193">
        <v>141.35</v>
      </c>
      <c r="E2462" s="193">
        <v>105.52</v>
      </c>
      <c r="F2462" s="193">
        <v>549.46</v>
      </c>
      <c r="G2462" s="193">
        <v>52.04</v>
      </c>
      <c r="H2462" s="193">
        <v>42.15</v>
      </c>
      <c r="I2462" s="224">
        <v>365.93</v>
      </c>
      <c r="J2462" s="193"/>
      <c r="K2462" s="196">
        <f t="shared" si="312"/>
        <v>1.814952116156953E-2</v>
      </c>
      <c r="L2462" s="196">
        <f t="shared" si="313"/>
        <v>1.2272197336933178E-2</v>
      </c>
      <c r="M2462" s="196">
        <f t="shared" si="314"/>
        <v>1.7931729799798218E-2</v>
      </c>
      <c r="N2462" s="196">
        <f t="shared" si="315"/>
        <v>-5.8413416242698753E-3</v>
      </c>
      <c r="O2462" s="196">
        <f t="shared" si="316"/>
        <v>6.1158719695305645E-3</v>
      </c>
      <c r="P2462" s="196">
        <f t="shared" si="317"/>
        <v>4.051707505305824E-3</v>
      </c>
      <c r="Q2462" s="196">
        <f t="shared" si="318"/>
        <v>-1.0795587890166648E-2</v>
      </c>
      <c r="R2462" s="196">
        <f t="shared" si="319"/>
        <v>-1.9795349833922605E-2</v>
      </c>
    </row>
    <row r="2463" spans="1:18" ht="13.8">
      <c r="A2463" s="209">
        <v>45211</v>
      </c>
      <c r="B2463" s="193">
        <v>132.33000000000001</v>
      </c>
      <c r="C2463" s="193">
        <v>328.69</v>
      </c>
      <c r="D2463" s="193">
        <v>139.94999999999999</v>
      </c>
      <c r="E2463" s="193">
        <v>107.27</v>
      </c>
      <c r="F2463" s="193">
        <v>547.77</v>
      </c>
      <c r="G2463" s="193">
        <v>52.28</v>
      </c>
      <c r="H2463" s="193">
        <v>41.74</v>
      </c>
      <c r="I2463" s="224">
        <v>361.2</v>
      </c>
      <c r="J2463" s="193"/>
      <c r="K2463" s="196">
        <f t="shared" si="312"/>
        <v>3.792763407418645E-3</v>
      </c>
      <c r="L2463" s="196">
        <f t="shared" si="313"/>
        <v>-3.7885676183548526E-3</v>
      </c>
      <c r="M2463" s="196">
        <f t="shared" si="314"/>
        <v>-9.9044923947648085E-3</v>
      </c>
      <c r="N2463" s="196">
        <f t="shared" si="315"/>
        <v>1.6584533737680061E-2</v>
      </c>
      <c r="O2463" s="196">
        <f t="shared" si="316"/>
        <v>-3.0757470971500282E-3</v>
      </c>
      <c r="P2463" s="196">
        <f t="shared" si="317"/>
        <v>4.6118370484243276E-3</v>
      </c>
      <c r="Q2463" s="196">
        <f t="shared" si="318"/>
        <v>-9.7271648873071548E-3</v>
      </c>
      <c r="R2463" s="196">
        <f t="shared" si="319"/>
        <v>-1.2925969447708628E-2</v>
      </c>
    </row>
    <row r="2464" spans="1:18" ht="13.8">
      <c r="A2464" s="209">
        <v>45212</v>
      </c>
      <c r="B2464" s="193">
        <v>129.79</v>
      </c>
      <c r="C2464" s="193">
        <v>325.29000000000002</v>
      </c>
      <c r="D2464" s="193">
        <v>138.24</v>
      </c>
      <c r="E2464" s="193">
        <v>108.42</v>
      </c>
      <c r="F2464" s="193">
        <v>550.74</v>
      </c>
      <c r="G2464" s="193">
        <v>52.57</v>
      </c>
      <c r="H2464" s="193">
        <v>40.909999999999997</v>
      </c>
      <c r="I2464" s="224">
        <v>355.68</v>
      </c>
      <c r="J2464" s="193"/>
      <c r="K2464" s="196">
        <f t="shared" si="312"/>
        <v>-1.9194438147056753E-2</v>
      </c>
      <c r="L2464" s="196">
        <f t="shared" si="313"/>
        <v>-1.0344093218534111E-2</v>
      </c>
      <c r="M2464" s="196">
        <f t="shared" si="314"/>
        <v>-1.2218649517684742E-2</v>
      </c>
      <c r="N2464" s="196">
        <f t="shared" si="315"/>
        <v>1.0720611540971434E-2</v>
      </c>
      <c r="O2464" s="196">
        <f t="shared" si="316"/>
        <v>5.4219836792815E-3</v>
      </c>
      <c r="P2464" s="196">
        <f t="shared" si="317"/>
        <v>5.5470543228768009E-3</v>
      </c>
      <c r="Q2464" s="196">
        <f t="shared" si="318"/>
        <v>-1.9885002395783551E-2</v>
      </c>
      <c r="R2464" s="196">
        <f t="shared" si="319"/>
        <v>-1.5282392026578023E-2</v>
      </c>
    </row>
    <row r="2465" spans="1:18" ht="13.8">
      <c r="A2465" s="209">
        <v>45215</v>
      </c>
      <c r="B2465" s="193">
        <v>132.55000000000001</v>
      </c>
      <c r="C2465" s="193">
        <v>330.16</v>
      </c>
      <c r="D2465" s="193">
        <v>140.15</v>
      </c>
      <c r="E2465" s="193">
        <v>107.85</v>
      </c>
      <c r="F2465" s="193">
        <v>555.99</v>
      </c>
      <c r="G2465" s="193">
        <v>53.02</v>
      </c>
      <c r="H2465" s="193">
        <v>41.58</v>
      </c>
      <c r="I2465" s="224">
        <v>360.82</v>
      </c>
      <c r="J2465" s="193"/>
      <c r="K2465" s="196">
        <f t="shared" si="312"/>
        <v>2.1265120579397639E-2</v>
      </c>
      <c r="L2465" s="196">
        <f t="shared" si="313"/>
        <v>1.4971256417350684E-2</v>
      </c>
      <c r="M2465" s="196">
        <f t="shared" si="314"/>
        <v>1.3816550925925901E-2</v>
      </c>
      <c r="N2465" s="196">
        <f t="shared" si="315"/>
        <v>-5.2573325954621596E-3</v>
      </c>
      <c r="O2465" s="196">
        <f t="shared" si="316"/>
        <v>9.5326288266695709E-3</v>
      </c>
      <c r="P2465" s="196">
        <f t="shared" si="317"/>
        <v>8.5600152178048859E-3</v>
      </c>
      <c r="Q2465" s="196">
        <f t="shared" si="318"/>
        <v>1.6377413835248149E-2</v>
      </c>
      <c r="R2465" s="196">
        <f t="shared" si="319"/>
        <v>1.4451192082770991E-2</v>
      </c>
    </row>
    <row r="2466" spans="1:18" ht="13.8">
      <c r="A2466" s="209">
        <v>45216</v>
      </c>
      <c r="B2466" s="193">
        <v>131.47</v>
      </c>
      <c r="C2466" s="193">
        <v>329.59</v>
      </c>
      <c r="D2466" s="193">
        <v>140.63999999999999</v>
      </c>
      <c r="E2466" s="193">
        <v>108.98</v>
      </c>
      <c r="F2466" s="193">
        <v>558.03</v>
      </c>
      <c r="G2466" s="193">
        <v>53.09</v>
      </c>
      <c r="H2466" s="193">
        <v>41.67</v>
      </c>
      <c r="I2466" s="224">
        <v>355.72</v>
      </c>
      <c r="J2466" s="193"/>
      <c r="K2466" s="196">
        <f t="shared" si="312"/>
        <v>-8.1478687287816851E-3</v>
      </c>
      <c r="L2466" s="196">
        <f t="shared" si="313"/>
        <v>-1.7264356675552762E-3</v>
      </c>
      <c r="M2466" s="196">
        <f t="shared" si="314"/>
        <v>3.4962540135567654E-3</v>
      </c>
      <c r="N2466" s="196">
        <f t="shared" si="315"/>
        <v>1.0477515067223084E-2</v>
      </c>
      <c r="O2466" s="196">
        <f t="shared" si="316"/>
        <v>3.669130739761441E-3</v>
      </c>
      <c r="P2466" s="196">
        <f t="shared" si="317"/>
        <v>1.320256506978504E-3</v>
      </c>
      <c r="Q2466" s="196">
        <f t="shared" si="318"/>
        <v>2.1645021645022465E-3</v>
      </c>
      <c r="R2466" s="196">
        <f t="shared" si="319"/>
        <v>-1.4134471481625093E-2</v>
      </c>
    </row>
    <row r="2467" spans="1:18" ht="13.8">
      <c r="A2467" s="209">
        <v>45217</v>
      </c>
      <c r="B2467" s="193">
        <v>128.13</v>
      </c>
      <c r="C2467" s="193">
        <v>327.64999999999998</v>
      </c>
      <c r="D2467" s="193">
        <v>138.94</v>
      </c>
      <c r="E2467" s="193">
        <v>106.7</v>
      </c>
      <c r="F2467" s="193">
        <v>558.32000000000005</v>
      </c>
      <c r="G2467" s="193">
        <v>53.13</v>
      </c>
      <c r="H2467" s="193">
        <v>41.01</v>
      </c>
      <c r="I2467" s="224">
        <v>346.19</v>
      </c>
      <c r="J2467" s="193"/>
      <c r="K2467" s="196">
        <f t="shared" si="312"/>
        <v>-2.5405035369285796E-2</v>
      </c>
      <c r="L2467" s="196">
        <f t="shared" si="313"/>
        <v>-5.8861009132558572E-3</v>
      </c>
      <c r="M2467" s="196">
        <f t="shared" si="314"/>
        <v>-1.208759954493735E-2</v>
      </c>
      <c r="N2467" s="196">
        <f t="shared" si="315"/>
        <v>-2.092126995779043E-2</v>
      </c>
      <c r="O2467" s="196">
        <f t="shared" si="316"/>
        <v>5.1968532157783151E-4</v>
      </c>
      <c r="P2467" s="196">
        <f t="shared" si="317"/>
        <v>7.5343755886229317E-4</v>
      </c>
      <c r="Q2467" s="196">
        <f t="shared" si="318"/>
        <v>-1.5838732901367978E-2</v>
      </c>
      <c r="R2467" s="196">
        <f t="shared" si="319"/>
        <v>-2.6790734285393088E-2</v>
      </c>
    </row>
    <row r="2468" spans="1:18" ht="13.8">
      <c r="A2468" s="209">
        <v>45218</v>
      </c>
      <c r="B2468" s="193">
        <v>128.4</v>
      </c>
      <c r="C2468" s="193">
        <v>328.85</v>
      </c>
      <c r="D2468" s="193">
        <v>138.63999999999999</v>
      </c>
      <c r="E2468" s="193">
        <v>104.91</v>
      </c>
      <c r="F2468" s="193">
        <v>549.55999999999995</v>
      </c>
      <c r="G2468" s="193">
        <v>52.88</v>
      </c>
      <c r="H2468" s="193">
        <v>40.28</v>
      </c>
      <c r="I2468" s="224">
        <v>401.77</v>
      </c>
      <c r="J2468" s="193"/>
      <c r="K2468" s="196">
        <f t="shared" si="312"/>
        <v>2.1072348396160949E-3</v>
      </c>
      <c r="L2468" s="196">
        <f t="shared" si="313"/>
        <v>3.6624446818252572E-3</v>
      </c>
      <c r="M2468" s="196">
        <f t="shared" si="314"/>
        <v>-2.1592054124083158E-3</v>
      </c>
      <c r="N2468" s="196">
        <f t="shared" si="315"/>
        <v>-1.677600749765704E-2</v>
      </c>
      <c r="O2468" s="196">
        <f t="shared" si="316"/>
        <v>-1.5689926923628212E-2</v>
      </c>
      <c r="P2468" s="196">
        <f t="shared" si="317"/>
        <v>-4.7054394880481831E-3</v>
      </c>
      <c r="Q2468" s="196">
        <f t="shared" si="318"/>
        <v>-1.7800536454523213E-2</v>
      </c>
      <c r="R2468" s="196">
        <f t="shared" si="319"/>
        <v>0.16054767613160398</v>
      </c>
    </row>
    <row r="2469" spans="1:18" ht="13.8">
      <c r="A2469" s="209">
        <v>45219</v>
      </c>
      <c r="B2469" s="193">
        <v>125.17</v>
      </c>
      <c r="C2469" s="193">
        <v>324.24</v>
      </c>
      <c r="D2469" s="193">
        <v>136.41</v>
      </c>
      <c r="E2469" s="193">
        <v>105.37</v>
      </c>
      <c r="F2469" s="193">
        <v>537.22</v>
      </c>
      <c r="G2469" s="193">
        <v>52.22</v>
      </c>
      <c r="H2469" s="193">
        <v>39.909999999999997</v>
      </c>
      <c r="I2469" s="224">
        <v>400.96</v>
      </c>
      <c r="J2469" s="193"/>
      <c r="K2469" s="196">
        <f t="shared" si="312"/>
        <v>-2.5155763239875419E-2</v>
      </c>
      <c r="L2469" s="196">
        <f t="shared" si="313"/>
        <v>-1.4018549490649273E-2</v>
      </c>
      <c r="M2469" s="196">
        <f t="shared" si="314"/>
        <v>-1.6084824004616201E-2</v>
      </c>
      <c r="N2469" s="196">
        <f t="shared" si="315"/>
        <v>4.3847107044133827E-3</v>
      </c>
      <c r="O2469" s="196">
        <f t="shared" si="316"/>
        <v>-2.2454327098041925E-2</v>
      </c>
      <c r="P2469" s="196">
        <f t="shared" si="317"/>
        <v>-1.2481089258699011E-2</v>
      </c>
      <c r="Q2469" s="196">
        <f t="shared" si="318"/>
        <v>-9.1857000993049789E-3</v>
      </c>
      <c r="R2469" s="196">
        <f t="shared" si="319"/>
        <v>-2.0160788510839591E-3</v>
      </c>
    </row>
    <row r="2470" spans="1:18" ht="13.8">
      <c r="A2470" s="209">
        <v>45222</v>
      </c>
      <c r="B2470" s="193">
        <v>126.56</v>
      </c>
      <c r="C2470" s="193">
        <v>326.87</v>
      </c>
      <c r="D2470" s="193">
        <v>137.56</v>
      </c>
      <c r="E2470" s="193">
        <v>104</v>
      </c>
      <c r="F2470" s="193">
        <v>536.6</v>
      </c>
      <c r="G2470" s="193">
        <v>52.96</v>
      </c>
      <c r="H2470" s="193">
        <v>39.33</v>
      </c>
      <c r="I2470" s="224">
        <v>406.84</v>
      </c>
      <c r="J2470" s="193"/>
      <c r="K2470" s="196">
        <f t="shared" si="312"/>
        <v>1.1104897339618124E-2</v>
      </c>
      <c r="L2470" s="196">
        <f t="shared" si="313"/>
        <v>8.1112755983222158E-3</v>
      </c>
      <c r="M2470" s="196">
        <f t="shared" si="314"/>
        <v>8.4304669745620241E-3</v>
      </c>
      <c r="N2470" s="196">
        <f t="shared" si="315"/>
        <v>-1.3001803169782713E-2</v>
      </c>
      <c r="O2470" s="196">
        <f t="shared" si="316"/>
        <v>-1.1540895722422927E-3</v>
      </c>
      <c r="P2470" s="196">
        <f t="shared" si="317"/>
        <v>1.4170815779394906E-2</v>
      </c>
      <c r="Q2470" s="196">
        <f t="shared" si="318"/>
        <v>-1.4532698571786478E-2</v>
      </c>
      <c r="R2470" s="196">
        <f t="shared" si="319"/>
        <v>1.4664804469273733E-2</v>
      </c>
    </row>
    <row r="2471" spans="1:18" ht="13.8">
      <c r="A2471" s="209">
        <v>45223</v>
      </c>
      <c r="B2471" s="193">
        <v>128.56</v>
      </c>
      <c r="C2471" s="193">
        <v>328.07</v>
      </c>
      <c r="D2471" s="193">
        <v>139.78</v>
      </c>
      <c r="E2471" s="193">
        <v>105.22</v>
      </c>
      <c r="F2471" s="193">
        <v>536.16999999999996</v>
      </c>
      <c r="G2471" s="193">
        <v>53.69</v>
      </c>
      <c r="H2471" s="193">
        <v>40.130000000000003</v>
      </c>
      <c r="I2471" s="224">
        <v>413.73</v>
      </c>
      <c r="J2471" s="193"/>
      <c r="K2471" s="196">
        <f t="shared" si="312"/>
        <v>1.5802781289506952E-2</v>
      </c>
      <c r="L2471" s="196">
        <f t="shared" si="313"/>
        <v>3.6711842628567586E-3</v>
      </c>
      <c r="M2471" s="196">
        <f t="shared" si="314"/>
        <v>1.6138412329165446E-2</v>
      </c>
      <c r="N2471" s="196">
        <f t="shared" si="315"/>
        <v>1.173076923076922E-2</v>
      </c>
      <c r="O2471" s="196">
        <f t="shared" si="316"/>
        <v>-8.0134178158789348E-4</v>
      </c>
      <c r="P2471" s="196">
        <f t="shared" si="317"/>
        <v>1.3783987915407796E-2</v>
      </c>
      <c r="Q2471" s="196">
        <f t="shared" si="318"/>
        <v>2.0340706839562784E-2</v>
      </c>
      <c r="R2471" s="196">
        <f t="shared" si="319"/>
        <v>1.6935404581653827E-2</v>
      </c>
    </row>
    <row r="2472" spans="1:18" ht="13.8">
      <c r="A2472" s="209">
        <v>45224</v>
      </c>
      <c r="B2472" s="193">
        <v>121.39</v>
      </c>
      <c r="C2472" s="193">
        <v>338.13</v>
      </c>
      <c r="D2472" s="193">
        <v>126.36</v>
      </c>
      <c r="E2472" s="193">
        <v>106.85</v>
      </c>
      <c r="F2472" s="193">
        <v>534.37</v>
      </c>
      <c r="G2472" s="193">
        <v>53.53</v>
      </c>
      <c r="H2472" s="193">
        <v>38.479999999999997</v>
      </c>
      <c r="I2472" s="224">
        <v>411.25</v>
      </c>
      <c r="J2472" s="193"/>
      <c r="K2472" s="196">
        <f t="shared" si="312"/>
        <v>-5.5771624144368398E-2</v>
      </c>
      <c r="L2472" s="196">
        <f t="shared" si="313"/>
        <v>3.0664187520955902E-2</v>
      </c>
      <c r="M2472" s="196">
        <f t="shared" si="314"/>
        <v>-9.6008012591214775E-2</v>
      </c>
      <c r="N2472" s="196">
        <f t="shared" si="315"/>
        <v>1.5491351454096136E-2</v>
      </c>
      <c r="O2472" s="196">
        <f t="shared" si="316"/>
        <v>-3.3571441893428477E-3</v>
      </c>
      <c r="P2472" s="196">
        <f t="shared" si="317"/>
        <v>-2.9800707766808828E-3</v>
      </c>
      <c r="Q2472" s="196">
        <f t="shared" si="318"/>
        <v>-4.1116371791677188E-2</v>
      </c>
      <c r="R2472" s="196">
        <f t="shared" si="319"/>
        <v>-5.9942474560704274E-3</v>
      </c>
    </row>
    <row r="2473" spans="1:18" ht="13.8">
      <c r="A2473" s="209">
        <v>45225</v>
      </c>
      <c r="B2473" s="193">
        <v>119.57</v>
      </c>
      <c r="C2473" s="193">
        <v>325.45</v>
      </c>
      <c r="D2473" s="193">
        <v>123.14</v>
      </c>
      <c r="E2473" s="193">
        <v>107.34</v>
      </c>
      <c r="F2473" s="193">
        <v>532.04999999999995</v>
      </c>
      <c r="G2473" s="193">
        <v>53.21</v>
      </c>
      <c r="H2473" s="193">
        <v>37.56</v>
      </c>
      <c r="I2473" s="224">
        <v>403.54</v>
      </c>
      <c r="J2473" s="193"/>
      <c r="K2473" s="196">
        <f t="shared" si="312"/>
        <v>-1.4992997775764128E-2</v>
      </c>
      <c r="L2473" s="196">
        <f t="shared" si="313"/>
        <v>-3.7500369680300495E-2</v>
      </c>
      <c r="M2473" s="196">
        <f t="shared" si="314"/>
        <v>-2.5482747704969919E-2</v>
      </c>
      <c r="N2473" s="196">
        <f t="shared" si="315"/>
        <v>4.5858680393075259E-3</v>
      </c>
      <c r="O2473" s="196">
        <f t="shared" si="316"/>
        <v>-4.3415610906301812E-3</v>
      </c>
      <c r="P2473" s="196">
        <f t="shared" si="317"/>
        <v>-5.9779562861946621E-3</v>
      </c>
      <c r="Q2473" s="196">
        <f t="shared" si="318"/>
        <v>-2.3908523908523771E-2</v>
      </c>
      <c r="R2473" s="196">
        <f t="shared" si="319"/>
        <v>-1.874772036474159E-2</v>
      </c>
    </row>
    <row r="2474" spans="1:18" ht="13.8">
      <c r="A2474" s="209">
        <v>45226</v>
      </c>
      <c r="B2474" s="193">
        <v>127.74</v>
      </c>
      <c r="C2474" s="193">
        <v>327.35000000000002</v>
      </c>
      <c r="D2474" s="193">
        <v>123.1</v>
      </c>
      <c r="E2474" s="193">
        <v>103.82</v>
      </c>
      <c r="F2474" s="193">
        <v>527.61</v>
      </c>
      <c r="G2474" s="193">
        <v>53.01</v>
      </c>
      <c r="H2474" s="193">
        <v>37.19</v>
      </c>
      <c r="I2474" s="224">
        <v>397.87</v>
      </c>
      <c r="J2474" s="193"/>
      <c r="K2474" s="196">
        <f t="shared" si="312"/>
        <v>6.8328175963870558E-2</v>
      </c>
      <c r="L2474" s="196">
        <f t="shared" si="313"/>
        <v>5.8380703641113356E-3</v>
      </c>
      <c r="M2474" s="196">
        <f t="shared" si="314"/>
        <v>-3.2483352281960576E-4</v>
      </c>
      <c r="N2474" s="196">
        <f t="shared" si="315"/>
        <v>-3.2792994223961341E-2</v>
      </c>
      <c r="O2474" s="196">
        <f t="shared" si="316"/>
        <v>-8.3450803495910934E-3</v>
      </c>
      <c r="P2474" s="196">
        <f t="shared" si="317"/>
        <v>-3.7586919751926864E-3</v>
      </c>
      <c r="Q2474" s="196">
        <f t="shared" si="318"/>
        <v>-9.8509052183174788E-3</v>
      </c>
      <c r="R2474" s="196">
        <f t="shared" si="319"/>
        <v>-1.4050651732170332E-2</v>
      </c>
    </row>
    <row r="2475" spans="1:18" ht="13.8">
      <c r="A2475" s="209">
        <v>45229</v>
      </c>
      <c r="B2475" s="193">
        <v>132.71</v>
      </c>
      <c r="C2475" s="193">
        <v>334.8</v>
      </c>
      <c r="D2475" s="193">
        <v>125.44</v>
      </c>
      <c r="E2475" s="193">
        <v>105.21</v>
      </c>
      <c r="F2475" s="193">
        <v>539.12</v>
      </c>
      <c r="G2475" s="193">
        <v>53.62</v>
      </c>
      <c r="H2475" s="193">
        <v>37.83</v>
      </c>
      <c r="I2475" s="224">
        <v>410.08</v>
      </c>
      <c r="J2475" s="193"/>
      <c r="K2475" s="196">
        <f t="shared" si="312"/>
        <v>3.8907155158916656E-2</v>
      </c>
      <c r="L2475" s="196">
        <f t="shared" si="313"/>
        <v>2.2758515350542196E-2</v>
      </c>
      <c r="M2475" s="196">
        <f t="shared" si="314"/>
        <v>1.9008935824532929E-2</v>
      </c>
      <c r="N2475" s="196">
        <f t="shared" si="315"/>
        <v>1.3388557118089006E-2</v>
      </c>
      <c r="O2475" s="196">
        <f t="shared" si="316"/>
        <v>2.1815356039498853E-2</v>
      </c>
      <c r="P2475" s="196">
        <f t="shared" si="317"/>
        <v>1.1507262780607421E-2</v>
      </c>
      <c r="Q2475" s="196">
        <f t="shared" si="318"/>
        <v>1.7208927130949195E-2</v>
      </c>
      <c r="R2475" s="196">
        <f t="shared" si="319"/>
        <v>3.0688415814210619E-2</v>
      </c>
    </row>
    <row r="2476" spans="1:18" ht="13.8">
      <c r="A2476" s="209">
        <v>45230</v>
      </c>
      <c r="B2476" s="193">
        <v>133.09</v>
      </c>
      <c r="C2476" s="193">
        <v>335.59</v>
      </c>
      <c r="D2476" s="193">
        <v>124.99</v>
      </c>
      <c r="E2476" s="193">
        <v>107.26</v>
      </c>
      <c r="F2476" s="193">
        <v>536.75</v>
      </c>
      <c r="G2476" s="193">
        <v>53.74</v>
      </c>
      <c r="H2476" s="193">
        <v>38.409999999999997</v>
      </c>
      <c r="I2476" s="224">
        <v>411.69</v>
      </c>
      <c r="J2476" s="193"/>
      <c r="K2476" s="196">
        <f t="shared" si="312"/>
        <v>2.8633863310978482E-3</v>
      </c>
      <c r="L2476" s="196">
        <f t="shared" si="313"/>
        <v>2.3596176821982185E-3</v>
      </c>
      <c r="M2476" s="196">
        <f t="shared" si="314"/>
        <v>-3.5873724489796145E-3</v>
      </c>
      <c r="N2476" s="196">
        <f t="shared" si="315"/>
        <v>1.9484839844121391E-2</v>
      </c>
      <c r="O2476" s="196">
        <f t="shared" si="316"/>
        <v>-4.3960528268289145E-3</v>
      </c>
      <c r="P2476" s="196">
        <f t="shared" si="317"/>
        <v>2.237970906378302E-3</v>
      </c>
      <c r="Q2476" s="196">
        <f t="shared" si="318"/>
        <v>1.5331747290510133E-2</v>
      </c>
      <c r="R2476" s="196">
        <f t="shared" si="319"/>
        <v>3.9260632071791207E-3</v>
      </c>
    </row>
    <row r="2477" spans="1:18" ht="13.8">
      <c r="A2477" s="209">
        <v>45231</v>
      </c>
      <c r="B2477" s="193">
        <v>137</v>
      </c>
      <c r="C2477" s="193">
        <v>343.49</v>
      </c>
      <c r="D2477" s="193">
        <v>127.26</v>
      </c>
      <c r="E2477" s="193">
        <v>106.05</v>
      </c>
      <c r="F2477" s="193">
        <v>540.98</v>
      </c>
      <c r="G2477" s="193">
        <v>54.22</v>
      </c>
      <c r="H2477" s="193">
        <v>37.9</v>
      </c>
      <c r="I2477" s="224">
        <v>420.19</v>
      </c>
      <c r="J2477" s="193"/>
      <c r="K2477" s="196">
        <f t="shared" si="312"/>
        <v>2.9378615974152804E-2</v>
      </c>
      <c r="L2477" s="196">
        <f t="shared" si="313"/>
        <v>2.3540629935337867E-2</v>
      </c>
      <c r="M2477" s="196">
        <f t="shared" si="314"/>
        <v>1.8161452916233382E-2</v>
      </c>
      <c r="N2477" s="196">
        <f t="shared" si="315"/>
        <v>-1.1280999440611672E-2</v>
      </c>
      <c r="O2477" s="196">
        <f t="shared" si="316"/>
        <v>7.8807638565440482E-3</v>
      </c>
      <c r="P2477" s="196">
        <f t="shared" si="317"/>
        <v>8.931894305917322E-3</v>
      </c>
      <c r="Q2477" s="196">
        <f t="shared" si="318"/>
        <v>-1.3277792241603699E-2</v>
      </c>
      <c r="R2477" s="196">
        <f t="shared" si="319"/>
        <v>2.0646603026549103E-2</v>
      </c>
    </row>
    <row r="2478" spans="1:18" ht="13.8">
      <c r="A2478" s="209">
        <v>45232</v>
      </c>
      <c r="B2478" s="193">
        <v>138.07</v>
      </c>
      <c r="C2478" s="193">
        <v>345.72</v>
      </c>
      <c r="D2478" s="193">
        <v>128.27000000000001</v>
      </c>
      <c r="E2478" s="193">
        <v>107.54</v>
      </c>
      <c r="F2478" s="193">
        <v>541.16999999999996</v>
      </c>
      <c r="G2478" s="193">
        <v>54.44</v>
      </c>
      <c r="H2478" s="193">
        <v>38.17</v>
      </c>
      <c r="I2478" s="224">
        <v>424.71</v>
      </c>
      <c r="J2478" s="193"/>
      <c r="K2478" s="196">
        <f t="shared" si="312"/>
        <v>7.8102189781021399E-3</v>
      </c>
      <c r="L2478" s="196">
        <f t="shared" si="313"/>
        <v>6.4921831785496468E-3</v>
      </c>
      <c r="M2478" s="196">
        <f t="shared" si="314"/>
        <v>7.936507936507976E-3</v>
      </c>
      <c r="N2478" s="196">
        <f t="shared" si="315"/>
        <v>1.4049976426214136E-2</v>
      </c>
      <c r="O2478" s="196">
        <f t="shared" si="316"/>
        <v>3.5121446264176287E-4</v>
      </c>
      <c r="P2478" s="196">
        <f t="shared" si="317"/>
        <v>4.0575433419402229E-3</v>
      </c>
      <c r="Q2478" s="196">
        <f t="shared" si="318"/>
        <v>7.1240105540897923E-3</v>
      </c>
      <c r="R2478" s="196">
        <f t="shared" si="319"/>
        <v>1.0757038482591165E-2</v>
      </c>
    </row>
    <row r="2479" spans="1:18" ht="13.8">
      <c r="A2479" s="209">
        <v>45233</v>
      </c>
      <c r="B2479" s="193">
        <v>138.6</v>
      </c>
      <c r="C2479" s="193">
        <v>350.17</v>
      </c>
      <c r="D2479" s="193">
        <v>130.05000000000001</v>
      </c>
      <c r="E2479" s="193">
        <v>109.26</v>
      </c>
      <c r="F2479" s="193">
        <v>545.97</v>
      </c>
      <c r="G2479" s="193">
        <v>54.16</v>
      </c>
      <c r="H2479" s="193">
        <v>39.69</v>
      </c>
      <c r="I2479" s="224">
        <v>432.36</v>
      </c>
      <c r="J2479" s="193"/>
      <c r="K2479" s="196">
        <f t="shared" si="312"/>
        <v>3.8386325776779977E-3</v>
      </c>
      <c r="L2479" s="196">
        <f t="shared" si="313"/>
        <v>1.2871688071271516E-2</v>
      </c>
      <c r="M2479" s="196">
        <f t="shared" si="314"/>
        <v>1.387697824900601E-2</v>
      </c>
      <c r="N2479" s="196">
        <f t="shared" si="315"/>
        <v>1.5994048726055411E-2</v>
      </c>
      <c r="O2479" s="196">
        <f t="shared" si="316"/>
        <v>8.8696712678087639E-3</v>
      </c>
      <c r="P2479" s="196">
        <f t="shared" si="317"/>
        <v>-5.1432770022042827E-3</v>
      </c>
      <c r="Q2479" s="196">
        <f t="shared" si="318"/>
        <v>3.9821849620120406E-2</v>
      </c>
      <c r="R2479" s="196">
        <f t="shared" si="319"/>
        <v>1.801229073956355E-2</v>
      </c>
    </row>
    <row r="2480" spans="1:18" ht="13.8">
      <c r="A2480" s="209">
        <v>45236</v>
      </c>
      <c r="B2480" s="193">
        <v>139.74</v>
      </c>
      <c r="C2480" s="193">
        <v>353.87</v>
      </c>
      <c r="D2480" s="193">
        <v>131.13</v>
      </c>
      <c r="E2480" s="193">
        <v>107.52</v>
      </c>
      <c r="F2480" s="193">
        <v>554.65</v>
      </c>
      <c r="G2480" s="193">
        <v>54.23</v>
      </c>
      <c r="H2480" s="193">
        <v>39.51</v>
      </c>
      <c r="I2480" s="224">
        <v>434.74</v>
      </c>
      <c r="J2480" s="193"/>
      <c r="K2480" s="196">
        <f t="shared" si="312"/>
        <v>8.2251082251083314E-3</v>
      </c>
      <c r="L2480" s="196">
        <f t="shared" si="313"/>
        <v>1.0566296370334375E-2</v>
      </c>
      <c r="M2480" s="196">
        <f t="shared" si="314"/>
        <v>8.3044982698960712E-3</v>
      </c>
      <c r="N2480" s="196">
        <f t="shared" si="315"/>
        <v>-1.5925315760571199E-2</v>
      </c>
      <c r="O2480" s="196">
        <f t="shared" si="316"/>
        <v>1.589830943092102E-2</v>
      </c>
      <c r="P2480" s="196">
        <f t="shared" si="317"/>
        <v>1.2924667651403304E-3</v>
      </c>
      <c r="Q2480" s="196">
        <f t="shared" si="318"/>
        <v>-4.5351473922902426E-3</v>
      </c>
      <c r="R2480" s="196">
        <f t="shared" si="319"/>
        <v>5.5046720325654438E-3</v>
      </c>
    </row>
    <row r="2481" spans="1:18" ht="13.8">
      <c r="A2481" s="209">
        <v>45237</v>
      </c>
      <c r="B2481" s="193">
        <v>142.71</v>
      </c>
      <c r="C2481" s="193">
        <v>357.84</v>
      </c>
      <c r="D2481" s="193">
        <v>132.08000000000001</v>
      </c>
      <c r="E2481" s="193">
        <v>107.81</v>
      </c>
      <c r="F2481" s="193">
        <v>556.05999999999995</v>
      </c>
      <c r="G2481" s="193">
        <v>54.48</v>
      </c>
      <c r="H2481" s="193">
        <v>39.92</v>
      </c>
      <c r="I2481" s="224">
        <v>434.61</v>
      </c>
      <c r="J2481" s="193"/>
      <c r="K2481" s="196">
        <f t="shared" si="312"/>
        <v>2.1253756977243441E-2</v>
      </c>
      <c r="L2481" s="196">
        <f t="shared" si="313"/>
        <v>1.1218809167208214E-2</v>
      </c>
      <c r="M2481" s="196">
        <f t="shared" si="314"/>
        <v>7.2447189811638609E-3</v>
      </c>
      <c r="N2481" s="196">
        <f t="shared" si="315"/>
        <v>2.6971726190476771E-3</v>
      </c>
      <c r="O2481" s="196">
        <f t="shared" si="316"/>
        <v>2.5421436942215238E-3</v>
      </c>
      <c r="P2481" s="196">
        <f t="shared" si="317"/>
        <v>4.6099944680066387E-3</v>
      </c>
      <c r="Q2481" s="196">
        <f t="shared" si="318"/>
        <v>1.0377119716527555E-2</v>
      </c>
      <c r="R2481" s="196">
        <f t="shared" si="319"/>
        <v>-2.9902930487186698E-4</v>
      </c>
    </row>
    <row r="2482" spans="1:18" ht="13.8">
      <c r="A2482" s="209">
        <v>45238</v>
      </c>
      <c r="B2482" s="193">
        <v>142.08000000000001</v>
      </c>
      <c r="C2482" s="193">
        <v>360.49</v>
      </c>
      <c r="D2482" s="193">
        <v>132.93</v>
      </c>
      <c r="E2482" s="193">
        <v>106.35</v>
      </c>
      <c r="F2482" s="193">
        <v>552.28</v>
      </c>
      <c r="G2482" s="193">
        <v>54.04</v>
      </c>
      <c r="H2482" s="193">
        <v>39.11</v>
      </c>
      <c r="I2482" s="224">
        <v>436.65</v>
      </c>
      <c r="J2482" s="193"/>
      <c r="K2482" s="196">
        <f t="shared" si="312"/>
        <v>-4.4145469833928629E-3</v>
      </c>
      <c r="L2482" s="196">
        <f t="shared" si="313"/>
        <v>7.405544377375459E-3</v>
      </c>
      <c r="M2482" s="196">
        <f t="shared" si="314"/>
        <v>6.4354936402180058E-3</v>
      </c>
      <c r="N2482" s="196">
        <f t="shared" si="315"/>
        <v>-1.35423430108525E-2</v>
      </c>
      <c r="O2482" s="196">
        <f t="shared" si="316"/>
        <v>-6.7978275725640632E-3</v>
      </c>
      <c r="P2482" s="196">
        <f t="shared" si="317"/>
        <v>-8.0763582966225725E-3</v>
      </c>
      <c r="Q2482" s="196">
        <f t="shared" si="318"/>
        <v>-2.0290581162324704E-2</v>
      </c>
      <c r="R2482" s="196">
        <f t="shared" si="319"/>
        <v>4.6938634637950427E-3</v>
      </c>
    </row>
    <row r="2483" spans="1:18" ht="13.8">
      <c r="A2483" s="209">
        <v>45239</v>
      </c>
      <c r="B2483" s="193">
        <v>140.6</v>
      </c>
      <c r="C2483" s="193">
        <v>358</v>
      </c>
      <c r="D2483" s="193">
        <v>131.37</v>
      </c>
      <c r="E2483" s="193">
        <v>103.39</v>
      </c>
      <c r="F2483" s="193">
        <v>548.28</v>
      </c>
      <c r="G2483" s="193">
        <v>53.91</v>
      </c>
      <c r="H2483" s="193">
        <v>39.090000000000003</v>
      </c>
      <c r="I2483" s="224">
        <v>435.15</v>
      </c>
      <c r="J2483" s="193"/>
      <c r="K2483" s="196">
        <f t="shared" si="312"/>
        <v>-1.0416666666666794E-2</v>
      </c>
      <c r="L2483" s="196">
        <f t="shared" si="313"/>
        <v>-6.9072651113762078E-3</v>
      </c>
      <c r="M2483" s="196">
        <f t="shared" si="314"/>
        <v>-1.1735499887158671E-2</v>
      </c>
      <c r="N2483" s="196">
        <f t="shared" si="315"/>
        <v>-2.7832628114715506E-2</v>
      </c>
      <c r="O2483" s="196">
        <f t="shared" si="316"/>
        <v>-7.2427029767509242E-3</v>
      </c>
      <c r="P2483" s="196">
        <f t="shared" si="317"/>
        <v>-2.4056254626203285E-3</v>
      </c>
      <c r="Q2483" s="196">
        <f t="shared" si="318"/>
        <v>-5.1137816415228893E-4</v>
      </c>
      <c r="R2483" s="196">
        <f t="shared" si="319"/>
        <v>-3.4352456200618347E-3</v>
      </c>
    </row>
    <row r="2484" spans="1:18" ht="13.8">
      <c r="A2484" s="209">
        <v>45240</v>
      </c>
      <c r="B2484" s="193">
        <v>143.56</v>
      </c>
      <c r="C2484" s="193">
        <v>366.92</v>
      </c>
      <c r="D2484" s="193">
        <v>133.72999999999999</v>
      </c>
      <c r="E2484" s="193">
        <v>104.88</v>
      </c>
      <c r="F2484" s="193">
        <v>561.76</v>
      </c>
      <c r="G2484" s="193">
        <v>54.66</v>
      </c>
      <c r="H2484" s="193">
        <v>39.01</v>
      </c>
      <c r="I2484" s="224">
        <v>447.24</v>
      </c>
      <c r="J2484" s="193"/>
      <c r="K2484" s="196">
        <f t="shared" si="312"/>
        <v>2.1052631578947427E-2</v>
      </c>
      <c r="L2484" s="196">
        <f t="shared" si="313"/>
        <v>2.491620111731848E-2</v>
      </c>
      <c r="M2484" s="196">
        <f t="shared" si="314"/>
        <v>1.796452766993975E-2</v>
      </c>
      <c r="N2484" s="196">
        <f t="shared" si="315"/>
        <v>1.4411451784505222E-2</v>
      </c>
      <c r="O2484" s="196">
        <f t="shared" si="316"/>
        <v>2.4585977967461915E-2</v>
      </c>
      <c r="P2484" s="196">
        <f t="shared" si="317"/>
        <v>1.3912075681691709E-2</v>
      </c>
      <c r="Q2484" s="196">
        <f t="shared" si="318"/>
        <v>-2.0465592223076336E-3</v>
      </c>
      <c r="R2484" s="196">
        <f t="shared" si="319"/>
        <v>2.7783522923130029E-2</v>
      </c>
    </row>
    <row r="2485" spans="1:18" ht="13.8">
      <c r="A2485" s="209">
        <v>45243</v>
      </c>
      <c r="B2485" s="193">
        <v>142.59</v>
      </c>
      <c r="C2485" s="193">
        <v>363.95</v>
      </c>
      <c r="D2485" s="193">
        <v>133.31</v>
      </c>
      <c r="E2485" s="193">
        <v>103.89</v>
      </c>
      <c r="F2485" s="193">
        <v>562.84</v>
      </c>
      <c r="G2485" s="193">
        <v>55.15</v>
      </c>
      <c r="H2485" s="193">
        <v>37.92</v>
      </c>
      <c r="I2485" s="224">
        <v>444.62</v>
      </c>
      <c r="J2485" s="193"/>
      <c r="K2485" s="196">
        <f t="shared" si="312"/>
        <v>-6.7567567567567485E-3</v>
      </c>
      <c r="L2485" s="196">
        <f t="shared" si="313"/>
        <v>-8.0944075002726129E-3</v>
      </c>
      <c r="M2485" s="196">
        <f t="shared" si="314"/>
        <v>-3.1406565467732559E-3</v>
      </c>
      <c r="N2485" s="196">
        <f t="shared" si="315"/>
        <v>-9.439359267734506E-3</v>
      </c>
      <c r="O2485" s="196">
        <f t="shared" si="316"/>
        <v>1.9225291939619072E-3</v>
      </c>
      <c r="P2485" s="196">
        <f t="shared" si="317"/>
        <v>8.9645078668130623E-3</v>
      </c>
      <c r="Q2485" s="196">
        <f t="shared" si="318"/>
        <v>-2.7941553447833795E-2</v>
      </c>
      <c r="R2485" s="196">
        <f t="shared" si="319"/>
        <v>-5.8581522225203573E-3</v>
      </c>
    </row>
    <row r="2486" spans="1:18" ht="13.8">
      <c r="A2486" s="209">
        <v>45244</v>
      </c>
      <c r="B2486" s="193">
        <v>145.80000000000001</v>
      </c>
      <c r="C2486" s="193">
        <v>367.51</v>
      </c>
      <c r="D2486" s="193">
        <v>135.1</v>
      </c>
      <c r="E2486" s="193">
        <v>108.38</v>
      </c>
      <c r="F2486" s="193">
        <v>575.07000000000005</v>
      </c>
      <c r="G2486" s="193">
        <v>55.14</v>
      </c>
      <c r="H2486" s="193">
        <v>39.49</v>
      </c>
      <c r="I2486" s="224">
        <v>448.65</v>
      </c>
      <c r="J2486" s="193"/>
      <c r="K2486" s="196">
        <f t="shared" si="312"/>
        <v>2.2512097622554232E-2</v>
      </c>
      <c r="L2486" s="196">
        <f t="shared" si="313"/>
        <v>9.7815634015661554E-3</v>
      </c>
      <c r="M2486" s="196">
        <f t="shared" si="314"/>
        <v>1.3427349786212527E-2</v>
      </c>
      <c r="N2486" s="196">
        <f t="shared" si="315"/>
        <v>4.3218789103859803E-2</v>
      </c>
      <c r="O2486" s="196">
        <f t="shared" si="316"/>
        <v>2.1729088195579591E-2</v>
      </c>
      <c r="P2486" s="196">
        <f t="shared" si="317"/>
        <v>-1.8132366273795124E-4</v>
      </c>
      <c r="Q2486" s="196">
        <f t="shared" si="318"/>
        <v>4.1402953586497898E-2</v>
      </c>
      <c r="R2486" s="196">
        <f t="shared" si="319"/>
        <v>9.0639197516980182E-3</v>
      </c>
    </row>
    <row r="2487" spans="1:18" ht="13.8">
      <c r="A2487" s="209">
        <v>45245</v>
      </c>
      <c r="B2487" s="193">
        <v>143.19999999999999</v>
      </c>
      <c r="C2487" s="193">
        <v>367.66</v>
      </c>
      <c r="D2487" s="193">
        <v>136.05000000000001</v>
      </c>
      <c r="E2487" s="193">
        <v>127.62</v>
      </c>
      <c r="F2487" s="193">
        <v>580.89</v>
      </c>
      <c r="G2487" s="193">
        <v>55.84</v>
      </c>
      <c r="H2487" s="193">
        <v>39.770000000000003</v>
      </c>
      <c r="I2487" s="224">
        <v>461.94</v>
      </c>
      <c r="J2487" s="195"/>
      <c r="K2487" s="196">
        <f t="shared" si="312"/>
        <v>-1.7832647462277248E-2</v>
      </c>
      <c r="L2487" s="196">
        <f t="shared" si="313"/>
        <v>4.081521591250146E-4</v>
      </c>
      <c r="M2487" s="196">
        <f t="shared" si="314"/>
        <v>7.0318282753517175E-3</v>
      </c>
      <c r="N2487" s="196">
        <f t="shared" si="315"/>
        <v>0.17752352832625956</v>
      </c>
      <c r="O2487" s="196">
        <f t="shared" si="316"/>
        <v>1.0120507068704567E-2</v>
      </c>
      <c r="P2487" s="196">
        <f t="shared" si="317"/>
        <v>1.2694958287994247E-2</v>
      </c>
      <c r="Q2487" s="196">
        <f t="shared" si="318"/>
        <v>7.0904026335781491E-3</v>
      </c>
      <c r="R2487" s="196">
        <f t="shared" si="319"/>
        <v>2.9622199933132778E-2</v>
      </c>
    </row>
    <row r="2488" spans="1:18" ht="13.8">
      <c r="A2488" s="209">
        <v>45246</v>
      </c>
      <c r="B2488" s="193">
        <v>142.83000000000001</v>
      </c>
      <c r="C2488" s="193">
        <v>374.13</v>
      </c>
      <c r="D2488" s="193">
        <v>138.36000000000001</v>
      </c>
      <c r="E2488" s="193">
        <v>127.11</v>
      </c>
      <c r="F2488" s="193">
        <v>563.17999999999995</v>
      </c>
      <c r="G2488" s="193">
        <v>51.32</v>
      </c>
      <c r="H2488" s="193">
        <v>39.340000000000003</v>
      </c>
      <c r="I2488" s="224">
        <v>466.95</v>
      </c>
      <c r="J2488" s="193"/>
      <c r="K2488" s="196">
        <f t="shared" si="312"/>
        <v>-2.5837988826813976E-3</v>
      </c>
      <c r="L2488" s="196">
        <f t="shared" si="313"/>
        <v>1.7597780558124273E-2</v>
      </c>
      <c r="M2488" s="196">
        <f t="shared" si="314"/>
        <v>1.6979051819184139E-2</v>
      </c>
      <c r="N2488" s="196">
        <f t="shared" si="315"/>
        <v>-3.9962388340385917E-3</v>
      </c>
      <c r="O2488" s="196">
        <f t="shared" si="316"/>
        <v>-3.0487699908760758E-2</v>
      </c>
      <c r="P2488" s="196">
        <f t="shared" si="317"/>
        <v>-8.0945558739255061E-2</v>
      </c>
      <c r="Q2488" s="196">
        <f t="shared" si="318"/>
        <v>-1.0812169977369869E-2</v>
      </c>
      <c r="R2488" s="196">
        <f t="shared" si="319"/>
        <v>1.0845564359007643E-2</v>
      </c>
    </row>
    <row r="2489" spans="1:18" ht="13.8">
      <c r="A2489" s="209">
        <v>45247</v>
      </c>
      <c r="B2489" s="193">
        <v>145.18</v>
      </c>
      <c r="C2489" s="193">
        <v>367.84</v>
      </c>
      <c r="D2489" s="193">
        <v>136.6</v>
      </c>
      <c r="E2489" s="193">
        <v>127.06</v>
      </c>
      <c r="F2489" s="193">
        <v>561.79</v>
      </c>
      <c r="G2489" s="193">
        <v>51.09</v>
      </c>
      <c r="H2489" s="193">
        <v>39.299999999999997</v>
      </c>
      <c r="I2489" s="224">
        <v>465.91</v>
      </c>
      <c r="J2489" s="193"/>
      <c r="K2489" s="196">
        <f t="shared" si="312"/>
        <v>1.6453126093957812E-2</v>
      </c>
      <c r="L2489" s="196">
        <f t="shared" si="313"/>
        <v>-1.6812337957394542E-2</v>
      </c>
      <c r="M2489" s="196">
        <f t="shared" si="314"/>
        <v>-1.2720439433362382E-2</v>
      </c>
      <c r="N2489" s="196">
        <f t="shared" si="315"/>
        <v>-3.9336008181887463E-4</v>
      </c>
      <c r="O2489" s="196">
        <f t="shared" si="316"/>
        <v>-2.4681274192975364E-3</v>
      </c>
      <c r="P2489" s="196">
        <f t="shared" si="317"/>
        <v>-4.4816835541698534E-3</v>
      </c>
      <c r="Q2489" s="196">
        <f t="shared" si="318"/>
        <v>-1.0167768174887202E-3</v>
      </c>
      <c r="R2489" s="196">
        <f t="shared" si="319"/>
        <v>-2.2272191883498525E-3</v>
      </c>
    </row>
    <row r="2490" spans="1:18" ht="13.8">
      <c r="A2490" s="209">
        <v>45250</v>
      </c>
      <c r="B2490" s="193">
        <v>146.13</v>
      </c>
      <c r="C2490" s="193">
        <v>375.39</v>
      </c>
      <c r="D2490" s="193">
        <v>137.58000000000001</v>
      </c>
      <c r="E2490" s="193">
        <v>126.83</v>
      </c>
      <c r="F2490" s="193">
        <v>565.34</v>
      </c>
      <c r="G2490" s="193">
        <v>51.08</v>
      </c>
      <c r="H2490" s="193">
        <v>38.619999999999997</v>
      </c>
      <c r="I2490" s="224">
        <v>474.47</v>
      </c>
      <c r="J2490" s="193"/>
      <c r="K2490" s="196">
        <f t="shared" si="312"/>
        <v>6.5436010469760893E-3</v>
      </c>
      <c r="L2490" s="196">
        <f t="shared" si="313"/>
        <v>2.0525228360156623E-2</v>
      </c>
      <c r="M2490" s="196">
        <f t="shared" si="314"/>
        <v>7.1742313323573809E-3</v>
      </c>
      <c r="N2490" s="196">
        <f t="shared" si="315"/>
        <v>-1.8101684243664723E-3</v>
      </c>
      <c r="O2490" s="196">
        <f t="shared" si="316"/>
        <v>6.3190872034035285E-3</v>
      </c>
      <c r="P2490" s="196">
        <f t="shared" si="317"/>
        <v>-1.9573302016060121E-4</v>
      </c>
      <c r="Q2490" s="196">
        <f t="shared" si="318"/>
        <v>-1.730279898218829E-2</v>
      </c>
      <c r="R2490" s="196">
        <f t="shared" si="319"/>
        <v>1.8372647077761803E-2</v>
      </c>
    </row>
    <row r="2491" spans="1:18" ht="13.8">
      <c r="A2491" s="209">
        <v>45251</v>
      </c>
      <c r="B2491" s="193">
        <v>143.9</v>
      </c>
      <c r="C2491" s="193">
        <v>371.04</v>
      </c>
      <c r="D2491" s="193">
        <v>138.28</v>
      </c>
      <c r="E2491" s="193">
        <v>127.95</v>
      </c>
      <c r="F2491" s="193">
        <v>568.75</v>
      </c>
      <c r="G2491" s="193">
        <v>51.26</v>
      </c>
      <c r="H2491" s="193">
        <v>39.54</v>
      </c>
      <c r="I2491" s="224">
        <v>474.95</v>
      </c>
      <c r="J2491" s="193"/>
      <c r="K2491" s="196">
        <f t="shared" si="312"/>
        <v>-1.5260384589064462E-2</v>
      </c>
      <c r="L2491" s="196">
        <f t="shared" si="313"/>
        <v>-1.1587948533525044E-2</v>
      </c>
      <c r="M2491" s="196">
        <f t="shared" si="314"/>
        <v>5.0879488297716864E-3</v>
      </c>
      <c r="N2491" s="196">
        <f t="shared" si="315"/>
        <v>8.8307182843176263E-3</v>
      </c>
      <c r="O2491" s="196">
        <f t="shared" si="316"/>
        <v>6.0317684932960133E-3</v>
      </c>
      <c r="P2491" s="196">
        <f t="shared" si="317"/>
        <v>3.5238841033672615E-3</v>
      </c>
      <c r="Q2491" s="196">
        <f t="shared" si="318"/>
        <v>2.3821853961677932E-2</v>
      </c>
      <c r="R2491" s="196">
        <f t="shared" si="319"/>
        <v>1.0116551099120308E-3</v>
      </c>
    </row>
    <row r="2492" spans="1:18" ht="13.8">
      <c r="A2492" s="209">
        <v>45252</v>
      </c>
      <c r="B2492" s="193">
        <v>146.71</v>
      </c>
      <c r="C2492" s="193">
        <v>375.8</v>
      </c>
      <c r="D2492" s="193">
        <v>139.68</v>
      </c>
      <c r="E2492" s="193">
        <v>127.66</v>
      </c>
      <c r="F2492" s="193">
        <v>573.4</v>
      </c>
      <c r="G2492" s="193">
        <v>50.87</v>
      </c>
      <c r="H2492" s="193">
        <v>40.770000000000003</v>
      </c>
      <c r="I2492" s="224">
        <v>478</v>
      </c>
      <c r="J2492" s="193"/>
      <c r="K2492" s="196">
        <f t="shared" si="312"/>
        <v>1.9527449617790148E-2</v>
      </c>
      <c r="L2492" s="196">
        <f t="shared" si="313"/>
        <v>1.2828805519620502E-2</v>
      </c>
      <c r="M2492" s="196">
        <f t="shared" si="314"/>
        <v>1.0124385305177942E-2</v>
      </c>
      <c r="N2492" s="196">
        <f t="shared" si="315"/>
        <v>-2.266510355607708E-3</v>
      </c>
      <c r="O2492" s="196">
        <f t="shared" si="316"/>
        <v>8.1758241758241364E-3</v>
      </c>
      <c r="P2492" s="196">
        <f t="shared" si="317"/>
        <v>-7.608271556769422E-3</v>
      </c>
      <c r="Q2492" s="196">
        <f t="shared" si="318"/>
        <v>3.110773899848265E-2</v>
      </c>
      <c r="R2492" s="196">
        <f t="shared" si="319"/>
        <v>6.4217286030108676E-3</v>
      </c>
    </row>
    <row r="2493" spans="1:18" ht="13.8">
      <c r="A2493" s="209">
        <v>45254</v>
      </c>
      <c r="B2493" s="193">
        <v>146.74</v>
      </c>
      <c r="C2493" s="193">
        <v>375.38</v>
      </c>
      <c r="D2493" s="193">
        <v>137.88</v>
      </c>
      <c r="E2493" s="193">
        <v>128.6</v>
      </c>
      <c r="F2493" s="193">
        <v>575.62</v>
      </c>
      <c r="G2493" s="193">
        <v>51.33</v>
      </c>
      <c r="H2493" s="193">
        <v>40.61</v>
      </c>
      <c r="I2493" s="224">
        <v>479.56</v>
      </c>
      <c r="J2493" s="193"/>
      <c r="K2493" s="196">
        <f t="shared" si="312"/>
        <v>2.0448503851135667E-4</v>
      </c>
      <c r="L2493" s="196">
        <f t="shared" si="313"/>
        <v>-1.1176157530601806E-3</v>
      </c>
      <c r="M2493" s="196">
        <f t="shared" si="314"/>
        <v>-1.2886597938144411E-2</v>
      </c>
      <c r="N2493" s="196">
        <f t="shared" si="315"/>
        <v>7.3633087889706855E-3</v>
      </c>
      <c r="O2493" s="196">
        <f t="shared" si="316"/>
        <v>3.8716428322288585E-3</v>
      </c>
      <c r="P2493" s="196">
        <f t="shared" si="317"/>
        <v>9.0426577550619391E-3</v>
      </c>
      <c r="Q2493" s="196">
        <f t="shared" si="318"/>
        <v>-3.9244542555801733E-3</v>
      </c>
      <c r="R2493" s="196">
        <f t="shared" si="319"/>
        <v>3.2635983263598375E-3</v>
      </c>
    </row>
    <row r="2494" spans="1:18" ht="13.8">
      <c r="A2494" s="209">
        <v>45257</v>
      </c>
      <c r="B2494" s="193">
        <v>147.72999999999999</v>
      </c>
      <c r="C2494" s="193">
        <v>376.55</v>
      </c>
      <c r="D2494" s="193">
        <v>137.71</v>
      </c>
      <c r="E2494" s="193">
        <v>128.47</v>
      </c>
      <c r="F2494" s="193">
        <v>579.05999999999995</v>
      </c>
      <c r="G2494" s="193">
        <v>51.56</v>
      </c>
      <c r="H2494" s="193">
        <v>40.479999999999997</v>
      </c>
      <c r="I2494" s="224">
        <v>479.17</v>
      </c>
      <c r="J2494" s="193"/>
      <c r="K2494" s="196">
        <f t="shared" si="312"/>
        <v>6.7466266866565393E-3</v>
      </c>
      <c r="L2494" s="196">
        <f t="shared" si="313"/>
        <v>3.1168416005115242E-3</v>
      </c>
      <c r="M2494" s="196">
        <f t="shared" si="314"/>
        <v>-1.2329561937916122E-3</v>
      </c>
      <c r="N2494" s="196">
        <f t="shared" si="315"/>
        <v>-1.0108864696733706E-3</v>
      </c>
      <c r="O2494" s="196">
        <f t="shared" si="316"/>
        <v>5.97616483096477E-3</v>
      </c>
      <c r="P2494" s="196">
        <f t="shared" si="317"/>
        <v>4.4808104422365868E-3</v>
      </c>
      <c r="Q2494" s="196">
        <f t="shared" si="318"/>
        <v>-3.201181974883097E-3</v>
      </c>
      <c r="R2494" s="196">
        <f t="shared" si="319"/>
        <v>-8.1324547501873874E-4</v>
      </c>
    </row>
    <row r="2495" spans="1:18" ht="13.8">
      <c r="A2495" s="209">
        <v>45258</v>
      </c>
      <c r="B2495" s="193">
        <v>147.03</v>
      </c>
      <c r="C2495" s="193">
        <v>380.62</v>
      </c>
      <c r="D2495" s="193">
        <v>138.28</v>
      </c>
      <c r="E2495" s="193">
        <v>128.80000000000001</v>
      </c>
      <c r="F2495" s="193">
        <v>578.19000000000005</v>
      </c>
      <c r="G2495" s="193">
        <v>52.18</v>
      </c>
      <c r="H2495" s="193">
        <v>40.270000000000003</v>
      </c>
      <c r="I2495" s="224">
        <v>479</v>
      </c>
      <c r="J2495" s="193"/>
      <c r="K2495" s="196">
        <f t="shared" si="312"/>
        <v>-4.7383740607864931E-3</v>
      </c>
      <c r="L2495" s="196">
        <f t="shared" si="313"/>
        <v>1.0808657548798282E-2</v>
      </c>
      <c r="M2495" s="196">
        <f t="shared" si="314"/>
        <v>4.1391329605692624E-3</v>
      </c>
      <c r="N2495" s="196">
        <f t="shared" si="315"/>
        <v>2.5686930800966181E-3</v>
      </c>
      <c r="O2495" s="196">
        <f t="shared" si="316"/>
        <v>-1.5024349808308137E-3</v>
      </c>
      <c r="P2495" s="196">
        <f t="shared" si="317"/>
        <v>1.2024825446082184E-2</v>
      </c>
      <c r="Q2495" s="196">
        <f t="shared" si="318"/>
        <v>-5.1877470355729685E-3</v>
      </c>
      <c r="R2495" s="196">
        <f t="shared" si="319"/>
        <v>-3.5478014065992426E-4</v>
      </c>
    </row>
    <row r="2496" spans="1:18" ht="13.8">
      <c r="A2496" s="209">
        <v>45259</v>
      </c>
      <c r="B2496" s="193">
        <v>146.32</v>
      </c>
      <c r="C2496" s="193">
        <v>376.79</v>
      </c>
      <c r="D2496" s="193">
        <v>136.07</v>
      </c>
      <c r="E2496" s="193">
        <v>128.46</v>
      </c>
      <c r="F2496" s="193">
        <v>572.21</v>
      </c>
      <c r="G2496" s="193">
        <v>51.33</v>
      </c>
      <c r="H2496" s="193">
        <v>39.79</v>
      </c>
      <c r="I2496" s="224">
        <v>477.19</v>
      </c>
      <c r="J2496" s="193"/>
      <c r="K2496" s="196">
        <f t="shared" si="312"/>
        <v>-4.8289464735088621E-3</v>
      </c>
      <c r="L2496" s="196">
        <f t="shared" si="313"/>
        <v>-1.0062529557038475E-2</v>
      </c>
      <c r="M2496" s="196">
        <f t="shared" si="314"/>
        <v>-1.5982065374602315E-2</v>
      </c>
      <c r="N2496" s="196">
        <f t="shared" si="315"/>
        <v>-2.6397515527950572E-3</v>
      </c>
      <c r="O2496" s="196">
        <f t="shared" si="316"/>
        <v>-1.0342620937754055E-2</v>
      </c>
      <c r="P2496" s="196">
        <f t="shared" si="317"/>
        <v>-1.6289766193944066E-2</v>
      </c>
      <c r="Q2496" s="196">
        <f t="shared" si="318"/>
        <v>-1.1919543084181871E-2</v>
      </c>
      <c r="R2496" s="196">
        <f t="shared" si="319"/>
        <v>-3.7787056367432196E-3</v>
      </c>
    </row>
    <row r="2497" spans="1:18" ht="13.8">
      <c r="A2497" s="209">
        <v>45260</v>
      </c>
      <c r="B2497" s="193">
        <v>146.09</v>
      </c>
      <c r="C2497" s="193">
        <v>376.85</v>
      </c>
      <c r="D2497" s="193">
        <v>133.59</v>
      </c>
      <c r="E2497" s="193">
        <v>130.88999999999999</v>
      </c>
      <c r="F2497" s="193">
        <v>576.96</v>
      </c>
      <c r="G2497" s="193">
        <v>51.21</v>
      </c>
      <c r="H2497" s="193">
        <v>40.4</v>
      </c>
      <c r="I2497" s="224">
        <v>473.97</v>
      </c>
      <c r="J2497" s="193"/>
      <c r="K2497" s="196">
        <f t="shared" si="312"/>
        <v>-1.5718972115909636E-3</v>
      </c>
      <c r="L2497" s="196">
        <f t="shared" si="313"/>
        <v>1.592398949016754E-4</v>
      </c>
      <c r="M2497" s="196">
        <f t="shared" si="314"/>
        <v>-1.8225913132946202E-2</v>
      </c>
      <c r="N2497" s="196">
        <f t="shared" si="315"/>
        <v>1.8916394208313703E-2</v>
      </c>
      <c r="O2497" s="196">
        <f t="shared" si="316"/>
        <v>8.3011481798640346E-3</v>
      </c>
      <c r="P2497" s="196">
        <f t="shared" si="317"/>
        <v>-2.3378141437755203E-3</v>
      </c>
      <c r="Q2497" s="196">
        <f t="shared" si="318"/>
        <v>1.5330485046494081E-2</v>
      </c>
      <c r="R2497" s="196">
        <f t="shared" si="319"/>
        <v>-6.7478362916238198E-3</v>
      </c>
    </row>
    <row r="2498" spans="1:18" ht="13.8">
      <c r="A2498" s="209">
        <v>45261</v>
      </c>
      <c r="B2498" s="193">
        <v>147.03</v>
      </c>
      <c r="C2498" s="193">
        <v>372.47</v>
      </c>
      <c r="D2498" s="193">
        <v>132.99</v>
      </c>
      <c r="E2498" s="193">
        <v>131.84</v>
      </c>
      <c r="F2498" s="193">
        <v>580.38</v>
      </c>
      <c r="G2498" s="193">
        <v>50.76</v>
      </c>
      <c r="H2498" s="193">
        <v>41.11</v>
      </c>
      <c r="I2498" s="224">
        <v>465.74</v>
      </c>
      <c r="J2498" s="193"/>
      <c r="K2498" s="196">
        <f t="shared" si="312"/>
        <v>6.434389759737133E-3</v>
      </c>
      <c r="L2498" s="196">
        <f t="shared" si="313"/>
        <v>-1.1622661536420314E-2</v>
      </c>
      <c r="M2498" s="196">
        <f t="shared" si="314"/>
        <v>-4.4913541432741542E-3</v>
      </c>
      <c r="N2498" s="196">
        <f t="shared" si="315"/>
        <v>7.2580029032012919E-3</v>
      </c>
      <c r="O2498" s="196">
        <f t="shared" si="316"/>
        <v>5.9276206322794629E-3</v>
      </c>
      <c r="P2498" s="196">
        <f t="shared" si="317"/>
        <v>-8.7873462214411793E-3</v>
      </c>
      <c r="Q2498" s="196">
        <f t="shared" si="318"/>
        <v>1.7574257425742597E-2</v>
      </c>
      <c r="R2498" s="196">
        <f t="shared" si="319"/>
        <v>-1.7363968183640353E-2</v>
      </c>
    </row>
    <row r="2499" spans="1:18" ht="13.8">
      <c r="A2499" s="209">
        <v>45264</v>
      </c>
      <c r="B2499" s="193">
        <v>144.84</v>
      </c>
      <c r="C2499" s="193">
        <v>367.13</v>
      </c>
      <c r="D2499" s="193">
        <v>130.31</v>
      </c>
      <c r="E2499" s="193">
        <v>130.80000000000001</v>
      </c>
      <c r="F2499" s="193">
        <v>583.13</v>
      </c>
      <c r="G2499" s="193">
        <v>50.75</v>
      </c>
      <c r="H2499" s="193">
        <v>41</v>
      </c>
      <c r="I2499" s="224">
        <v>453.9</v>
      </c>
      <c r="J2499" s="193"/>
      <c r="K2499" s="196">
        <f t="shared" ref="K2499:K2517" si="320">(B2499-B2498)/B2498</f>
        <v>-1.4894919404203209E-2</v>
      </c>
      <c r="L2499" s="196">
        <f t="shared" ref="L2499:L2517" si="321">(C2499-C2498)/C2498</f>
        <v>-1.4336725105377699E-2</v>
      </c>
      <c r="M2499" s="196">
        <f t="shared" ref="M2499:M2517" si="322">(D2499-D2498)/D2498</f>
        <v>-2.0151891119633104E-2</v>
      </c>
      <c r="N2499" s="196">
        <f t="shared" ref="N2499:N2517" si="323">(E2499-E2498)/E2498</f>
        <v>-7.888349514563046E-3</v>
      </c>
      <c r="O2499" s="196">
        <f t="shared" ref="O2499:O2517" si="324">(F2499-F2498)/F2498</f>
        <v>4.7382749233260968E-3</v>
      </c>
      <c r="P2499" s="196">
        <f t="shared" ref="P2499:P2517" si="325">(G2499-G2498)/G2498</f>
        <v>-1.9700551615441314E-4</v>
      </c>
      <c r="Q2499" s="196">
        <f t="shared" ref="Q2499:Q2517" si="326">(H2499-H2498)/H2498</f>
        <v>-2.6757479931889911E-3</v>
      </c>
      <c r="R2499" s="196">
        <f t="shared" ref="R2499:R2517" si="327">(I2499-I2498)/I2498</f>
        <v>-2.5421909219736402E-2</v>
      </c>
    </row>
    <row r="2500" spans="1:18" ht="13.8">
      <c r="A2500" s="209">
        <v>45265</v>
      </c>
      <c r="B2500" s="193">
        <v>146.88</v>
      </c>
      <c r="C2500" s="193">
        <v>370.5</v>
      </c>
      <c r="D2500" s="193">
        <v>132.07</v>
      </c>
      <c r="E2500" s="193">
        <v>129.97999999999999</v>
      </c>
      <c r="F2500" s="193">
        <v>589.24</v>
      </c>
      <c r="G2500" s="193">
        <v>51.22</v>
      </c>
      <c r="H2500" s="193">
        <v>40.86</v>
      </c>
      <c r="I2500" s="224">
        <v>455.15</v>
      </c>
      <c r="J2500" s="193"/>
      <c r="K2500" s="196">
        <f t="shared" si="320"/>
        <v>1.4084507042253466E-2</v>
      </c>
      <c r="L2500" s="196">
        <f t="shared" si="321"/>
        <v>9.1793097812763996E-3</v>
      </c>
      <c r="M2500" s="196">
        <f t="shared" si="322"/>
        <v>1.3506254316629506E-2</v>
      </c>
      <c r="N2500" s="196">
        <f t="shared" si="323"/>
        <v>-6.2691131498472594E-3</v>
      </c>
      <c r="O2500" s="196">
        <f t="shared" si="324"/>
        <v>1.0477938024111285E-2</v>
      </c>
      <c r="P2500" s="196">
        <f t="shared" si="325"/>
        <v>9.2610837438423417E-3</v>
      </c>
      <c r="Q2500" s="196">
        <f t="shared" si="326"/>
        <v>-3.4146341463414773E-3</v>
      </c>
      <c r="R2500" s="196">
        <f t="shared" si="327"/>
        <v>2.7539105529852392E-3</v>
      </c>
    </row>
    <row r="2501" spans="1:18" ht="13.8">
      <c r="A2501" s="209">
        <v>45266</v>
      </c>
      <c r="B2501" s="193">
        <v>144.52000000000001</v>
      </c>
      <c r="C2501" s="193">
        <v>366.8</v>
      </c>
      <c r="D2501" s="193">
        <v>131.11000000000001</v>
      </c>
      <c r="E2501" s="193">
        <v>130.47</v>
      </c>
      <c r="F2501" s="193">
        <v>591.26</v>
      </c>
      <c r="G2501" s="193">
        <v>50.66</v>
      </c>
      <c r="H2501" s="193">
        <v>40.85</v>
      </c>
      <c r="I2501" s="224">
        <v>446.73</v>
      </c>
      <c r="J2501" s="193"/>
      <c r="K2501" s="196">
        <f t="shared" si="320"/>
        <v>-1.6067538126361556E-2</v>
      </c>
      <c r="L2501" s="196">
        <f t="shared" si="321"/>
        <v>-9.9865047233467976E-3</v>
      </c>
      <c r="M2501" s="196">
        <f t="shared" si="322"/>
        <v>-7.2688725675776455E-3</v>
      </c>
      <c r="N2501" s="196">
        <f t="shared" si="323"/>
        <v>3.7698107401139339E-3</v>
      </c>
      <c r="O2501" s="196">
        <f t="shared" si="324"/>
        <v>3.4281447288031733E-3</v>
      </c>
      <c r="P2501" s="196">
        <f t="shared" si="325"/>
        <v>-1.0933229207340927E-2</v>
      </c>
      <c r="Q2501" s="196">
        <f t="shared" si="326"/>
        <v>-2.4473813020063655E-4</v>
      </c>
      <c r="R2501" s="196">
        <f t="shared" si="327"/>
        <v>-1.8499395803581148E-2</v>
      </c>
    </row>
    <row r="2502" spans="1:18" ht="13.8">
      <c r="A2502" s="209">
        <v>45267</v>
      </c>
      <c r="B2502" s="193">
        <v>146.88</v>
      </c>
      <c r="C2502" s="193">
        <v>368.93</v>
      </c>
      <c r="D2502" s="193">
        <v>138.11000000000001</v>
      </c>
      <c r="E2502" s="193">
        <v>132.24</v>
      </c>
      <c r="F2502" s="193">
        <v>594.69000000000005</v>
      </c>
      <c r="G2502" s="193">
        <v>50.33</v>
      </c>
      <c r="H2502" s="193">
        <v>40.86</v>
      </c>
      <c r="I2502" s="224">
        <v>452</v>
      </c>
      <c r="J2502" s="193"/>
      <c r="K2502" s="196">
        <f t="shared" si="320"/>
        <v>1.6329919734292729E-2</v>
      </c>
      <c r="L2502" s="196">
        <f t="shared" si="321"/>
        <v>5.8069792802617108E-3</v>
      </c>
      <c r="M2502" s="196">
        <f t="shared" si="322"/>
        <v>5.3390282968499729E-2</v>
      </c>
      <c r="N2502" s="196">
        <f t="shared" si="323"/>
        <v>1.3566337088986052E-2</v>
      </c>
      <c r="O2502" s="196">
        <f t="shared" si="324"/>
        <v>5.8011703818963969E-3</v>
      </c>
      <c r="P2502" s="196">
        <f t="shared" si="325"/>
        <v>-6.5140150019739104E-3</v>
      </c>
      <c r="Q2502" s="196">
        <f t="shared" si="326"/>
        <v>2.4479804161561835E-4</v>
      </c>
      <c r="R2502" s="196">
        <f t="shared" si="327"/>
        <v>1.1796834777158422E-2</v>
      </c>
    </row>
    <row r="2503" spans="1:18" ht="13.8">
      <c r="A2503" s="209">
        <v>45268</v>
      </c>
      <c r="B2503" s="193">
        <v>147.41999999999999</v>
      </c>
      <c r="C2503" s="193">
        <v>372.2</v>
      </c>
      <c r="D2503" s="193">
        <v>136.31</v>
      </c>
      <c r="E2503" s="193">
        <v>132.24</v>
      </c>
      <c r="F2503" s="193">
        <v>594.52</v>
      </c>
      <c r="G2503" s="193">
        <v>49.8</v>
      </c>
      <c r="H2503" s="193">
        <v>40.67</v>
      </c>
      <c r="I2503" s="224">
        <v>453.76</v>
      </c>
      <c r="J2503" s="193"/>
      <c r="K2503" s="196">
        <f t="shared" si="320"/>
        <v>3.6764705882352399E-3</v>
      </c>
      <c r="L2503" s="196">
        <f t="shared" si="321"/>
        <v>8.863470034965933E-3</v>
      </c>
      <c r="M2503" s="196">
        <f t="shared" si="322"/>
        <v>-1.3033089566287823E-2</v>
      </c>
      <c r="N2503" s="196">
        <f t="shared" si="323"/>
        <v>0</v>
      </c>
      <c r="O2503" s="196">
        <f t="shared" si="324"/>
        <v>-2.8586322285572777E-4</v>
      </c>
      <c r="P2503" s="196">
        <f t="shared" si="325"/>
        <v>-1.0530498708523767E-2</v>
      </c>
      <c r="Q2503" s="196">
        <f t="shared" si="326"/>
        <v>-4.6500244738129646E-3</v>
      </c>
      <c r="R2503" s="196">
        <f t="shared" si="327"/>
        <v>3.893805309734493E-3</v>
      </c>
    </row>
    <row r="2504" spans="1:18" ht="13.8">
      <c r="A2504" s="209">
        <v>45271</v>
      </c>
      <c r="B2504" s="193">
        <v>145.88999999999999</v>
      </c>
      <c r="C2504" s="193">
        <v>369.28</v>
      </c>
      <c r="D2504" s="193">
        <v>134.37</v>
      </c>
      <c r="E2504" s="193">
        <v>133.78</v>
      </c>
      <c r="F2504" s="193">
        <v>607.25</v>
      </c>
      <c r="G2504" s="193">
        <v>49.93</v>
      </c>
      <c r="H2504" s="193">
        <v>41.14</v>
      </c>
      <c r="I2504" s="224">
        <v>459.89</v>
      </c>
      <c r="J2504" s="193"/>
      <c r="K2504" s="196">
        <f t="shared" si="320"/>
        <v>-1.0378510378510387E-2</v>
      </c>
      <c r="L2504" s="196">
        <f t="shared" si="321"/>
        <v>-7.8452444922085338E-3</v>
      </c>
      <c r="M2504" s="196">
        <f t="shared" si="322"/>
        <v>-1.4232264690778356E-2</v>
      </c>
      <c r="N2504" s="196">
        <f t="shared" si="323"/>
        <v>1.1645493042952147E-2</v>
      </c>
      <c r="O2504" s="196">
        <f t="shared" si="324"/>
        <v>2.1412231716342628E-2</v>
      </c>
      <c r="P2504" s="196">
        <f t="shared" si="325"/>
        <v>2.6104417670683245E-3</v>
      </c>
      <c r="Q2504" s="196">
        <f t="shared" si="326"/>
        <v>1.1556429800835969E-2</v>
      </c>
      <c r="R2504" s="196">
        <f t="shared" si="327"/>
        <v>1.3509344146685462E-2</v>
      </c>
    </row>
    <row r="2505" spans="1:18" ht="13.8">
      <c r="A2505" s="209">
        <v>45272</v>
      </c>
      <c r="B2505" s="193">
        <v>147.47999999999999</v>
      </c>
      <c r="C2505" s="193">
        <v>372.35</v>
      </c>
      <c r="D2505" s="193">
        <v>133.31</v>
      </c>
      <c r="E2505" s="193">
        <v>132.69999999999999</v>
      </c>
      <c r="F2505" s="193">
        <v>612.74</v>
      </c>
      <c r="G2505" s="193">
        <v>49.97</v>
      </c>
      <c r="H2505" s="193">
        <v>40.5</v>
      </c>
      <c r="I2505" s="224">
        <v>463</v>
      </c>
      <c r="J2505" s="193"/>
      <c r="K2505" s="196">
        <f t="shared" si="320"/>
        <v>1.0898622249640165E-2</v>
      </c>
      <c r="L2505" s="196">
        <f t="shared" si="321"/>
        <v>8.3134748700174673E-3</v>
      </c>
      <c r="M2505" s="196">
        <f t="shared" si="322"/>
        <v>-7.8886656247674491E-3</v>
      </c>
      <c r="N2505" s="196">
        <f t="shared" si="323"/>
        <v>-8.0729555987443004E-3</v>
      </c>
      <c r="O2505" s="196">
        <f t="shared" si="324"/>
        <v>9.0407575133800069E-3</v>
      </c>
      <c r="P2505" s="196">
        <f t="shared" si="325"/>
        <v>8.0112157019826048E-4</v>
      </c>
      <c r="Q2505" s="196">
        <f t="shared" si="326"/>
        <v>-1.5556635877491506E-2</v>
      </c>
      <c r="R2505" s="196">
        <f t="shared" si="327"/>
        <v>6.7624866815978032E-3</v>
      </c>
    </row>
    <row r="2506" spans="1:18" ht="13.8">
      <c r="A2506" s="209">
        <v>45273</v>
      </c>
      <c r="B2506" s="193">
        <v>148.84</v>
      </c>
      <c r="C2506" s="193">
        <v>372.34</v>
      </c>
      <c r="D2506" s="193">
        <v>133.63999999999999</v>
      </c>
      <c r="E2506" s="193">
        <v>135.36000000000001</v>
      </c>
      <c r="F2506" s="193">
        <v>624.91</v>
      </c>
      <c r="G2506" s="193">
        <v>50.85</v>
      </c>
      <c r="H2506" s="193">
        <v>41.33</v>
      </c>
      <c r="I2506" s="224">
        <v>479.98</v>
      </c>
      <c r="J2506" s="193"/>
      <c r="K2506" s="196">
        <f t="shared" si="320"/>
        <v>9.221589368049999E-3</v>
      </c>
      <c r="L2506" s="196">
        <f t="shared" si="321"/>
        <v>-2.6856452262784337E-5</v>
      </c>
      <c r="M2506" s="196">
        <f t="shared" si="322"/>
        <v>2.4754332008100222E-3</v>
      </c>
      <c r="N2506" s="196">
        <f t="shared" si="323"/>
        <v>2.0045214770158443E-2</v>
      </c>
      <c r="O2506" s="196">
        <f t="shared" si="324"/>
        <v>1.9861605248555601E-2</v>
      </c>
      <c r="P2506" s="196">
        <f t="shared" si="325"/>
        <v>1.7610566339803933E-2</v>
      </c>
      <c r="Q2506" s="196">
        <f t="shared" si="326"/>
        <v>2.0493827160493784E-2</v>
      </c>
      <c r="R2506" s="196">
        <f t="shared" si="327"/>
        <v>3.6673866090712784E-2</v>
      </c>
    </row>
    <row r="2507" spans="1:18" ht="13.8">
      <c r="A2507" s="209">
        <v>45274</v>
      </c>
      <c r="B2507" s="193">
        <v>147.41999999999999</v>
      </c>
      <c r="C2507" s="193">
        <v>363.94</v>
      </c>
      <c r="D2507" s="193">
        <v>132.87</v>
      </c>
      <c r="E2507" s="193">
        <v>138.06</v>
      </c>
      <c r="F2507" s="193">
        <v>613.99</v>
      </c>
      <c r="G2507" s="193">
        <v>50.23</v>
      </c>
      <c r="H2507" s="193">
        <v>42.01</v>
      </c>
      <c r="I2507" s="224">
        <v>469.83</v>
      </c>
      <c r="J2507" s="193"/>
      <c r="K2507" s="196">
        <f t="shared" si="320"/>
        <v>-9.5404461166354194E-3</v>
      </c>
      <c r="L2507" s="196">
        <f t="shared" si="321"/>
        <v>-2.2560025782886548E-2</v>
      </c>
      <c r="M2507" s="196">
        <f t="shared" si="322"/>
        <v>-5.7617479796466765E-3</v>
      </c>
      <c r="N2507" s="196">
        <f t="shared" si="323"/>
        <v>1.9946808510638212E-2</v>
      </c>
      <c r="O2507" s="196">
        <f t="shared" si="324"/>
        <v>-1.7474516330351506E-2</v>
      </c>
      <c r="P2507" s="196">
        <f t="shared" si="325"/>
        <v>-1.2192723697148565E-2</v>
      </c>
      <c r="Q2507" s="196">
        <f t="shared" si="326"/>
        <v>1.6452939753205897E-2</v>
      </c>
      <c r="R2507" s="196">
        <f t="shared" si="327"/>
        <v>-2.1146714446435337E-2</v>
      </c>
    </row>
    <row r="2508" spans="1:18" ht="13.8">
      <c r="A2508" s="209">
        <v>45275</v>
      </c>
      <c r="B2508" s="193">
        <v>149.97</v>
      </c>
      <c r="C2508" s="193">
        <v>368.71</v>
      </c>
      <c r="D2508" s="193">
        <v>133.51</v>
      </c>
      <c r="E2508" s="193">
        <v>135.36000000000001</v>
      </c>
      <c r="F2508" s="193">
        <v>641.28</v>
      </c>
      <c r="G2508" s="193">
        <v>50.42</v>
      </c>
      <c r="H2508" s="193">
        <v>41.13</v>
      </c>
      <c r="I2508" s="224">
        <v>472.06</v>
      </c>
      <c r="J2508" s="193"/>
      <c r="K2508" s="196">
        <f t="shared" si="320"/>
        <v>1.7297517297517377E-2</v>
      </c>
      <c r="L2508" s="196">
        <f t="shared" si="321"/>
        <v>1.3106556025718474E-2</v>
      </c>
      <c r="M2508" s="196">
        <f t="shared" si="322"/>
        <v>4.8167381651237021E-3</v>
      </c>
      <c r="N2508" s="196">
        <f t="shared" si="323"/>
        <v>-1.9556714471968627E-2</v>
      </c>
      <c r="O2508" s="196">
        <f t="shared" si="324"/>
        <v>4.4446977963810426E-2</v>
      </c>
      <c r="P2508" s="196">
        <f t="shared" si="325"/>
        <v>3.7826000398169389E-3</v>
      </c>
      <c r="Q2508" s="196">
        <f t="shared" si="326"/>
        <v>-2.0947393477743288E-2</v>
      </c>
      <c r="R2508" s="196">
        <f t="shared" si="327"/>
        <v>4.7463976331865105E-3</v>
      </c>
    </row>
    <row r="2509" spans="1:18" ht="13.8">
      <c r="A2509" s="209">
        <v>45278</v>
      </c>
      <c r="B2509" s="193">
        <v>154.07</v>
      </c>
      <c r="C2509" s="193">
        <v>370.62</v>
      </c>
      <c r="D2509" s="193">
        <v>136.85</v>
      </c>
      <c r="E2509" s="193">
        <v>134.72</v>
      </c>
      <c r="F2509" s="193">
        <v>663.11</v>
      </c>
      <c r="G2509" s="193">
        <v>51.16</v>
      </c>
      <c r="H2509" s="193">
        <v>41.89</v>
      </c>
      <c r="I2509" s="224">
        <v>486.12</v>
      </c>
      <c r="J2509" s="193"/>
      <c r="K2509" s="196">
        <f t="shared" si="320"/>
        <v>2.7338801093552006E-2</v>
      </c>
      <c r="L2509" s="196">
        <f t="shared" si="321"/>
        <v>5.1802229394375668E-3</v>
      </c>
      <c r="M2509" s="196">
        <f t="shared" si="322"/>
        <v>2.5016852670211996E-2</v>
      </c>
      <c r="N2509" s="196">
        <f t="shared" si="323"/>
        <v>-4.7281323877069641E-3</v>
      </c>
      <c r="O2509" s="196">
        <f t="shared" si="324"/>
        <v>3.4041292415169726E-2</v>
      </c>
      <c r="P2509" s="196">
        <f t="shared" si="325"/>
        <v>1.4676715589051861E-2</v>
      </c>
      <c r="Q2509" s="196">
        <f t="shared" si="326"/>
        <v>1.8477996596158473E-2</v>
      </c>
      <c r="R2509" s="196">
        <f t="shared" si="327"/>
        <v>2.9784349447104185E-2</v>
      </c>
    </row>
    <row r="2510" spans="1:18" ht="13.8">
      <c r="A2510" s="209">
        <v>45279</v>
      </c>
      <c r="B2510" s="193">
        <v>153.79</v>
      </c>
      <c r="C2510" s="193">
        <v>371.23</v>
      </c>
      <c r="D2510" s="193">
        <v>137.76</v>
      </c>
      <c r="E2510" s="193">
        <v>136.54</v>
      </c>
      <c r="F2510" s="193">
        <v>659.7</v>
      </c>
      <c r="G2510" s="193">
        <v>51.34</v>
      </c>
      <c r="H2510" s="193">
        <v>43.02</v>
      </c>
      <c r="I2510" s="224">
        <v>495.02</v>
      </c>
      <c r="J2510" s="193"/>
      <c r="K2510" s="196">
        <f t="shared" si="320"/>
        <v>-1.8173557473875586E-3</v>
      </c>
      <c r="L2510" s="196">
        <f t="shared" si="321"/>
        <v>1.6458906696886666E-3</v>
      </c>
      <c r="M2510" s="196">
        <f t="shared" si="322"/>
        <v>6.6496163682864201E-3</v>
      </c>
      <c r="N2510" s="196">
        <f t="shared" si="323"/>
        <v>1.3509501187648406E-2</v>
      </c>
      <c r="O2510" s="196">
        <f t="shared" si="324"/>
        <v>-5.1424348901388433E-3</v>
      </c>
      <c r="P2510" s="196">
        <f t="shared" si="325"/>
        <v>3.5183737294762867E-3</v>
      </c>
      <c r="Q2510" s="196">
        <f t="shared" si="326"/>
        <v>2.6975411792790702E-2</v>
      </c>
      <c r="R2510" s="196">
        <f t="shared" si="327"/>
        <v>1.8308236649386935E-2</v>
      </c>
    </row>
    <row r="2511" spans="1:18" ht="13.8">
      <c r="A2511" s="209">
        <v>45280</v>
      </c>
      <c r="B2511" s="193">
        <v>152.12</v>
      </c>
      <c r="C2511" s="193">
        <v>368.61</v>
      </c>
      <c r="D2511" s="193">
        <v>139.32</v>
      </c>
      <c r="E2511" s="193">
        <v>133.91999999999999</v>
      </c>
      <c r="F2511" s="193">
        <v>643.4</v>
      </c>
      <c r="G2511" s="193">
        <v>50.74</v>
      </c>
      <c r="H2511" s="193">
        <v>42.34</v>
      </c>
      <c r="I2511" s="224">
        <v>489.27</v>
      </c>
      <c r="J2511" s="193"/>
      <c r="K2511" s="196">
        <f t="shared" si="320"/>
        <v>-1.0858963521685335E-2</v>
      </c>
      <c r="L2511" s="196">
        <f t="shared" si="321"/>
        <v>-7.0576192656843584E-3</v>
      </c>
      <c r="M2511" s="196">
        <f t="shared" si="322"/>
        <v>1.1324041811846708E-2</v>
      </c>
      <c r="N2511" s="196">
        <f t="shared" si="323"/>
        <v>-1.9188516185733154E-2</v>
      </c>
      <c r="O2511" s="196">
        <f t="shared" si="324"/>
        <v>-2.4708200697286749E-2</v>
      </c>
      <c r="P2511" s="196">
        <f t="shared" si="325"/>
        <v>-1.1686793922867186E-2</v>
      </c>
      <c r="Q2511" s="196">
        <f t="shared" si="326"/>
        <v>-1.5806601580660152E-2</v>
      </c>
      <c r="R2511" s="196">
        <f t="shared" si="327"/>
        <v>-1.1615692295260799E-2</v>
      </c>
    </row>
    <row r="2512" spans="1:18" ht="13.8">
      <c r="A2512" s="209">
        <v>45281</v>
      </c>
      <c r="B2512" s="193">
        <v>153.84</v>
      </c>
      <c r="C2512" s="193">
        <v>371.51</v>
      </c>
      <c r="D2512" s="193">
        <v>141.44999999999999</v>
      </c>
      <c r="E2512" s="193">
        <v>136.33000000000001</v>
      </c>
      <c r="F2512" s="193">
        <v>647.45000000000005</v>
      </c>
      <c r="G2512" s="193">
        <v>51.1</v>
      </c>
      <c r="H2512" s="193">
        <v>43.08</v>
      </c>
      <c r="I2512" s="224">
        <v>491.61</v>
      </c>
      <c r="J2512" s="193"/>
      <c r="K2512" s="196">
        <f t="shared" si="320"/>
        <v>1.1306863002892445E-2</v>
      </c>
      <c r="L2512" s="196">
        <f t="shared" si="321"/>
        <v>7.8673937223623265E-3</v>
      </c>
      <c r="M2512" s="196">
        <f t="shared" si="322"/>
        <v>1.5288544358311769E-2</v>
      </c>
      <c r="N2512" s="196">
        <f t="shared" si="323"/>
        <v>1.7995818399044395E-2</v>
      </c>
      <c r="O2512" s="196">
        <f t="shared" si="324"/>
        <v>6.294684488654132E-3</v>
      </c>
      <c r="P2512" s="196">
        <f t="shared" si="325"/>
        <v>7.0949940875049159E-3</v>
      </c>
      <c r="Q2512" s="196">
        <f t="shared" si="326"/>
        <v>1.7477562588568606E-2</v>
      </c>
      <c r="R2512" s="196">
        <f t="shared" si="327"/>
        <v>4.7826353547121871E-3</v>
      </c>
    </row>
    <row r="2513" spans="1:18" ht="13.8">
      <c r="A2513" s="209">
        <v>45282</v>
      </c>
      <c r="B2513" s="193">
        <v>153.41999999999999</v>
      </c>
      <c r="C2513" s="193">
        <v>372.54</v>
      </c>
      <c r="D2513" s="193">
        <v>142.37</v>
      </c>
      <c r="E2513" s="193">
        <v>137.15</v>
      </c>
      <c r="F2513" s="193">
        <v>653.72</v>
      </c>
      <c r="G2513" s="193">
        <v>51.71</v>
      </c>
      <c r="H2513" s="193">
        <v>43.17</v>
      </c>
      <c r="I2513" s="224">
        <v>486.76</v>
      </c>
      <c r="J2513" s="193"/>
      <c r="K2513" s="196">
        <f t="shared" si="320"/>
        <v>-2.730109204368278E-3</v>
      </c>
      <c r="L2513" s="196">
        <f t="shared" si="321"/>
        <v>2.7724691125407919E-3</v>
      </c>
      <c r="M2513" s="196">
        <f t="shared" si="322"/>
        <v>6.5040650406505193E-3</v>
      </c>
      <c r="N2513" s="196">
        <f t="shared" si="323"/>
        <v>6.0148169881903699E-3</v>
      </c>
      <c r="O2513" s="196">
        <f t="shared" si="324"/>
        <v>9.684145493860501E-3</v>
      </c>
      <c r="P2513" s="196">
        <f t="shared" si="325"/>
        <v>1.1937377690802336E-2</v>
      </c>
      <c r="Q2513" s="196">
        <f t="shared" si="326"/>
        <v>2.0891364902507754E-3</v>
      </c>
      <c r="R2513" s="196">
        <f t="shared" si="327"/>
        <v>-9.8655438253900905E-3</v>
      </c>
    </row>
    <row r="2514" spans="1:18" ht="13.8">
      <c r="A2514" s="209">
        <v>45286</v>
      </c>
      <c r="B2514" s="193">
        <v>153.41</v>
      </c>
      <c r="C2514" s="193">
        <v>372.62</v>
      </c>
      <c r="D2514" s="193">
        <v>142.47</v>
      </c>
      <c r="E2514" s="193">
        <v>137.96</v>
      </c>
      <c r="F2514" s="193">
        <v>656.66</v>
      </c>
      <c r="G2514" s="193">
        <v>51.63</v>
      </c>
      <c r="H2514" s="193">
        <v>42.83</v>
      </c>
      <c r="I2514" s="224">
        <v>491.19</v>
      </c>
      <c r="J2514" s="193"/>
      <c r="K2514" s="196">
        <f t="shared" si="320"/>
        <v>-6.5180550123783776E-5</v>
      </c>
      <c r="L2514" s="196">
        <f t="shared" si="321"/>
        <v>2.1474204112305814E-4</v>
      </c>
      <c r="M2514" s="196">
        <f t="shared" si="322"/>
        <v>7.0239516752120749E-4</v>
      </c>
      <c r="N2514" s="196">
        <f t="shared" si="323"/>
        <v>5.9059423988334107E-3</v>
      </c>
      <c r="O2514" s="196">
        <f t="shared" si="324"/>
        <v>4.4973383099797173E-3</v>
      </c>
      <c r="P2514" s="196">
        <f t="shared" si="325"/>
        <v>-1.5470895378069676E-3</v>
      </c>
      <c r="Q2514" s="196">
        <f t="shared" si="326"/>
        <v>-7.8758397034978788E-3</v>
      </c>
      <c r="R2514" s="196">
        <f t="shared" si="327"/>
        <v>9.1009943298545632E-3</v>
      </c>
    </row>
    <row r="2515" spans="1:18" ht="13.8">
      <c r="A2515" s="209">
        <v>45287</v>
      </c>
      <c r="B2515" s="193">
        <v>153.34</v>
      </c>
      <c r="C2515" s="193">
        <v>372.04</v>
      </c>
      <c r="D2515" s="193">
        <v>141.09</v>
      </c>
      <c r="E2515" s="193">
        <v>139.28</v>
      </c>
      <c r="F2515" s="193">
        <v>663.81</v>
      </c>
      <c r="G2515" s="193">
        <v>52.12</v>
      </c>
      <c r="H2515" s="193">
        <v>42.73</v>
      </c>
      <c r="I2515" s="224">
        <v>491.79</v>
      </c>
      <c r="J2515" s="193"/>
      <c r="K2515" s="196">
        <f t="shared" si="320"/>
        <v>-4.5629359233422321E-4</v>
      </c>
      <c r="L2515" s="196">
        <f t="shared" si="321"/>
        <v>-1.5565455423755677E-3</v>
      </c>
      <c r="M2515" s="196">
        <f t="shared" si="322"/>
        <v>-9.6862497367866604E-3</v>
      </c>
      <c r="N2515" s="196">
        <f t="shared" si="323"/>
        <v>9.5679907219483416E-3</v>
      </c>
      <c r="O2515" s="196">
        <f t="shared" si="324"/>
        <v>1.0888435415587941E-2</v>
      </c>
      <c r="P2515" s="196">
        <f t="shared" si="325"/>
        <v>9.4906062366839992E-3</v>
      </c>
      <c r="Q2515" s="196">
        <f t="shared" si="326"/>
        <v>-2.3348120476301992E-3</v>
      </c>
      <c r="R2515" s="196">
        <f t="shared" si="327"/>
        <v>1.2215232394796774E-3</v>
      </c>
    </row>
    <row r="2516" spans="1:18" ht="13.8">
      <c r="A2516" s="209">
        <v>45288</v>
      </c>
      <c r="B2516" s="193">
        <v>153.38</v>
      </c>
      <c r="C2516" s="193">
        <v>373.24</v>
      </c>
      <c r="D2516" s="193">
        <v>140.93</v>
      </c>
      <c r="E2516" s="193">
        <v>139.43</v>
      </c>
      <c r="F2516" s="193">
        <v>660.13</v>
      </c>
      <c r="G2516" s="193">
        <v>52.02</v>
      </c>
      <c r="H2516" s="193">
        <v>42.82</v>
      </c>
      <c r="I2516" s="224">
        <v>490.51</v>
      </c>
      <c r="J2516" s="193"/>
      <c r="K2516" s="196">
        <f t="shared" si="320"/>
        <v>2.6085822355544568E-4</v>
      </c>
      <c r="L2516" s="196">
        <f t="shared" si="321"/>
        <v>3.2254596279969587E-3</v>
      </c>
      <c r="M2516" s="196">
        <f t="shared" si="322"/>
        <v>-1.1340279254376396E-3</v>
      </c>
      <c r="N2516" s="196">
        <f t="shared" si="323"/>
        <v>1.0769672601953308E-3</v>
      </c>
      <c r="O2516" s="196">
        <f t="shared" si="324"/>
        <v>-5.543754990132644E-3</v>
      </c>
      <c r="P2516" s="196">
        <f t="shared" si="325"/>
        <v>-1.9186492709131681E-3</v>
      </c>
      <c r="Q2516" s="196">
        <f t="shared" si="326"/>
        <v>2.1062485373274844E-3</v>
      </c>
      <c r="R2516" s="196">
        <f t="shared" si="327"/>
        <v>-2.6027369405641218E-3</v>
      </c>
    </row>
    <row r="2517" spans="1:18" ht="13.8">
      <c r="A2517" s="209">
        <v>45289</v>
      </c>
      <c r="B2517" s="193">
        <v>151.94</v>
      </c>
      <c r="C2517" s="193">
        <v>374</v>
      </c>
      <c r="D2517" s="193">
        <v>140.58000000000001</v>
      </c>
      <c r="E2517" s="193">
        <v>139.32</v>
      </c>
      <c r="F2517" s="193">
        <v>657.12</v>
      </c>
      <c r="G2517" s="193">
        <v>52.04</v>
      </c>
      <c r="H2517" s="193">
        <v>42.97</v>
      </c>
      <c r="I2517" s="224">
        <v>486.88</v>
      </c>
      <c r="J2517" s="193"/>
      <c r="K2517" s="196">
        <f t="shared" si="320"/>
        <v>-9.3884469943929967E-3</v>
      </c>
      <c r="L2517" s="196">
        <f t="shared" si="321"/>
        <v>2.0362233415496486E-3</v>
      </c>
      <c r="M2517" s="196">
        <f t="shared" si="322"/>
        <v>-2.4835024480238011E-3</v>
      </c>
      <c r="N2517" s="196">
        <f t="shared" si="323"/>
        <v>-7.8892634296789531E-4</v>
      </c>
      <c r="O2517" s="196">
        <f t="shared" si="324"/>
        <v>-4.5597079363155603E-3</v>
      </c>
      <c r="P2517" s="196">
        <f t="shared" si="325"/>
        <v>3.8446751249511762E-4</v>
      </c>
      <c r="Q2517" s="196">
        <f t="shared" si="326"/>
        <v>3.5030359645025358E-3</v>
      </c>
      <c r="R2517" s="196">
        <f t="shared" si="327"/>
        <v>-7.4004607449389319E-3</v>
      </c>
    </row>
    <row r="2518" spans="1:18" ht="13.8">
      <c r="J2518" s="193"/>
      <c r="K2518" s="193"/>
      <c r="L2518" s="193"/>
      <c r="M2518" s="194"/>
    </row>
    <row r="2519" spans="1:18" ht="13.8">
      <c r="J2519" s="193"/>
      <c r="K2519" s="193"/>
      <c r="L2519" s="193"/>
      <c r="M2519" s="194"/>
    </row>
    <row r="2520" spans="1:18" ht="13.8">
      <c r="J2520" s="193"/>
      <c r="K2520" s="193"/>
      <c r="L2520" s="193"/>
      <c r="M2520" s="194"/>
    </row>
    <row r="2521" spans="1:18" ht="13.8">
      <c r="J2521" s="193"/>
      <c r="K2521" s="193"/>
      <c r="L2521" s="193"/>
      <c r="M2521" s="194"/>
    </row>
    <row r="2522" spans="1:18" ht="13.8">
      <c r="J2522" s="193"/>
      <c r="K2522" s="193"/>
      <c r="L2522" s="193"/>
      <c r="M2522" s="194"/>
    </row>
    <row r="2523" spans="1:18" ht="13.8">
      <c r="J2523" s="193"/>
      <c r="K2523" s="193"/>
      <c r="L2523" s="193"/>
      <c r="M2523" s="194"/>
    </row>
    <row r="2524" spans="1:18" ht="13.8">
      <c r="J2524" s="195"/>
      <c r="K2524" s="195"/>
      <c r="L2524" s="195"/>
      <c r="M2524" s="195"/>
    </row>
    <row r="2525" spans="1:18" ht="13.8">
      <c r="J2525" s="193"/>
      <c r="K2525" s="193"/>
      <c r="L2525" s="193"/>
      <c r="M2525" s="194"/>
    </row>
    <row r="2526" spans="1:18" ht="13.8">
      <c r="J2526" s="193"/>
      <c r="K2526" s="193"/>
      <c r="L2526" s="193"/>
      <c r="M2526" s="194"/>
    </row>
    <row r="2527" spans="1:18" ht="13.8">
      <c r="J2527" s="193"/>
      <c r="K2527" s="193"/>
      <c r="L2527" s="193"/>
      <c r="M2527" s="194"/>
    </row>
    <row r="2528" spans="1:18" ht="13.8">
      <c r="J2528" s="193"/>
      <c r="K2528" s="193"/>
      <c r="L2528" s="193"/>
      <c r="M2528" s="194"/>
    </row>
    <row r="2529" spans="10:13" ht="13.8">
      <c r="J2529" s="193"/>
      <c r="K2529" s="193"/>
      <c r="L2529" s="193"/>
      <c r="M2529" s="194"/>
    </row>
    <row r="2530" spans="10:13" ht="13.8">
      <c r="J2530" s="193"/>
      <c r="K2530" s="193"/>
      <c r="L2530" s="193"/>
      <c r="M2530" s="194"/>
    </row>
    <row r="2531" spans="10:13" ht="13.8">
      <c r="J2531" s="193"/>
      <c r="K2531" s="193"/>
      <c r="L2531" s="193"/>
      <c r="M2531" s="194"/>
    </row>
    <row r="2532" spans="10:13" ht="13.8">
      <c r="J2532" s="193"/>
      <c r="K2532" s="193"/>
      <c r="L2532" s="193"/>
      <c r="M2532" s="194"/>
    </row>
    <row r="2533" spans="10:13" ht="13.8">
      <c r="J2533" s="193"/>
      <c r="K2533" s="193"/>
      <c r="L2533" s="193"/>
      <c r="M2533" s="194"/>
    </row>
    <row r="2534" spans="10:13" ht="13.8">
      <c r="J2534" s="193"/>
      <c r="K2534" s="193"/>
      <c r="L2534" s="193"/>
      <c r="M2534" s="194"/>
    </row>
    <row r="2535" spans="10:13" ht="13.8">
      <c r="J2535" s="193"/>
      <c r="K2535" s="193"/>
      <c r="L2535" s="193"/>
      <c r="M2535" s="194"/>
    </row>
    <row r="2536" spans="10:13" ht="13.8">
      <c r="J2536" s="193"/>
      <c r="K2536" s="193"/>
      <c r="L2536" s="193"/>
      <c r="M2536" s="194"/>
    </row>
    <row r="2537" spans="10:13" ht="13.8">
      <c r="J2537" s="193"/>
      <c r="K2537" s="193"/>
      <c r="L2537" s="193"/>
      <c r="M2537" s="194"/>
    </row>
    <row r="2538" spans="10:13" ht="13.8">
      <c r="J2538" s="193"/>
      <c r="K2538" s="193"/>
      <c r="L2538" s="193"/>
      <c r="M2538" s="194"/>
    </row>
    <row r="2539" spans="10:13" ht="13.8">
      <c r="J2539" s="193"/>
      <c r="K2539" s="193"/>
      <c r="L2539" s="193"/>
      <c r="M2539" s="194"/>
    </row>
    <row r="2540" spans="10:13" ht="13.8">
      <c r="J2540" s="193"/>
      <c r="K2540" s="193"/>
      <c r="L2540" s="193"/>
      <c r="M2540" s="194"/>
    </row>
    <row r="2541" spans="10:13" ht="13.8">
      <c r="J2541" s="193"/>
      <c r="K2541" s="193"/>
      <c r="L2541" s="193"/>
      <c r="M2541" s="194"/>
    </row>
    <row r="2542" spans="10:13" ht="13.8">
      <c r="J2542" s="193"/>
      <c r="K2542" s="193"/>
      <c r="L2542" s="193"/>
      <c r="M2542" s="194"/>
    </row>
    <row r="2543" spans="10:13" ht="13.8">
      <c r="J2543" s="193"/>
      <c r="K2543" s="193"/>
      <c r="L2543" s="193"/>
      <c r="M2543" s="194"/>
    </row>
    <row r="2544" spans="10:13" ht="13.8">
      <c r="J2544" s="193"/>
      <c r="K2544" s="193"/>
      <c r="L2544" s="193"/>
      <c r="M2544" s="194"/>
    </row>
    <row r="2545" spans="10:13" ht="13.8">
      <c r="J2545" s="193"/>
      <c r="K2545" s="193"/>
      <c r="L2545" s="193"/>
      <c r="M2545" s="194"/>
    </row>
    <row r="2546" spans="10:13" ht="13.8">
      <c r="J2546" s="193"/>
      <c r="K2546" s="193"/>
      <c r="L2546" s="193"/>
      <c r="M2546" s="194"/>
    </row>
    <row r="2547" spans="10:13" ht="13.8">
      <c r="J2547" s="193"/>
      <c r="K2547" s="193"/>
      <c r="L2547" s="193"/>
      <c r="M2547" s="194"/>
    </row>
    <row r="2548" spans="10:13" ht="13.8">
      <c r="J2548" s="193"/>
      <c r="K2548" s="193"/>
      <c r="L2548" s="193"/>
      <c r="M2548" s="194"/>
    </row>
    <row r="2549" spans="10:13" ht="13.8">
      <c r="J2549" s="193"/>
      <c r="K2549" s="193"/>
      <c r="L2549" s="193"/>
      <c r="M2549" s="194"/>
    </row>
    <row r="2550" spans="10:13" ht="13.8">
      <c r="J2550" s="193"/>
      <c r="K2550" s="193"/>
      <c r="L2550" s="193"/>
      <c r="M2550" s="194"/>
    </row>
    <row r="2551" spans="10:13" ht="13.8">
      <c r="J2551" s="193"/>
      <c r="K2551" s="193"/>
      <c r="L2551" s="193"/>
      <c r="M2551" s="194"/>
    </row>
    <row r="2552" spans="10:13" ht="13.8">
      <c r="J2552" s="193"/>
      <c r="K2552" s="193"/>
      <c r="L2552" s="193"/>
      <c r="M2552" s="194"/>
    </row>
    <row r="2553" spans="10:13" ht="13.8">
      <c r="J2553" s="193"/>
      <c r="K2553" s="193"/>
      <c r="L2553" s="193"/>
      <c r="M2553" s="194"/>
    </row>
    <row r="2554" spans="10:13" ht="13.8">
      <c r="J2554" s="193"/>
      <c r="K2554" s="193"/>
      <c r="L2554" s="193"/>
      <c r="M2554" s="194"/>
    </row>
    <row r="2555" spans="10:13" ht="13.8">
      <c r="J2555" s="193"/>
      <c r="K2555" s="193"/>
      <c r="L2555" s="193"/>
      <c r="M2555" s="194"/>
    </row>
    <row r="2556" spans="10:13" ht="13.8">
      <c r="J2556" s="193"/>
      <c r="K2556" s="193"/>
      <c r="L2556" s="193"/>
      <c r="M2556" s="194"/>
    </row>
  </sheetData>
  <autoFilter ref="A1:R2738" xr:uid="{E6E00973-8F3C-4ABD-95F8-03DED71BC11A}"/>
  <sortState xmlns:xlrd2="http://schemas.microsoft.com/office/spreadsheetml/2017/richdata2" ref="A2:R2738">
    <sortCondition ref="A2:A2738"/>
  </sortState>
  <mergeCells count="1">
    <mergeCell ref="AB8:AC8"/>
  </mergeCells>
  <conditionalFormatting sqref="A1:A1048576">
    <cfRule type="duplicateValues" dxfId="11" priority="1"/>
    <cfRule type="duplicateValues" dxfId="10" priority="2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26CF-D836-4B6E-B74D-0EAB5AD5B1AA}">
  <sheetPr>
    <tabColor rgb="FF92D050"/>
  </sheetPr>
  <dimension ref="B1:O30"/>
  <sheetViews>
    <sheetView zoomScale="90" zoomScaleNormal="90" workbookViewId="0">
      <selection activeCell="B18" sqref="B18"/>
    </sheetView>
  </sheetViews>
  <sheetFormatPr defaultColWidth="9.109375" defaultRowHeight="13.2"/>
  <cols>
    <col min="1" max="1" width="9.109375" style="137"/>
    <col min="2" max="2" width="25.5546875" style="137" customWidth="1"/>
    <col min="3" max="3" width="18.6640625" style="137" bestFit="1" customWidth="1"/>
    <col min="4" max="4" width="13.6640625" style="137" customWidth="1"/>
    <col min="5" max="6" width="16.109375" style="137" bestFit="1" customWidth="1"/>
    <col min="7" max="7" width="16" style="137" customWidth="1"/>
    <col min="8" max="8" width="15" style="137" customWidth="1"/>
    <col min="9" max="9" width="17.33203125" style="137" bestFit="1" customWidth="1"/>
    <col min="10" max="11" width="15" style="137" customWidth="1"/>
    <col min="12" max="14" width="9.109375" style="137"/>
    <col min="15" max="15" width="16" style="137" customWidth="1"/>
    <col min="16" max="16384" width="9.109375" style="137"/>
  </cols>
  <sheetData>
    <row r="1" spans="2:15">
      <c r="E1" s="180"/>
      <c r="F1" s="180"/>
      <c r="G1" s="180"/>
      <c r="H1" s="180"/>
      <c r="I1" s="180"/>
      <c r="J1" s="180"/>
      <c r="K1" s="180"/>
      <c r="M1" s="180"/>
    </row>
    <row r="2" spans="2:15">
      <c r="E2" s="187" t="s">
        <v>147</v>
      </c>
      <c r="F2" s="187" t="s">
        <v>148</v>
      </c>
      <c r="G2" s="187" t="s">
        <v>366</v>
      </c>
      <c r="H2" s="187" t="s">
        <v>162</v>
      </c>
      <c r="I2" s="187" t="s">
        <v>118</v>
      </c>
      <c r="J2" s="187" t="s">
        <v>365</v>
      </c>
      <c r="K2" s="187" t="s">
        <v>119</v>
      </c>
      <c r="M2" s="180"/>
    </row>
    <row r="3" spans="2:15" s="181" customFormat="1">
      <c r="C3" s="181" t="s">
        <v>357</v>
      </c>
      <c r="E3" s="186" t="s">
        <v>358</v>
      </c>
      <c r="F3" s="186" t="s">
        <v>361</v>
      </c>
      <c r="G3" s="192" t="s">
        <v>367</v>
      </c>
      <c r="H3" s="192" t="s">
        <v>362</v>
      </c>
      <c r="I3" s="192" t="s">
        <v>363</v>
      </c>
      <c r="J3" s="192" t="s">
        <v>364</v>
      </c>
      <c r="K3" s="191" t="s">
        <v>360</v>
      </c>
    </row>
    <row r="4" spans="2:15">
      <c r="B4" s="137" t="s">
        <v>293</v>
      </c>
      <c r="C4" s="176">
        <f>Stockprice!B2517*C5</f>
        <v>1577593020</v>
      </c>
      <c r="E4" s="176">
        <f>Stockprice!C2517*E5</f>
        <v>2780316000</v>
      </c>
      <c r="F4" s="176">
        <f>Stockprice!D2517*F5</f>
        <v>1751626800.0000002</v>
      </c>
      <c r="G4" s="176">
        <f>Stockprice!E2517*G5</f>
        <v>64320561</v>
      </c>
      <c r="H4" s="176">
        <f>Stockprice!F2517*H5</f>
        <v>291186957.12</v>
      </c>
      <c r="I4" s="176">
        <f>Stockprice!G2517*I5</f>
        <v>419130160</v>
      </c>
      <c r="J4" s="176">
        <f>Stockprice!H2517*J5</f>
        <v>22215490</v>
      </c>
      <c r="K4" s="176">
        <f>Stockprice!I2517*K5</f>
        <v>210702188.80000001</v>
      </c>
    </row>
    <row r="5" spans="2:15">
      <c r="B5" s="137" t="s">
        <v>343</v>
      </c>
      <c r="C5" s="157">
        <f>BS!K52</f>
        <v>10383000</v>
      </c>
      <c r="E5" s="235">
        <f>Competitors!K100</f>
        <v>7434000</v>
      </c>
      <c r="F5" s="235">
        <f>Competitors!K166</f>
        <v>12460000</v>
      </c>
      <c r="G5" s="235">
        <f>Competitors!K430</f>
        <v>461675</v>
      </c>
      <c r="H5" s="235">
        <f>Competitors!K232</f>
        <v>443126</v>
      </c>
      <c r="I5" s="231">
        <f>Competitors!K298</f>
        <v>8054000</v>
      </c>
      <c r="J5" s="231">
        <f>Competitors!K364</f>
        <v>517000</v>
      </c>
      <c r="K5" s="231">
        <f>Competitors!K34</f>
        <v>432760</v>
      </c>
    </row>
    <row r="6" spans="2:15">
      <c r="B6" s="137" t="s">
        <v>344</v>
      </c>
      <c r="C6" s="157">
        <f>DCF!D58</f>
        <v>34871695.904399991</v>
      </c>
    </row>
    <row r="7" spans="2:15">
      <c r="B7" s="137" t="s">
        <v>345</v>
      </c>
      <c r="C7" s="176">
        <f>DCF!C58</f>
        <v>30425000</v>
      </c>
      <c r="E7" s="176">
        <f>Competitors!K118*1000</f>
        <v>88136000</v>
      </c>
      <c r="F7" s="176">
        <f>Competitors!K184*1000</f>
        <v>73795000</v>
      </c>
      <c r="G7" s="176">
        <f>Competitors!K448*1000</f>
        <v>4138000</v>
      </c>
      <c r="H7" s="176">
        <f>Competitors!K250*1000</f>
        <v>7367000</v>
      </c>
      <c r="I7" s="176">
        <f>Competitors!K316*1000</f>
        <v>15511000</v>
      </c>
      <c r="J7" s="176">
        <f>Competitors!K382*1000</f>
        <v>2767000</v>
      </c>
      <c r="K7" s="176">
        <f>Competitors!K52*1000</f>
        <v>5407990</v>
      </c>
    </row>
    <row r="8" spans="2:15">
      <c r="B8" s="137" t="s">
        <v>346</v>
      </c>
      <c r="C8" s="176">
        <f>DCF!D49+DCF!D62</f>
        <v>78734641.109999985</v>
      </c>
      <c r="E8" s="176">
        <f>(Competitors!K113+Competitors!K78-Competitors!J78)*1000</f>
        <v>101057000</v>
      </c>
      <c r="F8" s="176">
        <f>(Competitors!K179+Competitors!K144-Competitors!J144)*1000</f>
        <v>75877000</v>
      </c>
      <c r="G8" s="176">
        <f>(Competitors!K443+Competitors!K408-Competitors!J408)*1000</f>
        <v>3925000</v>
      </c>
      <c r="H8" s="176">
        <f>(Competitors!K245+Competitors!K210-Competitors!J210)*1000</f>
        <v>25970000</v>
      </c>
      <c r="I8" s="176">
        <f>(Competitors!K311+Competitors!K276-Competitors!J276)*1000</f>
        <v>19573000</v>
      </c>
      <c r="J8" s="176">
        <f>(Competitors!K377+Competitors!K342-Competitors!J342)*1000</f>
        <v>1853000</v>
      </c>
      <c r="K8" s="176">
        <f>(Competitors!K47+Competitors!K12-Competitors!J12)*1000</f>
        <v>6852701</v>
      </c>
    </row>
    <row r="9" spans="2:15">
      <c r="B9" s="137" t="s">
        <v>347</v>
      </c>
      <c r="C9" s="176">
        <f>DCF!D42</f>
        <v>634723260</v>
      </c>
      <c r="E9" s="176">
        <f>Competitors!K108*1000</f>
        <v>245122000</v>
      </c>
      <c r="F9" s="176">
        <f>Competitors!K174*1000</f>
        <v>307394000</v>
      </c>
      <c r="G9" s="176">
        <f>Competitors!K438*1000</f>
        <v>107412000</v>
      </c>
      <c r="H9" s="176">
        <f>Competitors!K240*100</f>
        <v>25445300</v>
      </c>
      <c r="I9" s="176">
        <f>Competitors!K306*1000</f>
        <v>648125000</v>
      </c>
      <c r="J9" s="176">
        <f>Competitors!K372*1000</f>
        <v>10112000</v>
      </c>
      <c r="K9" s="176">
        <f>Competitors!K32*1000</f>
        <v>20588313</v>
      </c>
    </row>
    <row r="10" spans="2:15">
      <c r="B10" s="137" t="s">
        <v>348</v>
      </c>
      <c r="C10" s="176">
        <f>DCF!D86</f>
        <v>298202521.79439992</v>
      </c>
      <c r="E10" s="176">
        <f>Competitors!K98*1000</f>
        <v>268477000</v>
      </c>
      <c r="F10" s="176">
        <f>Competitors!K164*1000</f>
        <v>283379000</v>
      </c>
      <c r="G10" s="176">
        <f>Competitors!K428*1000</f>
        <v>13432000</v>
      </c>
      <c r="H10" s="176">
        <f>Competitors!K230*1000</f>
        <v>23622000</v>
      </c>
      <c r="I10" s="176">
        <f>Competitors!K296*1000</f>
        <v>83861000</v>
      </c>
      <c r="J10" s="176">
        <f>Competitors!K362*1000</f>
        <v>6396000</v>
      </c>
      <c r="K10" s="176">
        <f>Competitors!K32*1000</f>
        <v>20588313</v>
      </c>
    </row>
    <row r="12" spans="2:15" ht="15.6">
      <c r="B12" s="137" t="s">
        <v>349</v>
      </c>
      <c r="C12" s="182">
        <f>C4/C6</f>
        <v>45.239928230761635</v>
      </c>
      <c r="D12" s="183"/>
      <c r="E12" s="183"/>
      <c r="F12" s="183"/>
      <c r="G12" s="183"/>
      <c r="H12" s="183"/>
      <c r="I12" s="183"/>
      <c r="J12" s="183"/>
      <c r="K12" s="183"/>
      <c r="L12" s="183"/>
      <c r="M12" s="183" t="s">
        <v>350</v>
      </c>
      <c r="N12" s="183"/>
    </row>
    <row r="13" spans="2:15" ht="15.6">
      <c r="B13" s="137" t="s">
        <v>351</v>
      </c>
      <c r="C13" s="182">
        <f>C4/C7</f>
        <v>51.851865899753491</v>
      </c>
      <c r="D13" s="183"/>
      <c r="E13" s="183">
        <f t="shared" ref="E13:K13" si="0">E4/E7</f>
        <v>31.545747481165471</v>
      </c>
      <c r="F13" s="183">
        <f t="shared" si="0"/>
        <v>23.73638864421709</v>
      </c>
      <c r="G13" s="183">
        <f t="shared" si="0"/>
        <v>15.543876510391494</v>
      </c>
      <c r="H13" s="183">
        <f t="shared" si="0"/>
        <v>39.525852737885167</v>
      </c>
      <c r="I13" s="183">
        <f t="shared" si="0"/>
        <v>27.021478950422281</v>
      </c>
      <c r="J13" s="183">
        <f t="shared" si="0"/>
        <v>8.0287278641127582</v>
      </c>
      <c r="K13" s="183">
        <f t="shared" si="0"/>
        <v>38.961275594074692</v>
      </c>
      <c r="L13" s="183"/>
      <c r="M13" s="183">
        <f>C30*AVERAGE(E13:F13)+C28*AVERAGE(G13:J13)+C29*(K13)</f>
        <v>25.976764115760545</v>
      </c>
      <c r="N13" s="183"/>
    </row>
    <row r="14" spans="2:15" ht="15.6">
      <c r="B14" s="137" t="s">
        <v>352</v>
      </c>
      <c r="C14" s="182">
        <f>C4/C8</f>
        <v>20.036835092649351</v>
      </c>
      <c r="D14" s="183"/>
      <c r="E14" s="183">
        <f t="shared" ref="E14:J14" si="1">E4/E8</f>
        <v>27.512354413845653</v>
      </c>
      <c r="F14" s="183">
        <f t="shared" si="1"/>
        <v>23.085082436047816</v>
      </c>
      <c r="G14" s="183">
        <f t="shared" si="1"/>
        <v>16.387404076433121</v>
      </c>
      <c r="H14" s="183">
        <f t="shared" si="1"/>
        <v>11.212435776665384</v>
      </c>
      <c r="I14" s="183">
        <f t="shared" si="1"/>
        <v>21.413690287641138</v>
      </c>
      <c r="J14" s="183">
        <f t="shared" si="1"/>
        <v>11.988931462493253</v>
      </c>
      <c r="K14" s="183">
        <f>K4/K8</f>
        <v>30.747319750270734</v>
      </c>
      <c r="L14" s="183"/>
      <c r="M14" s="183">
        <f t="shared" ref="M14:M16" si="2">0.16*AVERAGE(E14:F14)+0.68*AVERAGE(G14:J14)+0.16*(K14)</f>
        <v>19.33778458058439</v>
      </c>
      <c r="N14" s="183"/>
    </row>
    <row r="15" spans="2:15" ht="15.6">
      <c r="B15" s="137" t="s">
        <v>353</v>
      </c>
      <c r="C15" s="182">
        <f>C4/C9</f>
        <v>2.4854816569980436</v>
      </c>
      <c r="D15" s="183"/>
      <c r="E15" s="183">
        <f t="shared" ref="E15:K15" si="3">E4/E9</f>
        <v>11.342580429337229</v>
      </c>
      <c r="F15" s="183">
        <f t="shared" si="3"/>
        <v>5.6983116131089098</v>
      </c>
      <c r="G15" s="183">
        <f t="shared" si="3"/>
        <v>0.59882099765389341</v>
      </c>
      <c r="H15" s="183">
        <f t="shared" si="3"/>
        <v>11.443644096159213</v>
      </c>
      <c r="I15" s="183">
        <f t="shared" si="3"/>
        <v>0.64668105689488908</v>
      </c>
      <c r="J15" s="183">
        <f t="shared" si="3"/>
        <v>2.1969432357594938</v>
      </c>
      <c r="K15" s="183">
        <f t="shared" si="3"/>
        <v>10.234067686847387</v>
      </c>
      <c r="L15" s="183"/>
      <c r="M15" s="183">
        <f t="shared" si="2"/>
        <v>5.5313573889907461</v>
      </c>
      <c r="N15" s="183"/>
      <c r="O15" s="184"/>
    </row>
    <row r="16" spans="2:15" ht="15.6">
      <c r="B16" s="137" t="s">
        <v>354</v>
      </c>
      <c r="C16" s="182">
        <f>C4/C10</f>
        <v>5.2903409753445834</v>
      </c>
      <c r="D16" s="183"/>
      <c r="E16" s="183">
        <f t="shared" ref="E16:K16" si="4">E4/E10</f>
        <v>10.355881509403041</v>
      </c>
      <c r="F16" s="183">
        <f t="shared" si="4"/>
        <v>6.1812159687203367</v>
      </c>
      <c r="G16" s="183">
        <f t="shared" si="4"/>
        <v>4.7886063877307921</v>
      </c>
      <c r="H16" s="183">
        <f t="shared" si="4"/>
        <v>12.326939171958344</v>
      </c>
      <c r="I16" s="183">
        <f t="shared" si="4"/>
        <v>4.9979151214509727</v>
      </c>
      <c r="J16" s="183">
        <f t="shared" si="4"/>
        <v>3.4733411507191994</v>
      </c>
      <c r="K16" s="183">
        <f t="shared" si="4"/>
        <v>10.234067686847387</v>
      </c>
      <c r="L16" s="183"/>
      <c r="M16" s="183">
        <f t="shared" si="2"/>
        <v>7.3101749395615343</v>
      </c>
      <c r="N16" s="183"/>
    </row>
    <row r="19" spans="2:4">
      <c r="C19" s="137" t="s">
        <v>355</v>
      </c>
      <c r="D19" s="137" t="s">
        <v>356</v>
      </c>
    </row>
    <row r="20" spans="2:4">
      <c r="B20" s="137" t="s">
        <v>351</v>
      </c>
      <c r="C20" s="184">
        <f>M13*C7</f>
        <v>790343048.22201455</v>
      </c>
      <c r="D20" s="185">
        <f>C20/DCF!$D$35</f>
        <v>76.118949072716418</v>
      </c>
    </row>
    <row r="21" spans="2:4">
      <c r="B21" s="137" t="s">
        <v>352</v>
      </c>
      <c r="C21" s="184">
        <f>M14*C8</f>
        <v>1522553528.8148036</v>
      </c>
      <c r="D21" s="185">
        <f>C21/DCF!$D$35</f>
        <v>146.6390762606957</v>
      </c>
    </row>
    <row r="22" spans="2:4">
      <c r="B22" s="137" t="s">
        <v>353</v>
      </c>
      <c r="C22" s="184">
        <f>M15*C9</f>
        <v>3510881194.1652946</v>
      </c>
      <c r="D22" s="185">
        <f>C22/DCF!$D$35</f>
        <v>338.13745489408598</v>
      </c>
    </row>
    <row r="23" spans="2:4">
      <c r="B23" s="137" t="s">
        <v>354</v>
      </c>
      <c r="C23" s="184">
        <f>M16*C10</f>
        <v>2179912601.7354746</v>
      </c>
      <c r="D23" s="185">
        <f>C23/DCF!$D$35</f>
        <v>209.95016871188236</v>
      </c>
    </row>
    <row r="24" spans="2:4" ht="13.8" thickBot="1"/>
    <row r="25" spans="2:4" ht="13.8" thickBot="1">
      <c r="C25" s="137" t="s">
        <v>350</v>
      </c>
      <c r="D25" s="225">
        <f>AVERAGE(D20:D23)</f>
        <v>192.71141223484511</v>
      </c>
    </row>
    <row r="27" spans="2:4">
      <c r="B27" s="228" t="s">
        <v>417</v>
      </c>
      <c r="C27" s="229" t="s">
        <v>359</v>
      </c>
    </row>
    <row r="28" spans="2:4">
      <c r="B28" s="226" t="s">
        <v>181</v>
      </c>
      <c r="C28" s="227">
        <v>0.68</v>
      </c>
    </row>
    <row r="29" spans="2:4">
      <c r="B29" s="226" t="s">
        <v>137</v>
      </c>
      <c r="C29" s="227">
        <v>0.16</v>
      </c>
    </row>
    <row r="30" spans="2:4">
      <c r="B30" s="226" t="s">
        <v>106</v>
      </c>
      <c r="C30" s="227">
        <v>0.16</v>
      </c>
    </row>
  </sheetData>
  <pageMargins left="0.7" right="0.7" top="0.75" bottom="0.75" header="0.3" footer="0.3"/>
  <pageSetup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CB62F-466E-431C-A14D-8057FC1E1070}">
  <dimension ref="A1:R121"/>
  <sheetViews>
    <sheetView workbookViewId="0">
      <selection activeCell="P25" sqref="P25"/>
    </sheetView>
  </sheetViews>
  <sheetFormatPr defaultRowHeight="13.2"/>
  <cols>
    <col min="1" max="1" width="12.33203125" style="208" bestFit="1" customWidth="1"/>
    <col min="2" max="2" width="13.5546875" style="214" bestFit="1" customWidth="1"/>
    <col min="3" max="3" width="9.33203125" customWidth="1"/>
    <col min="4" max="4" width="10.109375" bestFit="1" customWidth="1"/>
    <col min="5" max="5" width="13.33203125" bestFit="1" customWidth="1"/>
    <col min="6" max="6" width="12.6640625" bestFit="1" customWidth="1"/>
    <col min="7" max="7" width="20.109375" style="211" bestFit="1" customWidth="1"/>
    <col min="8" max="8" width="19.6640625" bestFit="1" customWidth="1"/>
    <col min="15" max="15" width="13.5546875" bestFit="1" customWidth="1"/>
  </cols>
  <sheetData>
    <row r="1" spans="1:15">
      <c r="B1" s="213" t="s">
        <v>275</v>
      </c>
      <c r="C1" s="19" t="s">
        <v>378</v>
      </c>
      <c r="D1" s="206" t="s">
        <v>357</v>
      </c>
      <c r="E1" s="19" t="s">
        <v>379</v>
      </c>
      <c r="F1" s="19" t="s">
        <v>380</v>
      </c>
      <c r="G1" s="19" t="s">
        <v>381</v>
      </c>
      <c r="H1" s="19" t="s">
        <v>382</v>
      </c>
    </row>
    <row r="2" spans="1:15" ht="13.8">
      <c r="A2" s="209">
        <v>41640</v>
      </c>
      <c r="B2" s="214">
        <v>2.3526510136486767E-3</v>
      </c>
      <c r="C2" s="205">
        <v>1782.59</v>
      </c>
      <c r="D2" s="207">
        <v>17.93</v>
      </c>
      <c r="G2"/>
    </row>
    <row r="3" spans="1:15" ht="13.8">
      <c r="A3" s="209">
        <v>41671</v>
      </c>
      <c r="B3" s="214">
        <v>2.2307592150201394E-3</v>
      </c>
      <c r="C3" s="205">
        <v>1859.45</v>
      </c>
      <c r="D3" s="207">
        <v>18.100000000000001</v>
      </c>
      <c r="E3">
        <f>(C3-C2)/C2</f>
        <v>4.3117037568930677E-2</v>
      </c>
      <c r="F3">
        <f>(D3-D2)/D2</f>
        <v>9.4813162297825819E-3</v>
      </c>
      <c r="G3" s="211">
        <f>E3-B3</f>
        <v>4.0886278353910538E-2</v>
      </c>
      <c r="H3" s="212">
        <f>F3-B3</f>
        <v>7.2505570147624425E-3</v>
      </c>
      <c r="J3" t="s">
        <v>383</v>
      </c>
    </row>
    <row r="4" spans="1:15" ht="14.4" thickBot="1">
      <c r="A4" s="209">
        <v>41699</v>
      </c>
      <c r="B4" s="214">
        <v>2.2388904099577278E-3</v>
      </c>
      <c r="C4" s="205">
        <v>1872.34</v>
      </c>
      <c r="D4" s="207">
        <v>16.82</v>
      </c>
      <c r="E4">
        <f t="shared" ref="E4:E67" si="0">(C4-C3)/C3</f>
        <v>6.9321573583585854E-3</v>
      </c>
      <c r="F4">
        <f t="shared" ref="F4:F67" si="1">(D4-D3)/D3</f>
        <v>-7.0718232044198956E-2</v>
      </c>
      <c r="G4" s="211">
        <f t="shared" ref="G4:G67" si="2">E4-B4</f>
        <v>4.6932669484008576E-3</v>
      </c>
      <c r="H4" s="212">
        <f t="shared" ref="H4:H67" si="3">F4-B4</f>
        <v>-7.2957122454156684E-2</v>
      </c>
    </row>
    <row r="5" spans="1:15" ht="13.8">
      <c r="A5" s="209">
        <v>41730</v>
      </c>
      <c r="B5" s="214">
        <v>2.2307592150201394E-3</v>
      </c>
      <c r="C5" s="205">
        <v>1883.95</v>
      </c>
      <c r="D5" s="207">
        <v>15.21</v>
      </c>
      <c r="E5">
        <f t="shared" si="0"/>
        <v>6.2007968638175372E-3</v>
      </c>
      <c r="F5">
        <f t="shared" si="1"/>
        <v>-9.5719381688466082E-2</v>
      </c>
      <c r="G5" s="211">
        <f t="shared" si="2"/>
        <v>3.9700376487973978E-3</v>
      </c>
      <c r="H5" s="212">
        <f t="shared" si="3"/>
        <v>-9.7950140903486221E-2</v>
      </c>
      <c r="J5" s="217" t="s">
        <v>384</v>
      </c>
      <c r="K5" s="217"/>
    </row>
    <row r="6" spans="1:15" ht="13.8">
      <c r="A6" s="209">
        <v>41760</v>
      </c>
      <c r="B6" s="214">
        <v>2.1087041279623797E-3</v>
      </c>
      <c r="C6" s="205">
        <v>1923.57</v>
      </c>
      <c r="D6" s="207">
        <v>15.63</v>
      </c>
      <c r="E6">
        <f t="shared" si="0"/>
        <v>2.1030282120013743E-2</v>
      </c>
      <c r="F6">
        <f t="shared" si="1"/>
        <v>2.7613412228796839E-2</v>
      </c>
      <c r="G6" s="211">
        <f t="shared" si="2"/>
        <v>1.8921577992051363E-2</v>
      </c>
      <c r="H6" s="212">
        <f t="shared" si="3"/>
        <v>2.550470810083446E-2</v>
      </c>
      <c r="J6" t="s">
        <v>385</v>
      </c>
      <c r="K6">
        <v>0.61436848131504218</v>
      </c>
    </row>
    <row r="7" spans="1:15" ht="13.8">
      <c r="A7" s="209">
        <v>41791</v>
      </c>
      <c r="B7" s="214">
        <v>2.1412681429993086E-3</v>
      </c>
      <c r="C7" s="205">
        <v>1960.23</v>
      </c>
      <c r="D7" s="207">
        <v>16.239999999999998</v>
      </c>
      <c r="E7">
        <f t="shared" si="0"/>
        <v>1.9058313448431865E-2</v>
      </c>
      <c r="F7">
        <f t="shared" si="1"/>
        <v>3.9027511196416995E-2</v>
      </c>
      <c r="G7" s="211">
        <f t="shared" si="2"/>
        <v>1.6917045305432556E-2</v>
      </c>
      <c r="H7" s="212">
        <f t="shared" si="3"/>
        <v>3.6886243053417686E-2</v>
      </c>
      <c r="J7" t="s">
        <v>386</v>
      </c>
      <c r="K7">
        <v>0.37744863083335128</v>
      </c>
    </row>
    <row r="8" spans="1:15" ht="13.8">
      <c r="A8" s="209">
        <v>41821</v>
      </c>
      <c r="B8" s="214">
        <v>2.0924177544194844E-3</v>
      </c>
      <c r="C8" s="205">
        <v>1930.67</v>
      </c>
      <c r="D8" s="207">
        <v>15.65</v>
      </c>
      <c r="E8">
        <f t="shared" si="0"/>
        <v>-1.5079863077291922E-2</v>
      </c>
      <c r="F8">
        <f t="shared" si="1"/>
        <v>-3.633004926108363E-2</v>
      </c>
      <c r="G8" s="211">
        <f t="shared" si="2"/>
        <v>-1.7172280831711406E-2</v>
      </c>
      <c r="H8" s="212">
        <f t="shared" si="3"/>
        <v>-3.8422467015503114E-2</v>
      </c>
      <c r="J8" t="s">
        <v>387</v>
      </c>
      <c r="K8">
        <v>0.37212767896013205</v>
      </c>
    </row>
    <row r="9" spans="1:15" ht="13.8">
      <c r="A9" s="209">
        <v>41852</v>
      </c>
      <c r="B9" s="214">
        <v>1.9946383202138485E-3</v>
      </c>
      <c r="C9" s="205">
        <v>2003.37</v>
      </c>
      <c r="D9" s="207">
        <v>16.95</v>
      </c>
      <c r="E9">
        <f t="shared" si="0"/>
        <v>3.7655321727690289E-2</v>
      </c>
      <c r="F9">
        <f t="shared" si="1"/>
        <v>8.3067092651757116E-2</v>
      </c>
      <c r="G9" s="211">
        <f t="shared" si="2"/>
        <v>3.566068340747644E-2</v>
      </c>
      <c r="H9" s="212">
        <f t="shared" si="3"/>
        <v>8.1072454331543267E-2</v>
      </c>
      <c r="J9" t="s">
        <v>388</v>
      </c>
      <c r="K9">
        <v>7.1531947472623536E-2</v>
      </c>
    </row>
    <row r="10" spans="1:15" ht="14.4" thickBot="1">
      <c r="A10" s="209">
        <v>41883</v>
      </c>
      <c r="B10" s="214">
        <v>2.0842734756658654E-3</v>
      </c>
      <c r="C10" s="205">
        <v>1972.29</v>
      </c>
      <c r="D10" s="207">
        <v>16.12</v>
      </c>
      <c r="E10">
        <f t="shared" si="0"/>
        <v>-1.5513859147336702E-2</v>
      </c>
      <c r="F10">
        <f t="shared" si="1"/>
        <v>-4.8967551622418781E-2</v>
      </c>
      <c r="G10" s="211">
        <f t="shared" si="2"/>
        <v>-1.7598132623002569E-2</v>
      </c>
      <c r="H10" s="212">
        <f t="shared" si="3"/>
        <v>-5.1051825098084647E-2</v>
      </c>
      <c r="J10" s="215" t="s">
        <v>389</v>
      </c>
      <c r="K10" s="215">
        <v>119</v>
      </c>
    </row>
    <row r="11" spans="1:15" ht="13.8">
      <c r="A11" s="209">
        <v>41913</v>
      </c>
      <c r="B11" s="214">
        <v>1.8967538135683526E-3</v>
      </c>
      <c r="C11" s="205">
        <v>2018.05</v>
      </c>
      <c r="D11" s="207">
        <v>15.27</v>
      </c>
      <c r="E11">
        <f t="shared" si="0"/>
        <v>2.3201456175308902E-2</v>
      </c>
      <c r="F11">
        <f t="shared" si="1"/>
        <v>-5.2729528535980237E-2</v>
      </c>
      <c r="G11" s="211">
        <f t="shared" si="2"/>
        <v>2.1304702361740549E-2</v>
      </c>
      <c r="H11" s="212">
        <f t="shared" si="3"/>
        <v>-5.462628234954859E-2</v>
      </c>
    </row>
    <row r="12" spans="1:15" ht="14.4" thickBot="1">
      <c r="A12" s="209">
        <v>41944</v>
      </c>
      <c r="B12" s="214">
        <v>1.921234803683225E-3</v>
      </c>
      <c r="C12" s="205">
        <v>2067.56</v>
      </c>
      <c r="D12" s="207">
        <v>16.93</v>
      </c>
      <c r="E12">
        <f t="shared" si="0"/>
        <v>2.4533584400782932E-2</v>
      </c>
      <c r="F12">
        <f t="shared" si="1"/>
        <v>0.10870988867059596</v>
      </c>
      <c r="G12" s="211">
        <f t="shared" si="2"/>
        <v>2.2612349597099707E-2</v>
      </c>
      <c r="H12" s="212">
        <f t="shared" si="3"/>
        <v>0.10678865386691273</v>
      </c>
      <c r="J12" t="s">
        <v>390</v>
      </c>
    </row>
    <row r="13" spans="1:15" ht="13.8">
      <c r="A13" s="209">
        <v>41974</v>
      </c>
      <c r="B13" s="214">
        <v>1.8232713376404863E-3</v>
      </c>
      <c r="C13" s="205">
        <v>2058.9</v>
      </c>
      <c r="D13" s="207">
        <v>15.52</v>
      </c>
      <c r="E13">
        <f t="shared" si="0"/>
        <v>-4.1885120625277401E-3</v>
      </c>
      <c r="F13">
        <f t="shared" si="1"/>
        <v>-8.3284111045481404E-2</v>
      </c>
      <c r="G13" s="211">
        <f t="shared" si="2"/>
        <v>-6.0117834001682264E-3</v>
      </c>
      <c r="H13" s="212">
        <f t="shared" si="3"/>
        <v>-8.5107382383121891E-2</v>
      </c>
      <c r="J13" s="216"/>
      <c r="K13" s="216" t="s">
        <v>395</v>
      </c>
      <c r="L13" s="216" t="s">
        <v>396</v>
      </c>
      <c r="M13" s="216" t="s">
        <v>397</v>
      </c>
      <c r="N13" s="216" t="s">
        <v>398</v>
      </c>
      <c r="O13" s="216" t="s">
        <v>399</v>
      </c>
    </row>
    <row r="14" spans="1:15" ht="13.8">
      <c r="A14" s="209">
        <v>42005</v>
      </c>
      <c r="B14" s="214">
        <v>1.5533271750713951E-3</v>
      </c>
      <c r="C14" s="205">
        <v>1994.99</v>
      </c>
      <c r="D14" s="207">
        <v>17.73</v>
      </c>
      <c r="E14">
        <f t="shared" si="0"/>
        <v>-3.1040847054252307E-2</v>
      </c>
      <c r="F14">
        <f t="shared" si="1"/>
        <v>0.14239690721649489</v>
      </c>
      <c r="G14" s="211">
        <f t="shared" si="2"/>
        <v>-3.2594174229323702E-2</v>
      </c>
      <c r="H14" s="212">
        <f t="shared" si="3"/>
        <v>0.1408435800414235</v>
      </c>
      <c r="J14" t="s">
        <v>391</v>
      </c>
      <c r="K14">
        <v>1</v>
      </c>
      <c r="L14">
        <v>0.36296823651034549</v>
      </c>
      <c r="M14">
        <v>0.36296823651034549</v>
      </c>
      <c r="N14">
        <v>70.936298584672556</v>
      </c>
      <c r="O14">
        <v>1.076246318074168E-13</v>
      </c>
    </row>
    <row r="15" spans="1:15" ht="13.8">
      <c r="A15" s="209">
        <v>42036</v>
      </c>
      <c r="B15" s="214">
        <v>1.635212974954614E-3</v>
      </c>
      <c r="C15" s="205">
        <v>2104.5</v>
      </c>
      <c r="D15" s="207">
        <v>19.010000000000002</v>
      </c>
      <c r="E15">
        <f t="shared" si="0"/>
        <v>5.4892505726845744E-2</v>
      </c>
      <c r="F15">
        <f t="shared" si="1"/>
        <v>7.2194021432600175E-2</v>
      </c>
      <c r="G15" s="211">
        <f t="shared" si="2"/>
        <v>5.325729275189113E-2</v>
      </c>
      <c r="H15" s="212">
        <f t="shared" si="3"/>
        <v>7.0558808457645561E-2</v>
      </c>
      <c r="J15" t="s">
        <v>392</v>
      </c>
      <c r="K15">
        <v>117</v>
      </c>
      <c r="L15">
        <v>0.59866788257946224</v>
      </c>
      <c r="M15">
        <v>5.1168195092261733E-3</v>
      </c>
    </row>
    <row r="16" spans="1:15" ht="14.4" thickBot="1">
      <c r="A16" s="209">
        <v>42064</v>
      </c>
      <c r="B16" s="214">
        <v>1.6843091316907088E-3</v>
      </c>
      <c r="C16" s="205">
        <v>2067.89</v>
      </c>
      <c r="D16" s="207">
        <v>18.600000000000001</v>
      </c>
      <c r="E16">
        <f t="shared" si="0"/>
        <v>-1.7396056070325554E-2</v>
      </c>
      <c r="F16">
        <f t="shared" si="1"/>
        <v>-2.1567596002104162E-2</v>
      </c>
      <c r="G16" s="211">
        <f t="shared" si="2"/>
        <v>-1.9080365202016263E-2</v>
      </c>
      <c r="H16" s="212">
        <f t="shared" si="3"/>
        <v>-2.3251905133794871E-2</v>
      </c>
      <c r="J16" s="215" t="s">
        <v>393</v>
      </c>
      <c r="K16" s="215">
        <v>118</v>
      </c>
      <c r="L16" s="215">
        <v>0.96163611908980773</v>
      </c>
      <c r="M16" s="215"/>
      <c r="N16" s="215"/>
      <c r="O16" s="215"/>
    </row>
    <row r="17" spans="1:18" ht="14.4" thickBot="1">
      <c r="A17" s="209">
        <v>42095</v>
      </c>
      <c r="B17" s="214">
        <v>1.5942792801031391E-3</v>
      </c>
      <c r="C17" s="205">
        <v>2085.5100000000002</v>
      </c>
      <c r="D17" s="207">
        <v>21.09</v>
      </c>
      <c r="E17">
        <f t="shared" si="0"/>
        <v>8.5207627098154871E-3</v>
      </c>
      <c r="F17">
        <f t="shared" si="1"/>
        <v>0.13387096774193538</v>
      </c>
      <c r="G17" s="211">
        <f t="shared" si="2"/>
        <v>6.9264834297123479E-3</v>
      </c>
      <c r="H17" s="212">
        <f t="shared" si="3"/>
        <v>0.13227668846183224</v>
      </c>
    </row>
    <row r="18" spans="1:18" ht="13.8">
      <c r="A18" s="209">
        <v>42125</v>
      </c>
      <c r="B18" s="214">
        <v>1.8151029571964461E-3</v>
      </c>
      <c r="C18" s="205">
        <v>2107.39</v>
      </c>
      <c r="D18" s="207">
        <v>21.46</v>
      </c>
      <c r="E18">
        <f t="shared" si="0"/>
        <v>1.0491438545008008E-2</v>
      </c>
      <c r="F18">
        <f t="shared" si="1"/>
        <v>1.7543859649122855E-2</v>
      </c>
      <c r="G18" s="211">
        <f t="shared" si="2"/>
        <v>8.6763355878115619E-3</v>
      </c>
      <c r="H18" s="212">
        <f t="shared" si="3"/>
        <v>1.5728756691926409E-2</v>
      </c>
      <c r="J18" s="216"/>
      <c r="K18" s="216" t="s">
        <v>400</v>
      </c>
      <c r="L18" s="216" t="s">
        <v>388</v>
      </c>
      <c r="M18" s="216" t="s">
        <v>401</v>
      </c>
      <c r="N18" s="216" t="s">
        <v>402</v>
      </c>
      <c r="O18" s="216" t="s">
        <v>403</v>
      </c>
      <c r="P18" s="216" t="s">
        <v>404</v>
      </c>
      <c r="Q18" s="216" t="s">
        <v>405</v>
      </c>
      <c r="R18" s="216" t="s">
        <v>406</v>
      </c>
    </row>
    <row r="19" spans="1:18" ht="13.8">
      <c r="A19" s="209">
        <v>42156</v>
      </c>
      <c r="B19" s="214">
        <v>1.945709215699809E-3</v>
      </c>
      <c r="C19" s="205">
        <v>2063.11</v>
      </c>
      <c r="D19" s="207">
        <v>21.7</v>
      </c>
      <c r="E19">
        <f t="shared" si="0"/>
        <v>-2.1011772856471631E-2</v>
      </c>
      <c r="F19">
        <f t="shared" si="1"/>
        <v>1.1183597390493868E-2</v>
      </c>
      <c r="G19" s="211">
        <f t="shared" si="2"/>
        <v>-2.295748207217144E-2</v>
      </c>
      <c r="H19" s="212">
        <f t="shared" si="3"/>
        <v>9.2378881747940591E-3</v>
      </c>
      <c r="J19" t="s">
        <v>394</v>
      </c>
      <c r="K19">
        <v>1.0850865131333784E-2</v>
      </c>
      <c r="L19">
        <v>6.6491080404657895E-3</v>
      </c>
      <c r="M19">
        <v>1.6319279315806769</v>
      </c>
      <c r="N19">
        <v>0.10538338936890879</v>
      </c>
      <c r="O19">
        <v>-2.3173449207932011E-3</v>
      </c>
      <c r="P19">
        <v>2.4019075183460768E-2</v>
      </c>
      <c r="Q19">
        <v>-2.3173449207932011E-3</v>
      </c>
      <c r="R19">
        <v>2.4019075183460768E-2</v>
      </c>
    </row>
    <row r="20" spans="1:18" ht="14.4" thickBot="1">
      <c r="A20" s="209">
        <v>42186</v>
      </c>
      <c r="B20" s="214">
        <v>1.913075204727166E-3</v>
      </c>
      <c r="C20" s="205">
        <v>2103.84</v>
      </c>
      <c r="D20" s="207">
        <v>26.81</v>
      </c>
      <c r="E20">
        <f t="shared" si="0"/>
        <v>1.9742039930008587E-2</v>
      </c>
      <c r="F20">
        <f t="shared" si="1"/>
        <v>0.23548387096774193</v>
      </c>
      <c r="G20" s="211">
        <f t="shared" si="2"/>
        <v>1.7828964725281421E-2</v>
      </c>
      <c r="H20" s="212">
        <f t="shared" si="3"/>
        <v>0.23357079576301476</v>
      </c>
      <c r="J20" s="215" t="s">
        <v>407</v>
      </c>
      <c r="K20" s="215">
        <v>1.2648555462829563</v>
      </c>
      <c r="L20" s="215">
        <v>0.15017812151033058</v>
      </c>
      <c r="M20" s="215">
        <v>8.4223689413770462</v>
      </c>
      <c r="N20" s="215">
        <v>1.0762463180741219E-13</v>
      </c>
      <c r="O20" s="215">
        <v>0.96743564616303768</v>
      </c>
      <c r="P20" s="215">
        <v>1.5622754464028747</v>
      </c>
      <c r="Q20" s="215">
        <v>0.96743564616303768</v>
      </c>
      <c r="R20" s="215">
        <v>1.5622754464028747</v>
      </c>
    </row>
    <row r="21" spans="1:18" ht="13.8">
      <c r="A21" s="209">
        <v>42217</v>
      </c>
      <c r="B21" s="214">
        <v>1.7905934192179451E-3</v>
      </c>
      <c r="C21" s="205">
        <v>1972.18</v>
      </c>
      <c r="D21" s="207">
        <v>25.64</v>
      </c>
      <c r="E21">
        <f t="shared" si="0"/>
        <v>-6.2580804623925804E-2</v>
      </c>
      <c r="F21">
        <f t="shared" si="1"/>
        <v>-4.3640432674375167E-2</v>
      </c>
      <c r="G21" s="211">
        <f t="shared" si="2"/>
        <v>-6.4371398043143749E-2</v>
      </c>
      <c r="H21" s="212">
        <f t="shared" si="3"/>
        <v>-4.5431026093593112E-2</v>
      </c>
    </row>
    <row r="22" spans="1:18" ht="13.8">
      <c r="A22" s="209">
        <v>42248</v>
      </c>
      <c r="B22" s="214">
        <v>1.7905934192179451E-3</v>
      </c>
      <c r="C22" s="205">
        <v>1920.03</v>
      </c>
      <c r="D22" s="207">
        <v>25.59</v>
      </c>
      <c r="E22">
        <f t="shared" si="0"/>
        <v>-2.6442819620927142E-2</v>
      </c>
      <c r="F22">
        <f t="shared" si="1"/>
        <v>-1.9500780031201524E-3</v>
      </c>
      <c r="G22" s="211">
        <f t="shared" si="2"/>
        <v>-2.8233413040145088E-2</v>
      </c>
      <c r="H22" s="212">
        <f t="shared" si="3"/>
        <v>-3.7406714223380978E-3</v>
      </c>
    </row>
    <row r="23" spans="1:18" ht="13.8">
      <c r="A23" s="209">
        <v>42278</v>
      </c>
      <c r="B23" s="214">
        <v>1.7088472872288651E-3</v>
      </c>
      <c r="C23" s="205">
        <v>2079.36</v>
      </c>
      <c r="D23" s="207">
        <v>31.3</v>
      </c>
      <c r="E23">
        <f t="shared" si="0"/>
        <v>8.298307838940025E-2</v>
      </c>
      <c r="F23">
        <f t="shared" si="1"/>
        <v>0.22313403673309889</v>
      </c>
      <c r="G23" s="211">
        <f t="shared" si="2"/>
        <v>8.1274231102171385E-2</v>
      </c>
      <c r="H23" s="212">
        <f t="shared" si="3"/>
        <v>0.22142518944587003</v>
      </c>
    </row>
    <row r="24" spans="1:18" ht="13.8">
      <c r="A24" s="209">
        <v>42309</v>
      </c>
      <c r="B24" s="214">
        <v>1.8641022544263475E-3</v>
      </c>
      <c r="C24" s="205">
        <v>2080.41</v>
      </c>
      <c r="D24" s="207">
        <v>33.24</v>
      </c>
      <c r="E24">
        <f t="shared" si="0"/>
        <v>5.0496306555850219E-4</v>
      </c>
      <c r="F24">
        <f t="shared" si="1"/>
        <v>6.1980830670926558E-2</v>
      </c>
      <c r="G24" s="211">
        <f t="shared" si="2"/>
        <v>-1.3591391888678453E-3</v>
      </c>
      <c r="H24" s="212">
        <f t="shared" si="3"/>
        <v>6.0116728416500211E-2</v>
      </c>
    </row>
    <row r="25" spans="1:18" ht="13.8">
      <c r="A25" s="209">
        <v>42339</v>
      </c>
      <c r="B25" s="214">
        <v>1.8477720842495771E-3</v>
      </c>
      <c r="C25" s="205">
        <v>2043.94</v>
      </c>
      <c r="D25" s="207">
        <v>33.79</v>
      </c>
      <c r="E25">
        <f t="shared" si="0"/>
        <v>-1.7530198374358805E-2</v>
      </c>
      <c r="F25">
        <f t="shared" si="1"/>
        <v>1.6546329723224944E-2</v>
      </c>
      <c r="G25" s="211">
        <f t="shared" si="2"/>
        <v>-1.9377970458608382E-2</v>
      </c>
      <c r="H25" s="212">
        <f t="shared" si="3"/>
        <v>1.4698557638975367E-2</v>
      </c>
    </row>
    <row r="26" spans="1:18" ht="13.8">
      <c r="A26" s="209">
        <v>42370</v>
      </c>
      <c r="B26" s="214">
        <v>1.7252023849956277E-3</v>
      </c>
      <c r="C26" s="205">
        <v>1940.24</v>
      </c>
      <c r="D26" s="207">
        <v>29.35</v>
      </c>
      <c r="E26">
        <f t="shared" si="0"/>
        <v>-5.0735344481736278E-2</v>
      </c>
      <c r="F26">
        <f t="shared" si="1"/>
        <v>-0.13139982243267231</v>
      </c>
      <c r="G26" s="211">
        <f t="shared" si="2"/>
        <v>-5.2460546866731905E-2</v>
      </c>
      <c r="H26" s="212">
        <f t="shared" si="3"/>
        <v>-0.13312502481766794</v>
      </c>
    </row>
    <row r="27" spans="1:18" ht="13.8">
      <c r="A27" s="209">
        <v>42401</v>
      </c>
      <c r="B27" s="214">
        <v>1.4713676651572083E-3</v>
      </c>
      <c r="C27" s="205">
        <v>1932.23</v>
      </c>
      <c r="D27" s="207">
        <v>27.63</v>
      </c>
      <c r="E27">
        <f t="shared" si="0"/>
        <v>-4.1283552550199932E-3</v>
      </c>
      <c r="F27">
        <f t="shared" si="1"/>
        <v>-5.860306643952308E-2</v>
      </c>
      <c r="G27" s="211">
        <f t="shared" si="2"/>
        <v>-5.5997229201772015E-3</v>
      </c>
      <c r="H27" s="212">
        <f t="shared" si="3"/>
        <v>-6.0074434104680288E-2</v>
      </c>
    </row>
    <row r="28" spans="1:18" ht="13.8">
      <c r="A28" s="209">
        <v>42430</v>
      </c>
      <c r="B28" s="214">
        <v>1.5615190697231274E-3</v>
      </c>
      <c r="C28" s="205">
        <v>2059.7399999999998</v>
      </c>
      <c r="D28" s="207">
        <v>29.68</v>
      </c>
      <c r="E28">
        <f t="shared" si="0"/>
        <v>6.5991108718941205E-2</v>
      </c>
      <c r="F28">
        <f t="shared" si="1"/>
        <v>7.4194715888526996E-2</v>
      </c>
      <c r="G28" s="211">
        <f t="shared" si="2"/>
        <v>6.4429589649218078E-2</v>
      </c>
      <c r="H28" s="212">
        <f t="shared" si="3"/>
        <v>7.2633196818803869E-2</v>
      </c>
    </row>
    <row r="29" spans="1:18" ht="13.8">
      <c r="A29" s="209">
        <v>42461</v>
      </c>
      <c r="B29" s="214">
        <v>1.4959632659397037E-3</v>
      </c>
      <c r="C29" s="205">
        <v>2065.3000000000002</v>
      </c>
      <c r="D29" s="207">
        <v>32.979999999999997</v>
      </c>
      <c r="E29">
        <f t="shared" si="0"/>
        <v>2.6993698233759604E-3</v>
      </c>
      <c r="F29">
        <f t="shared" si="1"/>
        <v>0.11118598382749317</v>
      </c>
      <c r="G29" s="211">
        <f t="shared" si="2"/>
        <v>1.2034065574362566E-3</v>
      </c>
      <c r="H29" s="212">
        <f t="shared" si="3"/>
        <v>0.10969002056155347</v>
      </c>
    </row>
    <row r="30" spans="1:18" ht="13.8">
      <c r="A30" s="209">
        <v>42491</v>
      </c>
      <c r="B30" s="214">
        <v>1.4959632659397037E-3</v>
      </c>
      <c r="C30" s="205">
        <v>2096.9499999999998</v>
      </c>
      <c r="D30" s="207">
        <v>36.14</v>
      </c>
      <c r="E30">
        <f t="shared" si="0"/>
        <v>1.5324650171887683E-2</v>
      </c>
      <c r="F30">
        <f t="shared" si="1"/>
        <v>9.581564584596737E-2</v>
      </c>
      <c r="G30" s="211">
        <f t="shared" si="2"/>
        <v>1.382868690594798E-2</v>
      </c>
      <c r="H30" s="212">
        <f t="shared" si="3"/>
        <v>9.4319682580027667E-2</v>
      </c>
    </row>
    <row r="31" spans="1:18" ht="13.8">
      <c r="A31" s="209">
        <v>42522</v>
      </c>
      <c r="B31" s="214">
        <v>1.3565002539421833E-3</v>
      </c>
      <c r="C31" s="205">
        <v>2098.86</v>
      </c>
      <c r="D31" s="207">
        <v>35.78</v>
      </c>
      <c r="E31">
        <f t="shared" si="0"/>
        <v>9.1084670593018875E-4</v>
      </c>
      <c r="F31">
        <f t="shared" si="1"/>
        <v>-9.9612617598228946E-3</v>
      </c>
      <c r="G31" s="211">
        <f t="shared" si="2"/>
        <v>-4.4565354801199457E-4</v>
      </c>
      <c r="H31" s="212">
        <f t="shared" si="3"/>
        <v>-1.1317762013765078E-2</v>
      </c>
    </row>
    <row r="32" spans="1:18" ht="13.8">
      <c r="A32" s="209">
        <v>42552</v>
      </c>
      <c r="B32" s="214">
        <v>1.2414877164492744E-3</v>
      </c>
      <c r="C32" s="205">
        <v>2173.6</v>
      </c>
      <c r="D32" s="207">
        <v>37.94</v>
      </c>
      <c r="E32">
        <f t="shared" si="0"/>
        <v>3.5609807228685945E-2</v>
      </c>
      <c r="F32">
        <f t="shared" si="1"/>
        <v>6.0368921185019464E-2</v>
      </c>
      <c r="G32" s="211">
        <f t="shared" si="2"/>
        <v>3.4368319512236671E-2</v>
      </c>
      <c r="H32" s="212">
        <f t="shared" si="3"/>
        <v>5.912743346857019E-2</v>
      </c>
    </row>
    <row r="33" spans="1:8" ht="13.8">
      <c r="A33" s="209">
        <v>42583</v>
      </c>
      <c r="B33" s="214">
        <v>1.2907965990995862E-3</v>
      </c>
      <c r="C33" s="205">
        <v>2170.9499999999998</v>
      </c>
      <c r="D33" s="207">
        <v>38.46</v>
      </c>
      <c r="E33">
        <f t="shared" si="0"/>
        <v>-1.2191755612808663E-3</v>
      </c>
      <c r="F33">
        <f t="shared" si="1"/>
        <v>1.3705851344227811E-2</v>
      </c>
      <c r="G33" s="211">
        <f t="shared" si="2"/>
        <v>-2.5099721603804525E-3</v>
      </c>
      <c r="H33" s="212">
        <f t="shared" si="3"/>
        <v>1.2415054745128225E-2</v>
      </c>
    </row>
    <row r="34" spans="1:8" ht="13.8">
      <c r="A34" s="209">
        <v>42614</v>
      </c>
      <c r="B34" s="214">
        <v>1.3482898900922802E-3</v>
      </c>
      <c r="C34" s="205">
        <v>2168.27</v>
      </c>
      <c r="D34" s="207">
        <v>41.87</v>
      </c>
      <c r="E34">
        <f t="shared" si="0"/>
        <v>-1.2344825997834296E-3</v>
      </c>
      <c r="F34">
        <f t="shared" si="1"/>
        <v>8.8663546541861579E-2</v>
      </c>
      <c r="G34" s="211">
        <f t="shared" si="2"/>
        <v>-2.58277248987571E-3</v>
      </c>
      <c r="H34" s="212">
        <f t="shared" si="3"/>
        <v>8.7315256651769299E-2</v>
      </c>
    </row>
    <row r="35" spans="1:8" ht="13.8">
      <c r="A35" s="209">
        <v>42644</v>
      </c>
      <c r="B35" s="214">
        <v>1.4549669057570824E-3</v>
      </c>
      <c r="C35" s="205">
        <v>2126.15</v>
      </c>
      <c r="D35" s="207">
        <v>39.49</v>
      </c>
      <c r="E35">
        <f t="shared" si="0"/>
        <v>-1.9425625037472222E-2</v>
      </c>
      <c r="F35">
        <f t="shared" si="1"/>
        <v>-5.6842608072605577E-2</v>
      </c>
      <c r="G35" s="211">
        <f t="shared" si="2"/>
        <v>-2.0880591943229304E-2</v>
      </c>
      <c r="H35" s="212">
        <f t="shared" si="3"/>
        <v>-5.829757497836266E-2</v>
      </c>
    </row>
    <row r="36" spans="1:8" ht="13.8">
      <c r="A36" s="209">
        <v>42675</v>
      </c>
      <c r="B36" s="214">
        <v>1.7660772833825167E-3</v>
      </c>
      <c r="C36" s="205">
        <v>2198.81</v>
      </c>
      <c r="D36" s="207">
        <v>37.53</v>
      </c>
      <c r="E36">
        <f t="shared" si="0"/>
        <v>3.4174446769983234E-2</v>
      </c>
      <c r="F36">
        <f t="shared" si="1"/>
        <v>-4.9632818435046869E-2</v>
      </c>
      <c r="G36" s="211">
        <f t="shared" si="2"/>
        <v>3.2408369486600717E-2</v>
      </c>
      <c r="H36" s="212">
        <f t="shared" si="3"/>
        <v>-5.1398895718429385E-2</v>
      </c>
    </row>
    <row r="37" spans="1:8" ht="13.8">
      <c r="A37" s="209">
        <v>42705</v>
      </c>
      <c r="B37" s="214">
        <v>2.051689077593899E-3</v>
      </c>
      <c r="C37" s="205">
        <v>2238.83</v>
      </c>
      <c r="D37" s="207">
        <v>37.49</v>
      </c>
      <c r="E37">
        <f t="shared" si="0"/>
        <v>1.8200754044233009E-2</v>
      </c>
      <c r="F37">
        <f t="shared" si="1"/>
        <v>-1.0658140154542804E-3</v>
      </c>
      <c r="G37" s="211">
        <f t="shared" si="2"/>
        <v>1.614906496663911E-2</v>
      </c>
      <c r="H37" s="212">
        <f t="shared" si="3"/>
        <v>-3.1175030930481792E-3</v>
      </c>
    </row>
    <row r="38" spans="1:8" ht="13.8">
      <c r="A38" s="209">
        <v>42736</v>
      </c>
      <c r="B38" s="214">
        <v>2.0027906163269105E-3</v>
      </c>
      <c r="C38" s="205">
        <v>2278.87</v>
      </c>
      <c r="D38" s="207">
        <v>41.17</v>
      </c>
      <c r="E38">
        <f t="shared" si="0"/>
        <v>1.7884341374735897E-2</v>
      </c>
      <c r="F38">
        <f t="shared" si="1"/>
        <v>9.8159509202453976E-2</v>
      </c>
      <c r="G38" s="211">
        <f t="shared" si="2"/>
        <v>1.5881550758408986E-2</v>
      </c>
      <c r="H38" s="212">
        <f t="shared" si="3"/>
        <v>9.6156718586127066E-2</v>
      </c>
    </row>
    <row r="39" spans="1:8" ht="13.8">
      <c r="A39" s="209">
        <v>42767</v>
      </c>
      <c r="B39" s="214">
        <v>1.9946383202138485E-3</v>
      </c>
      <c r="C39" s="205">
        <v>2363.64</v>
      </c>
      <c r="D39" s="207">
        <v>42.25</v>
      </c>
      <c r="E39">
        <f t="shared" si="0"/>
        <v>3.7198260541408672E-2</v>
      </c>
      <c r="F39">
        <f t="shared" si="1"/>
        <v>2.6232693709011375E-2</v>
      </c>
      <c r="G39" s="211">
        <f t="shared" si="2"/>
        <v>3.5203622221194823E-2</v>
      </c>
      <c r="H39" s="212">
        <f t="shared" si="3"/>
        <v>2.4238055388797527E-2</v>
      </c>
    </row>
    <row r="40" spans="1:8" ht="13.8">
      <c r="A40" s="209">
        <v>42795</v>
      </c>
      <c r="B40" s="214">
        <v>2.043541156630635E-3</v>
      </c>
      <c r="C40" s="205">
        <v>2362.7199999999998</v>
      </c>
      <c r="D40" s="207">
        <v>44.33</v>
      </c>
      <c r="E40">
        <f t="shared" si="0"/>
        <v>-3.8923017041515325E-4</v>
      </c>
      <c r="F40">
        <f t="shared" si="1"/>
        <v>4.9230769230769189E-2</v>
      </c>
      <c r="G40" s="211">
        <f t="shared" si="2"/>
        <v>-2.4327713270457883E-3</v>
      </c>
      <c r="H40" s="212">
        <f t="shared" si="3"/>
        <v>4.7187228074138554E-2</v>
      </c>
    </row>
    <row r="41" spans="1:8" ht="13.8">
      <c r="A41" s="209">
        <v>42826</v>
      </c>
      <c r="B41" s="214">
        <v>1.7987639981225101E-3</v>
      </c>
      <c r="C41" s="205">
        <v>2384.1999999999998</v>
      </c>
      <c r="D41" s="207">
        <v>46.25</v>
      </c>
      <c r="E41">
        <f t="shared" si="0"/>
        <v>9.0912169025529985E-3</v>
      </c>
      <c r="F41">
        <f t="shared" si="1"/>
        <v>4.3311527182494966E-2</v>
      </c>
      <c r="G41" s="211">
        <f t="shared" si="2"/>
        <v>7.2924529044304885E-3</v>
      </c>
      <c r="H41" s="212">
        <f t="shared" si="3"/>
        <v>4.1512763184372456E-2</v>
      </c>
    </row>
    <row r="42" spans="1:8" ht="13.8">
      <c r="A42" s="209">
        <v>42856</v>
      </c>
      <c r="B42" s="214">
        <v>1.8967538135683526E-3</v>
      </c>
      <c r="C42" s="205">
        <v>2411.8000000000002</v>
      </c>
      <c r="D42" s="207">
        <v>49.73</v>
      </c>
      <c r="E42">
        <f t="shared" si="0"/>
        <v>1.1576210049492646E-2</v>
      </c>
      <c r="F42">
        <f t="shared" si="1"/>
        <v>7.5243243243243177E-2</v>
      </c>
      <c r="G42" s="211">
        <f t="shared" si="2"/>
        <v>9.6794562359242935E-3</v>
      </c>
      <c r="H42" s="212">
        <f t="shared" si="3"/>
        <v>7.3346489429674824E-2</v>
      </c>
    </row>
    <row r="43" spans="1:8" ht="13.8">
      <c r="A43" s="209">
        <v>42887</v>
      </c>
      <c r="B43" s="214">
        <v>1.8069338440696026E-3</v>
      </c>
      <c r="C43" s="205">
        <v>2423.41</v>
      </c>
      <c r="D43" s="207">
        <v>48.4</v>
      </c>
      <c r="E43">
        <f t="shared" si="0"/>
        <v>4.81383199270241E-3</v>
      </c>
      <c r="F43">
        <f t="shared" si="1"/>
        <v>-2.6744419867283296E-2</v>
      </c>
      <c r="G43" s="211">
        <f t="shared" si="2"/>
        <v>3.0068981486328075E-3</v>
      </c>
      <c r="H43" s="212">
        <f t="shared" si="3"/>
        <v>-2.8551353711352898E-2</v>
      </c>
    </row>
    <row r="44" spans="1:8" ht="13.8">
      <c r="A44" s="209">
        <v>42917</v>
      </c>
      <c r="B44" s="214">
        <v>1.913075204727166E-3</v>
      </c>
      <c r="C44" s="205">
        <v>2470.3000000000002</v>
      </c>
      <c r="D44" s="207">
        <v>49.39</v>
      </c>
      <c r="E44">
        <f t="shared" si="0"/>
        <v>1.9348768883515513E-2</v>
      </c>
      <c r="F44">
        <f t="shared" si="1"/>
        <v>2.0454545454545496E-2</v>
      </c>
      <c r="G44" s="211">
        <f t="shared" si="2"/>
        <v>1.7435693678788347E-2</v>
      </c>
      <c r="H44" s="212">
        <f t="shared" si="3"/>
        <v>1.854147024981833E-2</v>
      </c>
    </row>
    <row r="45" spans="1:8" ht="13.8">
      <c r="A45" s="209">
        <v>42948</v>
      </c>
      <c r="B45" s="214">
        <v>1.8232713376404863E-3</v>
      </c>
      <c r="C45" s="205">
        <v>2471.65</v>
      </c>
      <c r="D45" s="207">
        <v>49.03</v>
      </c>
      <c r="E45">
        <f t="shared" si="0"/>
        <v>5.4649232886690234E-4</v>
      </c>
      <c r="F45">
        <f t="shared" si="1"/>
        <v>-7.2889248835796604E-3</v>
      </c>
      <c r="G45" s="211">
        <f t="shared" si="2"/>
        <v>-1.2767790087735839E-3</v>
      </c>
      <c r="H45" s="212">
        <f t="shared" si="3"/>
        <v>-9.1121962212201459E-3</v>
      </c>
    </row>
    <row r="46" spans="1:8" ht="13.8">
      <c r="A46" s="209">
        <v>42979</v>
      </c>
      <c r="B46" s="214">
        <v>1.8151029571964461E-3</v>
      </c>
      <c r="C46" s="205">
        <v>2519.36</v>
      </c>
      <c r="D46" s="207">
        <v>48.07</v>
      </c>
      <c r="E46">
        <f t="shared" si="0"/>
        <v>1.9302894827342074E-2</v>
      </c>
      <c r="F46">
        <f t="shared" si="1"/>
        <v>-1.9579849071996752E-2</v>
      </c>
      <c r="G46" s="211">
        <f t="shared" si="2"/>
        <v>1.7487791870145628E-2</v>
      </c>
      <c r="H46" s="212">
        <f t="shared" si="3"/>
        <v>-2.1394952029193198E-2</v>
      </c>
    </row>
    <row r="47" spans="1:8" ht="13.8">
      <c r="A47" s="209">
        <v>43009</v>
      </c>
      <c r="B47" s="214">
        <v>1.945709215699809E-3</v>
      </c>
      <c r="C47" s="205">
        <v>2575.2600000000002</v>
      </c>
      <c r="D47" s="207">
        <v>55.26</v>
      </c>
      <c r="E47">
        <f t="shared" si="0"/>
        <v>2.218817477454595E-2</v>
      </c>
      <c r="F47">
        <f t="shared" si="1"/>
        <v>0.14957353858955685</v>
      </c>
      <c r="G47" s="211">
        <f t="shared" si="2"/>
        <v>2.0242465558846141E-2</v>
      </c>
      <c r="H47" s="212">
        <f t="shared" si="3"/>
        <v>0.14762782937385704</v>
      </c>
    </row>
    <row r="48" spans="1:8" ht="13.8">
      <c r="A48" s="209">
        <v>43040</v>
      </c>
      <c r="B48" s="214">
        <v>1.937551809032545E-3</v>
      </c>
      <c r="C48" s="205">
        <v>2647.58</v>
      </c>
      <c r="D48" s="207">
        <v>58.84</v>
      </c>
      <c r="E48">
        <f t="shared" si="0"/>
        <v>2.8082601368405406E-2</v>
      </c>
      <c r="F48">
        <f t="shared" si="1"/>
        <v>6.4784654361201691E-2</v>
      </c>
      <c r="G48" s="211">
        <f t="shared" si="2"/>
        <v>2.6145049559372861E-2</v>
      </c>
      <c r="H48" s="212">
        <f t="shared" si="3"/>
        <v>6.2847102552169146E-2</v>
      </c>
    </row>
    <row r="49" spans="1:8" ht="13.8">
      <c r="A49" s="209">
        <v>43070</v>
      </c>
      <c r="B49" s="214">
        <v>1.9783315388433032E-3</v>
      </c>
      <c r="C49" s="205">
        <v>2673.61</v>
      </c>
      <c r="D49" s="207">
        <v>58.47</v>
      </c>
      <c r="E49">
        <f t="shared" si="0"/>
        <v>9.8316198188535195E-3</v>
      </c>
      <c r="F49">
        <f t="shared" si="1"/>
        <v>-6.2882392929980374E-3</v>
      </c>
      <c r="G49" s="211">
        <f t="shared" si="2"/>
        <v>7.8532882800102163E-3</v>
      </c>
      <c r="H49" s="212">
        <f t="shared" si="3"/>
        <v>-8.2665708318413397E-3</v>
      </c>
    </row>
    <row r="50" spans="1:8" ht="13.8">
      <c r="A50" s="209">
        <v>43101</v>
      </c>
      <c r="B50" s="214">
        <v>2.1249875904596482E-3</v>
      </c>
      <c r="C50" s="205">
        <v>2823.81</v>
      </c>
      <c r="D50" s="207">
        <v>72.540000000000006</v>
      </c>
      <c r="E50">
        <f t="shared" si="0"/>
        <v>5.6178724645703677E-2</v>
      </c>
      <c r="F50">
        <f t="shared" si="1"/>
        <v>0.24063622370446397</v>
      </c>
      <c r="G50" s="211">
        <f t="shared" si="2"/>
        <v>5.4053737055244029E-2</v>
      </c>
      <c r="H50" s="212">
        <f t="shared" si="3"/>
        <v>0.23851123611400432</v>
      </c>
    </row>
    <row r="51" spans="1:8" ht="13.8">
      <c r="A51" s="209">
        <v>43132</v>
      </c>
      <c r="B51" s="214">
        <v>2.3526510136486767E-3</v>
      </c>
      <c r="C51" s="205">
        <v>2713.83</v>
      </c>
      <c r="D51" s="207">
        <v>75.62</v>
      </c>
      <c r="E51">
        <f t="shared" si="0"/>
        <v>-3.8947379604151844E-2</v>
      </c>
      <c r="F51">
        <f t="shared" si="1"/>
        <v>4.2459332781913398E-2</v>
      </c>
      <c r="G51" s="211">
        <f t="shared" si="2"/>
        <v>-4.1300030617800521E-2</v>
      </c>
      <c r="H51" s="212">
        <f t="shared" si="3"/>
        <v>4.0106681768264721E-2</v>
      </c>
    </row>
    <row r="52" spans="1:8" ht="13.8">
      <c r="A52" s="209">
        <v>43160</v>
      </c>
      <c r="B52" s="214">
        <v>2.3364081918575419E-3</v>
      </c>
      <c r="C52" s="205">
        <v>2640.87</v>
      </c>
      <c r="D52" s="207">
        <v>72.37</v>
      </c>
      <c r="E52">
        <f t="shared" si="0"/>
        <v>-2.6884513768364281E-2</v>
      </c>
      <c r="F52">
        <f t="shared" si="1"/>
        <v>-4.2978048135413907E-2</v>
      </c>
      <c r="G52" s="211">
        <f t="shared" si="2"/>
        <v>-2.9220921960221823E-2</v>
      </c>
      <c r="H52" s="212">
        <f t="shared" si="3"/>
        <v>-4.5314456327271449E-2</v>
      </c>
    </row>
    <row r="53" spans="1:8" ht="13.8">
      <c r="A53" s="209">
        <v>43191</v>
      </c>
      <c r="B53" s="214">
        <v>2.3607713389290907E-3</v>
      </c>
      <c r="C53" s="205">
        <v>2648.05</v>
      </c>
      <c r="D53" s="207">
        <v>78.31</v>
      </c>
      <c r="E53">
        <f t="shared" si="0"/>
        <v>2.718801001185326E-3</v>
      </c>
      <c r="F53">
        <f t="shared" si="1"/>
        <v>8.2078209202708266E-2</v>
      </c>
      <c r="G53" s="211">
        <f t="shared" si="2"/>
        <v>3.5802966225623525E-4</v>
      </c>
      <c r="H53" s="212">
        <f t="shared" si="3"/>
        <v>7.9717437863779175E-2</v>
      </c>
    </row>
    <row r="54" spans="1:8" ht="13.8">
      <c r="A54" s="209">
        <v>43221</v>
      </c>
      <c r="B54" s="214">
        <v>2.4500471914443711E-3</v>
      </c>
      <c r="C54" s="205">
        <v>2705.27</v>
      </c>
      <c r="D54" s="207">
        <v>81.48</v>
      </c>
      <c r="E54">
        <f t="shared" si="0"/>
        <v>2.1608353316591378E-2</v>
      </c>
      <c r="F54">
        <f t="shared" si="1"/>
        <v>4.0480143021325521E-2</v>
      </c>
      <c r="G54" s="211">
        <f t="shared" si="2"/>
        <v>1.9158306125147007E-2</v>
      </c>
      <c r="H54" s="212">
        <f t="shared" si="3"/>
        <v>3.803009582988115E-2</v>
      </c>
    </row>
    <row r="55" spans="1:8" ht="13.8">
      <c r="A55" s="209">
        <v>43252</v>
      </c>
      <c r="B55" s="214">
        <v>2.3932454057613572E-3</v>
      </c>
      <c r="C55" s="205">
        <v>2718.37</v>
      </c>
      <c r="D55" s="207">
        <v>84.99</v>
      </c>
      <c r="E55">
        <f t="shared" si="0"/>
        <v>4.842400204046143E-3</v>
      </c>
      <c r="F55">
        <f t="shared" si="1"/>
        <v>4.3078055964653791E-2</v>
      </c>
      <c r="G55" s="211">
        <f t="shared" si="2"/>
        <v>2.4491547982847858E-3</v>
      </c>
      <c r="H55" s="212">
        <f t="shared" si="3"/>
        <v>4.0684810558892434E-2</v>
      </c>
    </row>
    <row r="56" spans="1:8" ht="13.8">
      <c r="A56" s="209">
        <v>43282</v>
      </c>
      <c r="B56" s="214">
        <v>2.3770098189335176E-3</v>
      </c>
      <c r="C56" s="205">
        <v>2816.29</v>
      </c>
      <c r="D56" s="207">
        <v>88.87</v>
      </c>
      <c r="E56">
        <f t="shared" si="0"/>
        <v>3.6021586465418642E-2</v>
      </c>
      <c r="F56">
        <f t="shared" si="1"/>
        <v>4.5652429697611602E-2</v>
      </c>
      <c r="G56" s="211">
        <f t="shared" si="2"/>
        <v>3.3644576646485125E-2</v>
      </c>
      <c r="H56" s="212">
        <f t="shared" si="3"/>
        <v>4.3275419878678084E-2</v>
      </c>
    </row>
    <row r="57" spans="1:8" ht="13.8">
      <c r="A57" s="209">
        <v>43313</v>
      </c>
      <c r="B57" s="214">
        <v>2.3770098189335176E-3</v>
      </c>
      <c r="C57" s="205">
        <v>2901.52</v>
      </c>
      <c r="D57" s="207">
        <v>100.64</v>
      </c>
      <c r="E57">
        <f t="shared" si="0"/>
        <v>3.0263218631603996E-2</v>
      </c>
      <c r="F57">
        <f t="shared" si="1"/>
        <v>0.13244064363677277</v>
      </c>
      <c r="G57" s="211">
        <f t="shared" si="2"/>
        <v>2.7886208812670479E-2</v>
      </c>
      <c r="H57" s="212">
        <f t="shared" si="3"/>
        <v>0.13006363381783925</v>
      </c>
    </row>
    <row r="58" spans="1:8" ht="13.8">
      <c r="A58" s="209">
        <v>43344</v>
      </c>
      <c r="B58" s="214">
        <v>2.4662697723036864E-3</v>
      </c>
      <c r="C58" s="205">
        <v>2913.98</v>
      </c>
      <c r="D58" s="207">
        <v>100.15</v>
      </c>
      <c r="E58">
        <f t="shared" si="0"/>
        <v>4.2943009181394707E-3</v>
      </c>
      <c r="F58">
        <f t="shared" si="1"/>
        <v>-4.8688394276629066E-3</v>
      </c>
      <c r="G58" s="211">
        <f t="shared" si="2"/>
        <v>1.8280311458357843E-3</v>
      </c>
      <c r="H58" s="212">
        <f t="shared" si="3"/>
        <v>-7.335109199966593E-3</v>
      </c>
    </row>
    <row r="59" spans="1:8" ht="13.8">
      <c r="A59" s="209">
        <v>43374</v>
      </c>
      <c r="B59" s="214">
        <v>2.587847171547919E-3</v>
      </c>
      <c r="C59" s="205">
        <v>2711.74</v>
      </c>
      <c r="D59" s="207">
        <v>79.900000000000006</v>
      </c>
      <c r="E59">
        <f t="shared" si="0"/>
        <v>-6.9403358979814631E-2</v>
      </c>
      <c r="F59">
        <f t="shared" si="1"/>
        <v>-0.2021967049425861</v>
      </c>
      <c r="G59" s="211">
        <f t="shared" si="2"/>
        <v>-7.199120615136255E-2</v>
      </c>
      <c r="H59" s="212">
        <f t="shared" si="3"/>
        <v>-0.20478455211413402</v>
      </c>
    </row>
    <row r="60" spans="1:8" ht="13.8">
      <c r="A60" s="209">
        <v>43405</v>
      </c>
      <c r="B60" s="214">
        <v>2.5635446626290914E-3</v>
      </c>
      <c r="C60" s="205">
        <v>2760.17</v>
      </c>
      <c r="D60" s="207">
        <v>84.51</v>
      </c>
      <c r="E60">
        <f t="shared" si="0"/>
        <v>1.7859381799140144E-2</v>
      </c>
      <c r="F60">
        <f t="shared" si="1"/>
        <v>5.7697121401752177E-2</v>
      </c>
      <c r="G60" s="211">
        <f t="shared" si="2"/>
        <v>1.5295837136511052E-2</v>
      </c>
      <c r="H60" s="212">
        <f t="shared" si="3"/>
        <v>5.5133576739123086E-2</v>
      </c>
    </row>
    <row r="61" spans="1:8" ht="13.8">
      <c r="A61" s="209">
        <v>43435</v>
      </c>
      <c r="B61" s="214">
        <v>2.3282856950768149E-3</v>
      </c>
      <c r="C61" s="205">
        <v>2506.85</v>
      </c>
      <c r="D61" s="207">
        <v>75.099999999999994</v>
      </c>
      <c r="E61">
        <f t="shared" si="0"/>
        <v>-9.1776955767217297E-2</v>
      </c>
      <c r="F61">
        <f t="shared" si="1"/>
        <v>-0.11134776949473447</v>
      </c>
      <c r="G61" s="211">
        <f t="shared" si="2"/>
        <v>-9.4105241462294112E-2</v>
      </c>
      <c r="H61" s="212">
        <f t="shared" si="3"/>
        <v>-0.11367605518981129</v>
      </c>
    </row>
    <row r="62" spans="1:8" ht="13.8">
      <c r="A62" s="209">
        <v>43466</v>
      </c>
      <c r="B62" s="214">
        <v>2.2307592150201394E-3</v>
      </c>
      <c r="C62" s="205">
        <v>2704.1</v>
      </c>
      <c r="D62" s="207">
        <v>85.94</v>
      </c>
      <c r="E62">
        <f t="shared" si="0"/>
        <v>7.8684404731036967E-2</v>
      </c>
      <c r="F62">
        <f t="shared" si="1"/>
        <v>0.14434087882822907</v>
      </c>
      <c r="G62" s="211">
        <f t="shared" si="2"/>
        <v>7.6453645516016827E-2</v>
      </c>
      <c r="H62" s="212">
        <f t="shared" si="3"/>
        <v>0.14211011961320894</v>
      </c>
    </row>
    <row r="63" spans="1:8" ht="13.8">
      <c r="A63" s="209">
        <v>43497</v>
      </c>
      <c r="B63" s="214">
        <v>2.206361275312263E-3</v>
      </c>
      <c r="C63" s="205">
        <v>2784.49</v>
      </c>
      <c r="D63" s="207">
        <v>81.99</v>
      </c>
      <c r="E63">
        <f t="shared" si="0"/>
        <v>2.9728930143115964E-2</v>
      </c>
      <c r="F63">
        <f t="shared" si="1"/>
        <v>-4.5962299278566474E-2</v>
      </c>
      <c r="G63" s="211">
        <f t="shared" si="2"/>
        <v>2.7522568867803701E-2</v>
      </c>
      <c r="H63" s="212">
        <f t="shared" si="3"/>
        <v>-4.8168660553878737E-2</v>
      </c>
    </row>
    <row r="64" spans="1:8" ht="13.8">
      <c r="A64" s="209">
        <v>43525</v>
      </c>
      <c r="B64" s="214">
        <v>2.1168462230236607E-3</v>
      </c>
      <c r="C64" s="205">
        <v>2834.4</v>
      </c>
      <c r="D64" s="207">
        <v>89.04</v>
      </c>
      <c r="E64">
        <f t="shared" si="0"/>
        <v>1.7924287751078408E-2</v>
      </c>
      <c r="F64">
        <f t="shared" si="1"/>
        <v>8.5986095865349582E-2</v>
      </c>
      <c r="G64" s="211">
        <f t="shared" si="2"/>
        <v>1.5807441528054748E-2</v>
      </c>
      <c r="H64" s="212">
        <f t="shared" si="3"/>
        <v>8.3869249642325922E-2</v>
      </c>
    </row>
    <row r="65" spans="1:8" ht="13.8">
      <c r="A65" s="209">
        <v>43556</v>
      </c>
      <c r="B65" s="214">
        <v>2.0842734756658654E-3</v>
      </c>
      <c r="C65" s="205">
        <v>2945.83</v>
      </c>
      <c r="D65" s="207">
        <v>96.33</v>
      </c>
      <c r="E65">
        <f t="shared" si="0"/>
        <v>3.9313434942139368E-2</v>
      </c>
      <c r="F65">
        <f t="shared" si="1"/>
        <v>8.1873315363881302E-2</v>
      </c>
      <c r="G65" s="211">
        <f t="shared" si="2"/>
        <v>3.7229161466473502E-2</v>
      </c>
      <c r="H65" s="212">
        <f t="shared" si="3"/>
        <v>7.9789041888215437E-2</v>
      </c>
    </row>
    <row r="66" spans="1:8" ht="13.8">
      <c r="A66" s="209">
        <v>43586</v>
      </c>
      <c r="B66" s="214">
        <v>1.970177053312705E-3</v>
      </c>
      <c r="C66" s="205">
        <v>2752.06</v>
      </c>
      <c r="D66" s="207">
        <v>88.75</v>
      </c>
      <c r="E66">
        <f t="shared" si="0"/>
        <v>-6.5777726481161508E-2</v>
      </c>
      <c r="F66">
        <f t="shared" si="1"/>
        <v>-7.8687843870030083E-2</v>
      </c>
      <c r="G66" s="211">
        <f t="shared" si="2"/>
        <v>-6.7747903534474213E-2</v>
      </c>
      <c r="H66" s="212">
        <f t="shared" si="3"/>
        <v>-8.0658020923342788E-2</v>
      </c>
    </row>
    <row r="67" spans="1:8" ht="13.8">
      <c r="A67" s="209">
        <v>43617</v>
      </c>
      <c r="B67" s="214">
        <v>1.7088472872288651E-3</v>
      </c>
      <c r="C67" s="205">
        <v>2941.76</v>
      </c>
      <c r="D67" s="207">
        <v>94.68</v>
      </c>
      <c r="E67">
        <f t="shared" si="0"/>
        <v>6.8930183208215035E-2</v>
      </c>
      <c r="F67">
        <f t="shared" si="1"/>
        <v>6.6816901408450785E-2</v>
      </c>
      <c r="G67" s="211">
        <f t="shared" si="2"/>
        <v>6.7221335920986169E-2</v>
      </c>
      <c r="H67" s="212">
        <f t="shared" si="3"/>
        <v>6.510805412122192E-2</v>
      </c>
    </row>
    <row r="68" spans="1:8" ht="13.8">
      <c r="A68" s="209">
        <v>43647</v>
      </c>
      <c r="B68" s="214">
        <v>1.7006686367058155E-3</v>
      </c>
      <c r="C68" s="205">
        <v>2980.38</v>
      </c>
      <c r="D68" s="207">
        <v>93.34</v>
      </c>
      <c r="E68">
        <f t="shared" ref="E68:E121" si="4">(C68-C67)/C67</f>
        <v>1.312819536603934E-2</v>
      </c>
      <c r="F68">
        <f t="shared" ref="F68:F121" si="5">(D68-D67)/D67</f>
        <v>-1.4152936206168181E-2</v>
      </c>
      <c r="G68" s="211">
        <f t="shared" ref="G68:G121" si="6">E68-B68</f>
        <v>1.1427526729333524E-2</v>
      </c>
      <c r="H68" s="212">
        <f t="shared" ref="H68:H121" si="7">F68-B68</f>
        <v>-1.5853604842873997E-2</v>
      </c>
    </row>
    <row r="69" spans="1:8" ht="13.8">
      <c r="A69" s="209">
        <v>43678</v>
      </c>
      <c r="B69" s="214">
        <v>1.3482898900922802E-3</v>
      </c>
      <c r="C69" s="205">
        <v>2926.46</v>
      </c>
      <c r="D69" s="207">
        <v>88.81</v>
      </c>
      <c r="E69">
        <f t="shared" si="4"/>
        <v>-1.8091652742267789E-2</v>
      </c>
      <c r="F69">
        <f t="shared" si="5"/>
        <v>-4.853224769659311E-2</v>
      </c>
      <c r="G69" s="211">
        <f t="shared" si="6"/>
        <v>-1.9439942632360069E-2</v>
      </c>
      <c r="H69" s="212">
        <f t="shared" si="7"/>
        <v>-4.988053758668539E-2</v>
      </c>
    </row>
    <row r="70" spans="1:8" ht="13.8">
      <c r="A70" s="209">
        <v>43709</v>
      </c>
      <c r="B70" s="214">
        <v>1.4057468926966799E-3</v>
      </c>
      <c r="C70" s="205">
        <v>2976.74</v>
      </c>
      <c r="D70" s="207">
        <v>86.8</v>
      </c>
      <c r="E70">
        <f t="shared" si="4"/>
        <v>1.7181167690656883E-2</v>
      </c>
      <c r="F70">
        <f t="shared" si="5"/>
        <v>-2.2632586420448204E-2</v>
      </c>
      <c r="G70" s="211">
        <f t="shared" si="6"/>
        <v>1.5775420797960203E-2</v>
      </c>
      <c r="H70" s="212">
        <f t="shared" si="7"/>
        <v>-2.4038333313144884E-2</v>
      </c>
    </row>
    <row r="71" spans="1:8" ht="13.8">
      <c r="A71" s="209">
        <v>43739</v>
      </c>
      <c r="B71" s="214">
        <v>1.4139520764002711E-3</v>
      </c>
      <c r="C71" s="205">
        <v>3037.56</v>
      </c>
      <c r="D71" s="207">
        <v>88.83</v>
      </c>
      <c r="E71">
        <f t="shared" si="4"/>
        <v>2.0431747482144953E-2</v>
      </c>
      <c r="F71">
        <f t="shared" si="5"/>
        <v>2.3387096774193563E-2</v>
      </c>
      <c r="G71" s="211">
        <f t="shared" si="6"/>
        <v>1.9017795405744681E-2</v>
      </c>
      <c r="H71" s="212">
        <f t="shared" si="7"/>
        <v>2.1973144697793292E-2</v>
      </c>
    </row>
    <row r="72" spans="1:8" ht="13.8">
      <c r="A72" s="209">
        <v>43770</v>
      </c>
      <c r="B72" s="214">
        <v>1.4959632659397037E-3</v>
      </c>
      <c r="C72" s="205">
        <v>3140.98</v>
      </c>
      <c r="D72" s="207">
        <v>90.04</v>
      </c>
      <c r="E72">
        <f t="shared" si="4"/>
        <v>3.4047064090915104E-2</v>
      </c>
      <c r="F72">
        <f t="shared" si="5"/>
        <v>1.3621524259822222E-2</v>
      </c>
      <c r="G72" s="211">
        <f t="shared" si="6"/>
        <v>3.25511008249754E-2</v>
      </c>
      <c r="H72" s="212">
        <f t="shared" si="7"/>
        <v>1.2125560993882518E-2</v>
      </c>
    </row>
    <row r="73" spans="1:8" ht="13.8">
      <c r="A73" s="209">
        <v>43800</v>
      </c>
      <c r="B73" s="214">
        <v>1.5369411743291206E-3</v>
      </c>
      <c r="C73" s="205">
        <v>3230.78</v>
      </c>
      <c r="D73" s="207">
        <v>92.39</v>
      </c>
      <c r="E73">
        <f t="shared" si="4"/>
        <v>2.8589803182446302E-2</v>
      </c>
      <c r="F73">
        <f t="shared" si="5"/>
        <v>2.6099511328298471E-2</v>
      </c>
      <c r="G73" s="211">
        <f t="shared" si="6"/>
        <v>2.7052862008117181E-2</v>
      </c>
      <c r="H73" s="212">
        <f t="shared" si="7"/>
        <v>2.456257015396935E-2</v>
      </c>
    </row>
    <row r="74" spans="1:8" ht="13.8">
      <c r="A74" s="209">
        <v>43831</v>
      </c>
      <c r="B74" s="214">
        <v>1.4549669057570824E-3</v>
      </c>
      <c r="C74" s="205">
        <v>3225.52</v>
      </c>
      <c r="D74" s="207">
        <v>100.44</v>
      </c>
      <c r="E74">
        <f t="shared" si="4"/>
        <v>-1.6280898111292685E-3</v>
      </c>
      <c r="F74">
        <f t="shared" si="5"/>
        <v>8.7130641844355414E-2</v>
      </c>
      <c r="G74" s="211">
        <f t="shared" si="6"/>
        <v>-3.0830567168863509E-3</v>
      </c>
      <c r="H74" s="212">
        <f t="shared" si="7"/>
        <v>8.5675674938598331E-2</v>
      </c>
    </row>
    <row r="75" spans="1:8" ht="13.8">
      <c r="A75" s="209">
        <v>43862</v>
      </c>
      <c r="B75" s="214">
        <v>1.2414877164492744E-3</v>
      </c>
      <c r="C75" s="205">
        <v>2954.22</v>
      </c>
      <c r="D75" s="207">
        <v>94.19</v>
      </c>
      <c r="E75">
        <f t="shared" si="4"/>
        <v>-8.4110469009648109E-2</v>
      </c>
      <c r="F75">
        <f t="shared" si="5"/>
        <v>-6.2226204699322982E-2</v>
      </c>
      <c r="G75" s="211">
        <f t="shared" si="6"/>
        <v>-8.5351956726097383E-2</v>
      </c>
      <c r="H75" s="212">
        <f t="shared" si="7"/>
        <v>-6.3467692415772256E-2</v>
      </c>
    </row>
    <row r="76" spans="1:8" ht="13.8">
      <c r="A76" s="209">
        <v>43891</v>
      </c>
      <c r="B76" s="214">
        <v>7.2212503004753792E-4</v>
      </c>
      <c r="C76" s="205">
        <v>2584.59</v>
      </c>
      <c r="D76" s="207">
        <v>97.49</v>
      </c>
      <c r="E76">
        <f t="shared" si="4"/>
        <v>-0.12511932083595659</v>
      </c>
      <c r="F76">
        <f t="shared" si="5"/>
        <v>3.5035566408323573E-2</v>
      </c>
      <c r="G76" s="211">
        <f t="shared" si="6"/>
        <v>-0.12584144586600413</v>
      </c>
      <c r="H76" s="212">
        <f t="shared" si="7"/>
        <v>3.4313441378276036E-2</v>
      </c>
    </row>
    <row r="77" spans="1:8" ht="13.8">
      <c r="A77" s="209">
        <v>43922</v>
      </c>
      <c r="B77" s="214">
        <v>5.4834323189068002E-4</v>
      </c>
      <c r="C77" s="205">
        <v>2912.43</v>
      </c>
      <c r="D77" s="207">
        <v>123.7</v>
      </c>
      <c r="E77">
        <f t="shared" si="4"/>
        <v>0.12684410293315368</v>
      </c>
      <c r="F77">
        <f t="shared" si="5"/>
        <v>0.26884808698328044</v>
      </c>
      <c r="G77" s="211">
        <f t="shared" si="6"/>
        <v>0.126295759701263</v>
      </c>
      <c r="H77" s="212">
        <f t="shared" si="7"/>
        <v>0.26829974375138976</v>
      </c>
    </row>
    <row r="78" spans="1:8" ht="13.8">
      <c r="A78" s="209">
        <v>43952</v>
      </c>
      <c r="B78" s="214">
        <v>5.5662608827478088E-4</v>
      </c>
      <c r="C78" s="205">
        <v>3044.31</v>
      </c>
      <c r="D78" s="207">
        <v>122.12</v>
      </c>
      <c r="E78">
        <f t="shared" si="4"/>
        <v>4.5281775012618368E-2</v>
      </c>
      <c r="F78">
        <f t="shared" si="5"/>
        <v>-1.2772837510105078E-2</v>
      </c>
      <c r="G78" s="211">
        <f t="shared" si="6"/>
        <v>4.4725148924343587E-2</v>
      </c>
      <c r="H78" s="212">
        <f t="shared" si="7"/>
        <v>-1.3329463598379859E-2</v>
      </c>
    </row>
    <row r="79" spans="1:8" ht="13.8">
      <c r="A79" s="209">
        <v>43983</v>
      </c>
      <c r="B79" s="214">
        <v>6.0630739394196276E-4</v>
      </c>
      <c r="C79" s="205">
        <v>3100.29</v>
      </c>
      <c r="D79" s="207">
        <v>137.94</v>
      </c>
      <c r="E79">
        <f t="shared" si="4"/>
        <v>1.838840328350267E-2</v>
      </c>
      <c r="F79">
        <f t="shared" si="5"/>
        <v>0.1295447101211922</v>
      </c>
      <c r="G79" s="211">
        <f t="shared" si="6"/>
        <v>1.7782095889560708E-2</v>
      </c>
      <c r="H79" s="212">
        <f t="shared" si="7"/>
        <v>0.12893840272725024</v>
      </c>
    </row>
    <row r="80" spans="1:8" ht="13.8">
      <c r="A80" s="209">
        <v>44013</v>
      </c>
      <c r="B80" s="214">
        <v>5.1520426173889966E-4</v>
      </c>
      <c r="C80" s="205">
        <v>3271.12</v>
      </c>
      <c r="D80" s="207">
        <v>158.22999999999999</v>
      </c>
      <c r="E80">
        <f t="shared" si="4"/>
        <v>5.5101296975444213E-2</v>
      </c>
      <c r="F80">
        <f t="shared" si="5"/>
        <v>0.14709293895896761</v>
      </c>
      <c r="G80" s="211">
        <f t="shared" si="6"/>
        <v>5.4586092713705313E-2</v>
      </c>
      <c r="H80" s="212">
        <f t="shared" si="7"/>
        <v>0.14657773469722871</v>
      </c>
    </row>
    <row r="81" spans="1:8" ht="13.8">
      <c r="A81" s="209">
        <v>44044</v>
      </c>
      <c r="B81" s="214">
        <v>5.4005962118885975E-4</v>
      </c>
      <c r="C81" s="205">
        <v>3500.31</v>
      </c>
      <c r="D81" s="207">
        <v>172.55</v>
      </c>
      <c r="E81">
        <f t="shared" si="4"/>
        <v>7.0064687324219249E-2</v>
      </c>
      <c r="F81">
        <f t="shared" si="5"/>
        <v>9.0501169184099242E-2</v>
      </c>
      <c r="G81" s="211">
        <f t="shared" si="6"/>
        <v>6.9524627703030389E-2</v>
      </c>
      <c r="H81" s="212">
        <f t="shared" si="7"/>
        <v>8.9961109562910382E-2</v>
      </c>
    </row>
    <row r="82" spans="1:8" ht="13.8">
      <c r="A82" s="209">
        <v>44075</v>
      </c>
      <c r="B82" s="214">
        <v>5.6490819048460317E-4</v>
      </c>
      <c r="C82" s="205">
        <v>3363</v>
      </c>
      <c r="D82" s="207">
        <v>157.44</v>
      </c>
      <c r="E82">
        <f t="shared" si="4"/>
        <v>-3.9227954095494386E-2</v>
      </c>
      <c r="F82">
        <f t="shared" si="5"/>
        <v>-8.756882063170103E-2</v>
      </c>
      <c r="G82" s="211">
        <f t="shared" si="6"/>
        <v>-3.9792862285978989E-2</v>
      </c>
      <c r="H82" s="212">
        <f t="shared" si="7"/>
        <v>-8.8133728822185634E-2</v>
      </c>
    </row>
    <row r="83" spans="1:8" ht="13.8">
      <c r="A83" s="209">
        <v>44105</v>
      </c>
      <c r="B83" s="214">
        <v>6.5596158031810958E-4</v>
      </c>
      <c r="C83" s="205">
        <v>3269.96</v>
      </c>
      <c r="D83" s="207">
        <v>151.81</v>
      </c>
      <c r="E83">
        <f t="shared" si="4"/>
        <v>-2.766577460600653E-2</v>
      </c>
      <c r="F83">
        <f t="shared" si="5"/>
        <v>-3.5759654471544687E-2</v>
      </c>
      <c r="G83" s="211">
        <f t="shared" si="6"/>
        <v>-2.832173618632464E-2</v>
      </c>
      <c r="H83" s="212">
        <f t="shared" si="7"/>
        <v>-3.6415616051862797E-2</v>
      </c>
    </row>
    <row r="84" spans="1:8" ht="13.8">
      <c r="A84" s="209">
        <v>44136</v>
      </c>
      <c r="B84" s="214">
        <v>7.2212503004753792E-4</v>
      </c>
      <c r="C84" s="205">
        <v>3621.63</v>
      </c>
      <c r="D84" s="207">
        <v>158.4</v>
      </c>
      <c r="E84">
        <f t="shared" si="4"/>
        <v>0.10754565805086302</v>
      </c>
      <c r="F84">
        <f t="shared" si="5"/>
        <v>4.3409525064225039E-2</v>
      </c>
      <c r="G84" s="211">
        <f t="shared" si="6"/>
        <v>0.10682353302081549</v>
      </c>
      <c r="H84" s="212">
        <f t="shared" si="7"/>
        <v>4.2687400034177501E-2</v>
      </c>
    </row>
    <row r="85" spans="1:8" ht="13.8">
      <c r="A85" s="209">
        <v>44166</v>
      </c>
      <c r="B85" s="214">
        <v>7.7171605828496581E-4</v>
      </c>
      <c r="C85" s="205">
        <v>3756.07</v>
      </c>
      <c r="D85" s="207">
        <v>162.85</v>
      </c>
      <c r="E85">
        <f t="shared" si="4"/>
        <v>3.7121406659432372E-2</v>
      </c>
      <c r="F85">
        <f t="shared" si="5"/>
        <v>2.8093434343434271E-2</v>
      </c>
      <c r="G85" s="211">
        <f t="shared" si="6"/>
        <v>3.6349690601147407E-2</v>
      </c>
      <c r="H85" s="212">
        <f t="shared" si="7"/>
        <v>2.7321718285149305E-2</v>
      </c>
    </row>
    <row r="86" spans="1:8" ht="13.8">
      <c r="A86" s="209">
        <v>44197</v>
      </c>
      <c r="B86" s="214">
        <v>8.0000000000000004E-4</v>
      </c>
      <c r="C86" s="205">
        <v>3714.24</v>
      </c>
      <c r="D86" s="207">
        <v>160.31</v>
      </c>
      <c r="E86">
        <f t="shared" si="4"/>
        <v>-1.1136640158463601E-2</v>
      </c>
      <c r="F86">
        <f t="shared" si="5"/>
        <v>-1.5597175314706738E-2</v>
      </c>
      <c r="G86" s="211">
        <f t="shared" si="6"/>
        <v>-1.1936640158463602E-2</v>
      </c>
      <c r="H86" s="212">
        <f t="shared" si="7"/>
        <v>-1.6397175314706736E-2</v>
      </c>
    </row>
    <row r="87" spans="1:8" ht="13.8">
      <c r="A87" s="209">
        <v>44228</v>
      </c>
      <c r="B87" s="214">
        <v>4.0000000000000002E-4</v>
      </c>
      <c r="C87" s="205">
        <v>3811.15</v>
      </c>
      <c r="D87" s="207">
        <v>154.65</v>
      </c>
      <c r="E87">
        <f t="shared" si="4"/>
        <v>2.6091474971999741E-2</v>
      </c>
      <c r="F87">
        <f t="shared" si="5"/>
        <v>-3.5306593475141888E-2</v>
      </c>
      <c r="G87" s="211">
        <f t="shared" si="6"/>
        <v>2.569147497199974E-2</v>
      </c>
      <c r="H87" s="212">
        <f t="shared" si="7"/>
        <v>-3.5706593475141886E-2</v>
      </c>
    </row>
    <row r="88" spans="1:8" ht="13.8">
      <c r="A88" s="209">
        <v>44256</v>
      </c>
      <c r="B88" s="214">
        <v>2.9999999999999997E-4</v>
      </c>
      <c r="C88" s="205">
        <v>3972.89</v>
      </c>
      <c r="D88" s="207">
        <v>154.69999999999999</v>
      </c>
      <c r="E88">
        <f t="shared" si="4"/>
        <v>4.2438634008107733E-2</v>
      </c>
      <c r="F88">
        <f t="shared" si="5"/>
        <v>3.2331070158411214E-4</v>
      </c>
      <c r="G88" s="211">
        <f t="shared" si="6"/>
        <v>4.2138634008107731E-2</v>
      </c>
      <c r="H88" s="212">
        <f t="shared" si="7"/>
        <v>2.3310701584112168E-5</v>
      </c>
    </row>
    <row r="89" spans="1:8" ht="13.8">
      <c r="A89" s="209">
        <v>44287</v>
      </c>
      <c r="B89" s="214">
        <v>2.0000000000000001E-4</v>
      </c>
      <c r="C89" s="205">
        <v>4181.17</v>
      </c>
      <c r="D89" s="207">
        <v>173.37</v>
      </c>
      <c r="E89">
        <f t="shared" si="4"/>
        <v>5.2425312555847307E-2</v>
      </c>
      <c r="F89">
        <f t="shared" si="5"/>
        <v>0.1206851971557855</v>
      </c>
      <c r="G89" s="211">
        <f t="shared" si="6"/>
        <v>5.2225312555847309E-2</v>
      </c>
      <c r="H89" s="212">
        <f t="shared" si="7"/>
        <v>0.1204851971557855</v>
      </c>
    </row>
    <row r="90" spans="1:8" ht="13.8">
      <c r="A90" s="209">
        <v>44317</v>
      </c>
      <c r="B90" s="214">
        <v>2.0000000000000001E-4</v>
      </c>
      <c r="C90" s="205">
        <v>4204.1099999999997</v>
      </c>
      <c r="D90" s="207">
        <v>161.15</v>
      </c>
      <c r="E90">
        <f t="shared" si="4"/>
        <v>5.4865025818131288E-3</v>
      </c>
      <c r="F90">
        <f t="shared" si="5"/>
        <v>-7.048508969256502E-2</v>
      </c>
      <c r="G90" s="211">
        <f t="shared" si="6"/>
        <v>5.2865025818131291E-3</v>
      </c>
      <c r="H90" s="212">
        <f t="shared" si="7"/>
        <v>-7.0685089692565026E-2</v>
      </c>
    </row>
    <row r="91" spans="1:8" ht="13.8">
      <c r="A91" s="209">
        <v>44348</v>
      </c>
      <c r="B91" s="214">
        <v>4.0000000000000002E-4</v>
      </c>
      <c r="C91" s="205">
        <v>4297.5</v>
      </c>
      <c r="D91" s="207">
        <v>172.01</v>
      </c>
      <c r="E91">
        <f t="shared" si="4"/>
        <v>2.221397632316955E-2</v>
      </c>
      <c r="F91">
        <f t="shared" si="5"/>
        <v>6.7390629847967634E-2</v>
      </c>
      <c r="G91" s="211">
        <f t="shared" si="6"/>
        <v>2.1813976323169549E-2</v>
      </c>
      <c r="H91" s="212">
        <f t="shared" si="7"/>
        <v>6.6990629847967637E-2</v>
      </c>
    </row>
    <row r="92" spans="1:8" ht="13.8">
      <c r="A92" s="209">
        <v>44378</v>
      </c>
      <c r="B92" s="214">
        <v>5.0000000000000001E-4</v>
      </c>
      <c r="C92" s="205">
        <v>4395.26</v>
      </c>
      <c r="D92" s="207">
        <v>166.38</v>
      </c>
      <c r="E92">
        <f t="shared" si="4"/>
        <v>2.2748109365910464E-2</v>
      </c>
      <c r="F92">
        <f t="shared" si="5"/>
        <v>-3.2730655194465413E-2</v>
      </c>
      <c r="G92" s="211">
        <f t="shared" si="6"/>
        <v>2.2248109365910464E-2</v>
      </c>
      <c r="H92" s="212">
        <f t="shared" si="7"/>
        <v>-3.3230655194465414E-2</v>
      </c>
    </row>
    <row r="93" spans="1:8" ht="13.8">
      <c r="A93" s="209">
        <v>44409</v>
      </c>
      <c r="B93" s="214">
        <v>5.0000000000000001E-4</v>
      </c>
      <c r="C93" s="205">
        <v>4522.68</v>
      </c>
      <c r="D93" s="207">
        <v>173.54</v>
      </c>
      <c r="E93">
        <f t="shared" si="4"/>
        <v>2.8990321391681052E-2</v>
      </c>
      <c r="F93">
        <f t="shared" si="5"/>
        <v>4.3034018511840348E-2</v>
      </c>
      <c r="G93" s="211">
        <f t="shared" si="6"/>
        <v>2.8490321391681051E-2</v>
      </c>
      <c r="H93" s="212">
        <f t="shared" si="7"/>
        <v>4.2534018511840348E-2</v>
      </c>
    </row>
    <row r="94" spans="1:8" ht="13.8">
      <c r="A94" s="209">
        <v>44440</v>
      </c>
      <c r="B94" s="214">
        <v>4.0000000000000002E-4</v>
      </c>
      <c r="C94" s="205">
        <v>4307.54</v>
      </c>
      <c r="D94" s="207">
        <v>164.25</v>
      </c>
      <c r="E94">
        <f t="shared" si="4"/>
        <v>-4.7569140421166278E-2</v>
      </c>
      <c r="F94">
        <f t="shared" si="5"/>
        <v>-5.3532326841074063E-2</v>
      </c>
      <c r="G94" s="211">
        <f t="shared" si="6"/>
        <v>-4.7969140421166276E-2</v>
      </c>
      <c r="H94" s="212">
        <f t="shared" si="7"/>
        <v>-5.393232684107406E-2</v>
      </c>
    </row>
    <row r="95" spans="1:8" ht="13.8">
      <c r="A95" s="209">
        <v>44470</v>
      </c>
      <c r="B95" s="214">
        <v>5.0000000000000001E-4</v>
      </c>
      <c r="C95" s="205">
        <v>4605.38</v>
      </c>
      <c r="D95" s="207">
        <v>168.62</v>
      </c>
      <c r="E95">
        <f t="shared" si="4"/>
        <v>6.9143873301234615E-2</v>
      </c>
      <c r="F95">
        <f t="shared" si="5"/>
        <v>2.6605783866057865E-2</v>
      </c>
      <c r="G95" s="211">
        <f t="shared" si="6"/>
        <v>6.8643873301234615E-2</v>
      </c>
      <c r="H95" s="212">
        <f t="shared" si="7"/>
        <v>2.6105783866057865E-2</v>
      </c>
    </row>
    <row r="96" spans="1:8" ht="13.8">
      <c r="A96" s="209">
        <v>44501</v>
      </c>
      <c r="B96" s="214">
        <v>5.0000000000000001E-4</v>
      </c>
      <c r="C96" s="205">
        <v>4567</v>
      </c>
      <c r="D96" s="207">
        <v>175.35</v>
      </c>
      <c r="E96">
        <f t="shared" si="4"/>
        <v>-8.3337314184714628E-3</v>
      </c>
      <c r="F96">
        <f t="shared" si="5"/>
        <v>3.991222867987184E-2</v>
      </c>
      <c r="G96" s="211">
        <f t="shared" si="6"/>
        <v>-8.8337314184714633E-3</v>
      </c>
      <c r="H96" s="212">
        <f t="shared" si="7"/>
        <v>3.941222867987184E-2</v>
      </c>
    </row>
    <row r="97" spans="1:8" ht="13.8">
      <c r="A97" s="209">
        <v>44531</v>
      </c>
      <c r="B97" s="214">
        <v>5.9999999999999995E-4</v>
      </c>
      <c r="C97" s="205">
        <v>4766.18</v>
      </c>
      <c r="D97" s="207">
        <v>166.72</v>
      </c>
      <c r="E97">
        <f t="shared" si="4"/>
        <v>4.3612874972629799E-2</v>
      </c>
      <c r="F97">
        <f t="shared" si="5"/>
        <v>-4.9215854006273145E-2</v>
      </c>
      <c r="G97" s="211">
        <f t="shared" si="6"/>
        <v>4.3012874972629796E-2</v>
      </c>
      <c r="H97" s="212">
        <f t="shared" si="7"/>
        <v>-4.9815854006273148E-2</v>
      </c>
    </row>
    <row r="98" spans="1:8" ht="13.8">
      <c r="A98" s="209">
        <v>44562</v>
      </c>
      <c r="B98" s="214">
        <v>1.4666666666666667E-3</v>
      </c>
      <c r="C98" s="205">
        <v>4515.55</v>
      </c>
      <c r="D98" s="207">
        <v>149.57</v>
      </c>
      <c r="E98">
        <f t="shared" si="4"/>
        <v>-5.2585089106999758E-2</v>
      </c>
      <c r="F98">
        <f t="shared" si="5"/>
        <v>-0.10286708253358928</v>
      </c>
      <c r="G98" s="211">
        <f t="shared" si="6"/>
        <v>-5.4051755773666423E-2</v>
      </c>
      <c r="H98" s="212">
        <f t="shared" si="7"/>
        <v>-0.10433374920025595</v>
      </c>
    </row>
    <row r="99" spans="1:8" ht="13.8">
      <c r="A99" s="209">
        <v>44593</v>
      </c>
      <c r="B99" s="214">
        <v>1.6083333333333334E-3</v>
      </c>
      <c r="C99" s="205">
        <v>4373.9399999999996</v>
      </c>
      <c r="D99" s="207">
        <v>153.56</v>
      </c>
      <c r="E99">
        <f t="shared" si="4"/>
        <v>-3.136052086678269E-2</v>
      </c>
      <c r="F99">
        <f t="shared" si="5"/>
        <v>2.6676472554656744E-2</v>
      </c>
      <c r="G99" s="211">
        <f t="shared" si="6"/>
        <v>-3.2968854200116027E-2</v>
      </c>
      <c r="H99" s="212">
        <f t="shared" si="7"/>
        <v>2.5068139221323411E-2</v>
      </c>
    </row>
    <row r="100" spans="1:8" ht="13.8">
      <c r="A100" s="209">
        <v>44621</v>
      </c>
      <c r="B100" s="214">
        <v>1.7749999999999999E-3</v>
      </c>
      <c r="C100" s="205">
        <v>4530.41</v>
      </c>
      <c r="D100" s="207">
        <v>163</v>
      </c>
      <c r="E100">
        <f t="shared" si="4"/>
        <v>3.5773238773279988E-2</v>
      </c>
      <c r="F100">
        <f t="shared" si="5"/>
        <v>6.1474342276634522E-2</v>
      </c>
      <c r="G100" s="211">
        <f t="shared" si="6"/>
        <v>3.3998238773279989E-2</v>
      </c>
      <c r="H100" s="212">
        <f t="shared" si="7"/>
        <v>5.9699342276634523E-2</v>
      </c>
    </row>
    <row r="101" spans="1:8" ht="13.8">
      <c r="A101" s="209">
        <v>44652</v>
      </c>
      <c r="B101" s="214">
        <v>2.2916666666666667E-3</v>
      </c>
      <c r="C101" s="205">
        <v>4131.93</v>
      </c>
      <c r="D101" s="207">
        <v>124.28</v>
      </c>
      <c r="E101">
        <f t="shared" si="4"/>
        <v>-8.7956719149039395E-2</v>
      </c>
      <c r="F101">
        <f t="shared" si="5"/>
        <v>-0.23754601226993866</v>
      </c>
      <c r="G101" s="211">
        <f t="shared" si="6"/>
        <v>-9.0248385815706059E-2</v>
      </c>
      <c r="H101" s="212">
        <f t="shared" si="7"/>
        <v>-0.23983767893660532</v>
      </c>
    </row>
    <row r="102" spans="1:8" ht="13.8">
      <c r="A102" s="209">
        <v>44682</v>
      </c>
      <c r="B102" s="214">
        <v>2.4166666666666668E-3</v>
      </c>
      <c r="C102" s="205">
        <v>4132.1499999999996</v>
      </c>
      <c r="D102" s="207">
        <v>120.21</v>
      </c>
      <c r="E102">
        <f t="shared" si="4"/>
        <v>5.3243883608711947E-5</v>
      </c>
      <c r="F102">
        <f t="shared" si="5"/>
        <v>-3.274863212101712E-2</v>
      </c>
      <c r="G102" s="211">
        <f t="shared" si="6"/>
        <v>-2.3634227830579549E-3</v>
      </c>
      <c r="H102" s="212">
        <f t="shared" si="7"/>
        <v>-3.5165298787683784E-2</v>
      </c>
    </row>
    <row r="103" spans="1:8" ht="13.8">
      <c r="A103" s="209">
        <v>44713</v>
      </c>
      <c r="B103" s="214">
        <v>2.6166666666666664E-3</v>
      </c>
      <c r="C103" s="205">
        <v>3785.38</v>
      </c>
      <c r="D103" s="207">
        <v>106.21</v>
      </c>
      <c r="E103">
        <f t="shared" si="4"/>
        <v>-8.391999322386641E-2</v>
      </c>
      <c r="F103">
        <f t="shared" si="5"/>
        <v>-0.11646285666749855</v>
      </c>
      <c r="G103" s="211">
        <f t="shared" si="6"/>
        <v>-8.653665989053308E-2</v>
      </c>
      <c r="H103" s="212">
        <f t="shared" si="7"/>
        <v>-0.11907952333416522</v>
      </c>
    </row>
    <row r="104" spans="1:8" ht="13.8">
      <c r="A104" s="209">
        <v>44743</v>
      </c>
      <c r="B104" s="214">
        <v>2.4166666666666668E-3</v>
      </c>
      <c r="C104" s="205">
        <v>4130.29</v>
      </c>
      <c r="D104" s="207">
        <v>134.94999999999999</v>
      </c>
      <c r="E104">
        <f t="shared" si="4"/>
        <v>9.1116347632205968E-2</v>
      </c>
      <c r="F104">
        <f t="shared" si="5"/>
        <v>0.27059598907824117</v>
      </c>
      <c r="G104" s="211">
        <f t="shared" si="6"/>
        <v>8.8699680965539304E-2</v>
      </c>
      <c r="H104" s="212">
        <f t="shared" si="7"/>
        <v>0.26817932241157449</v>
      </c>
    </row>
    <row r="105" spans="1:8" ht="13.8">
      <c r="A105" s="209">
        <v>44774</v>
      </c>
      <c r="B105" s="214">
        <v>2.4166666666666668E-3</v>
      </c>
      <c r="C105" s="205">
        <v>3955</v>
      </c>
      <c r="D105" s="207">
        <v>126.77</v>
      </c>
      <c r="E105">
        <f t="shared" si="4"/>
        <v>-4.2440119216810436E-2</v>
      </c>
      <c r="F105">
        <f t="shared" si="5"/>
        <v>-6.0615042608373422E-2</v>
      </c>
      <c r="G105" s="211">
        <f t="shared" si="6"/>
        <v>-4.48567858834771E-2</v>
      </c>
      <c r="H105" s="212">
        <f t="shared" si="7"/>
        <v>-6.3031709275040093E-2</v>
      </c>
    </row>
    <row r="106" spans="1:8" ht="13.8">
      <c r="A106" s="209">
        <v>44805</v>
      </c>
      <c r="B106" s="214">
        <v>2.9333333333333334E-3</v>
      </c>
      <c r="C106" s="205">
        <v>3585.62</v>
      </c>
      <c r="D106" s="207">
        <v>113</v>
      </c>
      <c r="E106">
        <f t="shared" si="4"/>
        <v>-9.3395701643489287E-2</v>
      </c>
      <c r="F106">
        <f t="shared" si="5"/>
        <v>-0.10862191370197993</v>
      </c>
      <c r="G106" s="211">
        <f t="shared" si="6"/>
        <v>-9.6329034976822617E-2</v>
      </c>
      <c r="H106" s="212">
        <f t="shared" si="7"/>
        <v>-0.11155524703531326</v>
      </c>
    </row>
    <row r="107" spans="1:8" ht="13.8">
      <c r="A107" s="209">
        <v>44835</v>
      </c>
      <c r="B107" s="214">
        <v>3.316666666666667E-3</v>
      </c>
      <c r="C107" s="205">
        <v>3871.98</v>
      </c>
      <c r="D107" s="207">
        <v>102.44</v>
      </c>
      <c r="E107">
        <f t="shared" si="4"/>
        <v>7.9863454576893297E-2</v>
      </c>
      <c r="F107">
        <f t="shared" si="5"/>
        <v>-9.3451327433628342E-2</v>
      </c>
      <c r="G107" s="211">
        <f t="shared" si="6"/>
        <v>7.6546787910226635E-2</v>
      </c>
      <c r="H107" s="212">
        <f t="shared" si="7"/>
        <v>-9.6767994100295004E-2</v>
      </c>
    </row>
    <row r="108" spans="1:8" ht="13.8">
      <c r="A108" s="209">
        <v>44866</v>
      </c>
      <c r="B108" s="214">
        <v>3.2416666666666666E-3</v>
      </c>
      <c r="C108" s="205">
        <v>4080.11</v>
      </c>
      <c r="D108" s="207">
        <v>96.54</v>
      </c>
      <c r="E108">
        <f t="shared" si="4"/>
        <v>5.375286029369989E-2</v>
      </c>
      <c r="F108">
        <f t="shared" si="5"/>
        <v>-5.7594689574384926E-2</v>
      </c>
      <c r="G108" s="211">
        <f t="shared" si="6"/>
        <v>5.0511193627033227E-2</v>
      </c>
      <c r="H108" s="212">
        <f t="shared" si="7"/>
        <v>-6.083635624105159E-2</v>
      </c>
    </row>
    <row r="109" spans="1:8" ht="13.8">
      <c r="A109" s="209">
        <v>44896</v>
      </c>
      <c r="B109" s="214">
        <v>3.0166666666666671E-3</v>
      </c>
      <c r="C109" s="205">
        <v>3839.5</v>
      </c>
      <c r="D109" s="207">
        <v>84</v>
      </c>
      <c r="E109">
        <f t="shared" si="4"/>
        <v>-5.897144929916108E-2</v>
      </c>
      <c r="F109">
        <f t="shared" si="5"/>
        <v>-0.1298943443132381</v>
      </c>
      <c r="G109" s="211">
        <f t="shared" si="6"/>
        <v>-6.1988115965827748E-2</v>
      </c>
      <c r="H109" s="212">
        <f t="shared" si="7"/>
        <v>-0.13291101097990476</v>
      </c>
    </row>
    <row r="110" spans="1:8" ht="13.8">
      <c r="A110" s="209">
        <v>44927</v>
      </c>
      <c r="B110" s="214">
        <v>3.4749999999999998E-3</v>
      </c>
      <c r="C110" s="205">
        <v>4076.6</v>
      </c>
      <c r="D110" s="207">
        <v>103.13</v>
      </c>
      <c r="E110">
        <f t="shared" si="4"/>
        <v>6.1752832400052068E-2</v>
      </c>
      <c r="F110">
        <f t="shared" si="5"/>
        <v>0.22773809523809518</v>
      </c>
      <c r="G110" s="211">
        <f t="shared" si="6"/>
        <v>5.8277832400052069E-2</v>
      </c>
      <c r="H110" s="212">
        <f t="shared" si="7"/>
        <v>0.22426309523809518</v>
      </c>
    </row>
    <row r="111" spans="1:8" ht="13.8">
      <c r="A111" s="209">
        <v>44958</v>
      </c>
      <c r="B111" s="214">
        <v>3.8250000000000003E-3</v>
      </c>
      <c r="C111" s="205">
        <v>3970.15</v>
      </c>
      <c r="D111" s="207">
        <v>94.23</v>
      </c>
      <c r="E111">
        <f t="shared" si="4"/>
        <v>-2.6112446646715356E-2</v>
      </c>
      <c r="F111">
        <f t="shared" si="5"/>
        <v>-8.629884611655185E-2</v>
      </c>
      <c r="G111" s="211">
        <f t="shared" si="6"/>
        <v>-2.9937446646715354E-2</v>
      </c>
      <c r="H111" s="212">
        <f t="shared" si="7"/>
        <v>-9.0123846116551845E-2</v>
      </c>
    </row>
    <row r="112" spans="1:8" ht="13.8">
      <c r="A112" s="209">
        <v>44986</v>
      </c>
      <c r="B112" s="214">
        <v>3.8916666666666665E-3</v>
      </c>
      <c r="C112" s="205">
        <v>4109.3100000000004</v>
      </c>
      <c r="D112" s="207">
        <v>103.29</v>
      </c>
      <c r="E112">
        <f t="shared" si="4"/>
        <v>3.5051572358727079E-2</v>
      </c>
      <c r="F112">
        <f t="shared" si="5"/>
        <v>9.6147723654886996E-2</v>
      </c>
      <c r="G112" s="211">
        <f t="shared" si="6"/>
        <v>3.1159905692060411E-2</v>
      </c>
      <c r="H112" s="212">
        <f t="shared" si="7"/>
        <v>9.2256056988220328E-2</v>
      </c>
    </row>
    <row r="113" spans="1:8" ht="13.8">
      <c r="A113" s="209">
        <v>45017</v>
      </c>
      <c r="B113" s="214">
        <v>3.9166666666666664E-3</v>
      </c>
      <c r="C113" s="205">
        <v>4169.4799999999996</v>
      </c>
      <c r="D113" s="207">
        <v>105.45</v>
      </c>
      <c r="E113">
        <f t="shared" si="4"/>
        <v>1.4642360882970416E-2</v>
      </c>
      <c r="F113">
        <f t="shared" si="5"/>
        <v>2.0911995352889887E-2</v>
      </c>
      <c r="G113" s="211">
        <f t="shared" si="6"/>
        <v>1.072569421630375E-2</v>
      </c>
      <c r="H113" s="212">
        <f t="shared" si="7"/>
        <v>1.6995328686223221E-2</v>
      </c>
    </row>
    <row r="114" spans="1:8" ht="13.8">
      <c r="A114" s="209">
        <v>45047</v>
      </c>
      <c r="B114" s="214">
        <v>3.741666666666667E-3</v>
      </c>
      <c r="C114" s="205">
        <v>4179.83</v>
      </c>
      <c r="D114" s="207">
        <v>120.58</v>
      </c>
      <c r="E114">
        <f t="shared" si="4"/>
        <v>2.4823239348792572E-3</v>
      </c>
      <c r="F114">
        <f t="shared" si="5"/>
        <v>0.14348032242769079</v>
      </c>
      <c r="G114" s="211">
        <f t="shared" si="6"/>
        <v>-1.2593427317874098E-3</v>
      </c>
      <c r="H114" s="212">
        <f t="shared" si="7"/>
        <v>0.13973865576102412</v>
      </c>
    </row>
    <row r="115" spans="1:8" ht="13.8">
      <c r="A115" s="209">
        <v>45078</v>
      </c>
      <c r="B115" s="214">
        <v>4.4166666666666668E-3</v>
      </c>
      <c r="C115" s="205">
        <v>4450.38</v>
      </c>
      <c r="D115" s="207">
        <v>130.36000000000001</v>
      </c>
      <c r="E115">
        <f t="shared" si="4"/>
        <v>6.4727512841431398E-2</v>
      </c>
      <c r="F115">
        <f t="shared" si="5"/>
        <v>8.1107978105821987E-2</v>
      </c>
      <c r="G115" s="211">
        <f t="shared" si="6"/>
        <v>6.0310846174764732E-2</v>
      </c>
      <c r="H115" s="212">
        <f t="shared" si="7"/>
        <v>7.6691311439155321E-2</v>
      </c>
    </row>
    <row r="116" spans="1:8" ht="13.8">
      <c r="A116" s="209">
        <v>45108</v>
      </c>
      <c r="B116" s="214">
        <v>4.3916666666666661E-3</v>
      </c>
      <c r="C116" s="205">
        <v>4588.96</v>
      </c>
      <c r="D116" s="207">
        <v>133.68</v>
      </c>
      <c r="E116">
        <f t="shared" si="4"/>
        <v>3.1138913980379185E-2</v>
      </c>
      <c r="F116">
        <f t="shared" si="5"/>
        <v>2.5467934949370916E-2</v>
      </c>
      <c r="G116" s="211">
        <f t="shared" si="6"/>
        <v>2.674724731371252E-2</v>
      </c>
      <c r="H116" s="212">
        <f t="shared" si="7"/>
        <v>2.1076268282704251E-2</v>
      </c>
    </row>
    <row r="117" spans="1:8" ht="13.8">
      <c r="A117" s="209">
        <v>45139</v>
      </c>
      <c r="B117" s="214">
        <v>4.5750000000000001E-3</v>
      </c>
      <c r="C117" s="205">
        <v>4507.66</v>
      </c>
      <c r="D117" s="207">
        <v>138.01</v>
      </c>
      <c r="E117">
        <f t="shared" si="4"/>
        <v>-1.7716432481433741E-2</v>
      </c>
      <c r="F117">
        <f t="shared" si="5"/>
        <v>3.2390783961699463E-2</v>
      </c>
      <c r="G117" s="211">
        <f t="shared" si="6"/>
        <v>-2.229143248143374E-2</v>
      </c>
      <c r="H117" s="212">
        <f t="shared" si="7"/>
        <v>2.7815783961699463E-2</v>
      </c>
    </row>
    <row r="118" spans="1:8" ht="13.8">
      <c r="A118" s="209">
        <v>45170</v>
      </c>
      <c r="B118" s="214">
        <v>4.5916666666666666E-3</v>
      </c>
      <c r="C118" s="205">
        <v>4288.05</v>
      </c>
      <c r="D118" s="207">
        <v>127.12</v>
      </c>
      <c r="E118">
        <f t="shared" si="4"/>
        <v>-4.8719291162155016E-2</v>
      </c>
      <c r="F118">
        <f t="shared" si="5"/>
        <v>-7.8907325556119026E-2</v>
      </c>
      <c r="G118" s="211">
        <f t="shared" si="6"/>
        <v>-5.3310957828821684E-2</v>
      </c>
      <c r="H118" s="212">
        <f t="shared" si="7"/>
        <v>-8.3498992222785687E-2</v>
      </c>
    </row>
    <row r="119" spans="1:8" ht="13.8">
      <c r="A119" s="209">
        <v>45200</v>
      </c>
      <c r="B119" s="214">
        <v>4.6333333333333331E-3</v>
      </c>
      <c r="C119" s="205">
        <v>4193.8</v>
      </c>
      <c r="D119" s="207">
        <v>133.09</v>
      </c>
      <c r="E119">
        <f t="shared" si="4"/>
        <v>-2.1979687736850082E-2</v>
      </c>
      <c r="F119">
        <f t="shared" si="5"/>
        <v>4.6963499056010057E-2</v>
      </c>
      <c r="G119" s="211">
        <f t="shared" si="6"/>
        <v>-2.6613021070183415E-2</v>
      </c>
      <c r="H119" s="212">
        <f t="shared" si="7"/>
        <v>4.2330165722676727E-2</v>
      </c>
    </row>
    <row r="120" spans="1:8" ht="13.8">
      <c r="A120" s="209">
        <v>45231</v>
      </c>
      <c r="B120" s="214">
        <v>4.6333333333333331E-3</v>
      </c>
      <c r="C120" s="205">
        <v>4567.8</v>
      </c>
      <c r="D120" s="207">
        <v>146.09</v>
      </c>
      <c r="E120">
        <f t="shared" si="4"/>
        <v>8.9179264628737653E-2</v>
      </c>
      <c r="F120">
        <f t="shared" si="5"/>
        <v>9.7678262829664131E-2</v>
      </c>
      <c r="G120" s="211">
        <f t="shared" si="6"/>
        <v>8.4545931295404317E-2</v>
      </c>
      <c r="H120" s="212">
        <f t="shared" si="7"/>
        <v>9.3044929496330794E-2</v>
      </c>
    </row>
    <row r="121" spans="1:8" ht="13.8">
      <c r="A121" s="209">
        <v>45261</v>
      </c>
      <c r="B121" s="214">
        <v>4.6249999999999998E-3</v>
      </c>
      <c r="C121" s="205">
        <v>4769.83</v>
      </c>
      <c r="D121" s="207">
        <v>151.94</v>
      </c>
      <c r="E121">
        <f t="shared" si="4"/>
        <v>4.4229169403213746E-2</v>
      </c>
      <c r="F121">
        <f t="shared" si="5"/>
        <v>4.0043808611130084E-2</v>
      </c>
      <c r="G121" s="211">
        <f t="shared" si="6"/>
        <v>3.9604169403213749E-2</v>
      </c>
      <c r="H121" s="212">
        <f t="shared" si="7"/>
        <v>3.5418808611130087E-2</v>
      </c>
    </row>
  </sheetData>
  <sortState xmlns:xlrd2="http://schemas.microsoft.com/office/spreadsheetml/2017/richdata2" ref="A2:D121">
    <sortCondition ref="A2:A12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C017-240B-47E8-9AC9-710352717F40}">
  <dimension ref="A2:U8"/>
  <sheetViews>
    <sheetView topLeftCell="L7" zoomScale="115" zoomScaleNormal="115" workbookViewId="0">
      <selection activeCell="U23" sqref="U23"/>
    </sheetView>
  </sheetViews>
  <sheetFormatPr defaultColWidth="10.33203125" defaultRowHeight="13.2"/>
  <cols>
    <col min="1" max="1" width="24.44140625" bestFit="1" customWidth="1"/>
    <col min="10" max="16" width="12.33203125" bestFit="1" customWidth="1"/>
    <col min="17" max="21" width="14" bestFit="1" customWidth="1"/>
  </cols>
  <sheetData>
    <row r="2" spans="1:21">
      <c r="B2" s="85">
        <v>2014</v>
      </c>
      <c r="C2" s="85">
        <v>2015</v>
      </c>
      <c r="D2" s="85">
        <v>2016</v>
      </c>
      <c r="E2" s="85">
        <v>2017</v>
      </c>
      <c r="F2" s="85">
        <v>2018</v>
      </c>
      <c r="G2" s="85">
        <v>2019</v>
      </c>
      <c r="H2" s="85">
        <v>2020</v>
      </c>
      <c r="I2" s="85">
        <v>2021</v>
      </c>
      <c r="J2" s="85">
        <v>2022</v>
      </c>
      <c r="K2" s="85">
        <v>2023</v>
      </c>
      <c r="L2" s="85">
        <v>2024</v>
      </c>
      <c r="M2" s="85">
        <v>2025</v>
      </c>
      <c r="N2" s="85">
        <v>2026</v>
      </c>
      <c r="O2" s="85">
        <v>2027</v>
      </c>
      <c r="P2" s="85">
        <v>2028</v>
      </c>
      <c r="Q2" s="85">
        <v>2029</v>
      </c>
      <c r="R2" s="85">
        <v>2030</v>
      </c>
      <c r="S2" s="85">
        <v>2031</v>
      </c>
      <c r="T2" s="85">
        <v>2032</v>
      </c>
      <c r="U2" s="85">
        <v>2033</v>
      </c>
    </row>
    <row r="3" spans="1:21">
      <c r="A3" s="19" t="str">
        <f>'Proj IS'!A29</f>
        <v>Total Revenue</v>
      </c>
      <c r="B3" s="19">
        <f>IS!B17</f>
        <v>88988000</v>
      </c>
      <c r="C3" s="19">
        <f>IS!C17</f>
        <v>107006000</v>
      </c>
      <c r="D3" s="19">
        <f>IS!D17</f>
        <v>135987000</v>
      </c>
      <c r="E3" s="19">
        <f>IS!E17</f>
        <v>177866000</v>
      </c>
      <c r="F3" s="19">
        <f>IS!F17</f>
        <v>232887000</v>
      </c>
      <c r="G3" s="19">
        <f>IS!G17</f>
        <v>280522000</v>
      </c>
      <c r="H3" s="19">
        <f>IS!H17</f>
        <v>386064000</v>
      </c>
      <c r="I3" s="19">
        <f>IS!I17</f>
        <v>469822000</v>
      </c>
      <c r="J3" s="19">
        <f>IS!J17</f>
        <v>513983000</v>
      </c>
      <c r="K3" s="19">
        <f>IS!K17</f>
        <v>574785000</v>
      </c>
      <c r="L3" s="77"/>
      <c r="M3" s="77"/>
      <c r="N3" s="77"/>
      <c r="O3" s="77"/>
      <c r="P3" s="77"/>
      <c r="Q3" s="77"/>
      <c r="R3" s="77"/>
      <c r="S3" s="77"/>
      <c r="T3" s="77"/>
      <c r="U3" s="77"/>
    </row>
    <row r="4" spans="1:21">
      <c r="A4" s="19" t="s">
        <v>187</v>
      </c>
      <c r="B4" s="19"/>
      <c r="C4" s="19"/>
      <c r="D4" s="19"/>
      <c r="E4" s="19"/>
      <c r="F4" s="19"/>
      <c r="G4" s="19"/>
      <c r="H4" s="19"/>
      <c r="I4" s="19"/>
      <c r="J4" s="51"/>
      <c r="K4" s="51">
        <f>'Proj IS'!H29</f>
        <v>574785000</v>
      </c>
      <c r="L4" s="51">
        <f>'Proj IS'!I29</f>
        <v>634723260</v>
      </c>
      <c r="M4" s="51">
        <f>'Proj IS'!J29</f>
        <v>695894468.1500001</v>
      </c>
      <c r="N4" s="51">
        <f>'Proj IS'!K29</f>
        <v>757571610.99900019</v>
      </c>
      <c r="O4" s="51">
        <f>'Proj IS'!L29</f>
        <v>818986812.65944517</v>
      </c>
      <c r="P4" s="51">
        <f>'Proj IS'!M29</f>
        <v>879357763.00398552</v>
      </c>
      <c r="Q4" s="51">
        <f>'Proj IS'!N29</f>
        <v>943411222.32964253</v>
      </c>
      <c r="R4" s="51">
        <f>'Proj IS'!O29</f>
        <v>1011136425.6429632</v>
      </c>
      <c r="S4" s="51">
        <f>'Proj IS'!P29</f>
        <v>1082484022.5563793</v>
      </c>
      <c r="T4" s="51">
        <f>'Proj IS'!Q29</f>
        <v>1157363659.8344789</v>
      </c>
      <c r="U4" s="51">
        <f>'Proj IS'!R29</f>
        <v>1238089569.640614</v>
      </c>
    </row>
    <row r="7" spans="1:21">
      <c r="A7" s="19" t="s">
        <v>43</v>
      </c>
      <c r="B7" s="19">
        <f>IS!B35</f>
        <v>-241000</v>
      </c>
      <c r="C7" s="19">
        <f>IS!C35</f>
        <v>596000</v>
      </c>
      <c r="D7" s="19">
        <f>IS!D35</f>
        <v>2371000</v>
      </c>
      <c r="E7" s="19">
        <f>IS!E35</f>
        <v>3033000</v>
      </c>
      <c r="F7" s="19">
        <f>IS!F35</f>
        <v>10073000</v>
      </c>
      <c r="G7" s="19">
        <f>IS!G35</f>
        <v>11588000</v>
      </c>
      <c r="H7" s="19">
        <f>IS!H35</f>
        <v>21331000</v>
      </c>
      <c r="I7" s="19">
        <f>IS!I35</f>
        <v>33364000</v>
      </c>
      <c r="J7" s="19">
        <f>IS!J35</f>
        <v>-2722000</v>
      </c>
      <c r="K7" s="19">
        <f>IS!K35</f>
        <v>30425000</v>
      </c>
    </row>
    <row r="8" spans="1:21">
      <c r="A8" s="19" t="s">
        <v>189</v>
      </c>
      <c r="K8">
        <f>'Proj IS'!H47</f>
        <v>30425000</v>
      </c>
      <c r="L8">
        <f>'Proj IS'!I47</f>
        <v>34871695.904399991</v>
      </c>
      <c r="M8">
        <f>'Proj IS'!J47</f>
        <v>44474615.459466472</v>
      </c>
      <c r="N8">
        <f>'Proj IS'!K47</f>
        <v>55363333.331806928</v>
      </c>
      <c r="O8">
        <f>'Proj IS'!L47</f>
        <v>67525462.703771323</v>
      </c>
      <c r="P8">
        <f>'Proj IS'!M47</f>
        <v>79977588.545212522</v>
      </c>
      <c r="Q8">
        <f>'Proj IS'!N47</f>
        <v>93822246.060683042</v>
      </c>
      <c r="R8">
        <f>'Proj IS'!O47</f>
        <v>109152177.14815792</v>
      </c>
      <c r="S8">
        <f>'Proj IS'!P47</f>
        <v>126055264.42669034</v>
      </c>
      <c r="T8">
        <f>'Proj IS'!Q47</f>
        <v>144612589.29631823</v>
      </c>
      <c r="U8">
        <f>'Proj IS'!R47</f>
        <v>165223053.06854001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FB6C-9C47-4A01-99D3-7F664C9F8D9D}">
  <dimension ref="A1:K20"/>
  <sheetViews>
    <sheetView workbookViewId="0">
      <selection activeCell="O3" sqref="O3"/>
    </sheetView>
  </sheetViews>
  <sheetFormatPr defaultColWidth="9.109375" defaultRowHeight="13.2"/>
  <cols>
    <col min="1" max="1" width="13.88671875" style="50" customWidth="1"/>
    <col min="2" max="2" width="7.88671875" style="50" bestFit="1" customWidth="1"/>
    <col min="3" max="3" width="9" style="50" customWidth="1"/>
    <col min="4" max="5" width="12.109375" style="50" bestFit="1" customWidth="1"/>
    <col min="6" max="6" width="9.5546875" style="50" bestFit="1" customWidth="1"/>
    <col min="7" max="16384" width="9.109375" style="50"/>
  </cols>
  <sheetData>
    <row r="1" spans="1:11" ht="42" customHeight="1">
      <c r="A1" s="52"/>
      <c r="B1" s="58" t="s">
        <v>136</v>
      </c>
      <c r="C1" s="58" t="s">
        <v>106</v>
      </c>
      <c r="D1" s="58" t="s">
        <v>137</v>
      </c>
      <c r="E1" s="58" t="s">
        <v>109</v>
      </c>
      <c r="F1" s="59"/>
      <c r="G1" s="89"/>
      <c r="H1" s="58" t="s">
        <v>136</v>
      </c>
      <c r="I1" s="58" t="s">
        <v>106</v>
      </c>
      <c r="J1" s="58" t="s">
        <v>137</v>
      </c>
      <c r="K1" s="58" t="s">
        <v>109</v>
      </c>
    </row>
    <row r="2" spans="1:11" ht="41.4">
      <c r="A2" s="53" t="s">
        <v>110</v>
      </c>
      <c r="B2" s="54" t="s">
        <v>111</v>
      </c>
      <c r="C2" s="54" t="s">
        <v>112</v>
      </c>
      <c r="D2" s="54" t="s">
        <v>113</v>
      </c>
      <c r="E2" s="54" t="s">
        <v>135</v>
      </c>
      <c r="F2" s="59"/>
      <c r="G2" s="53" t="s">
        <v>110</v>
      </c>
      <c r="H2" s="89">
        <v>0.56999999999999995</v>
      </c>
      <c r="I2" s="89">
        <v>0.18</v>
      </c>
      <c r="J2" s="89">
        <v>0.1</v>
      </c>
      <c r="K2" s="89">
        <v>0.15</v>
      </c>
    </row>
    <row r="3" spans="1:11" ht="55.2">
      <c r="A3" s="53" t="s">
        <v>114</v>
      </c>
      <c r="B3" s="54" t="s">
        <v>138</v>
      </c>
      <c r="C3" s="54" t="s">
        <v>111</v>
      </c>
      <c r="D3" s="54" t="s">
        <v>115</v>
      </c>
      <c r="E3" s="54" t="s">
        <v>112</v>
      </c>
      <c r="F3" s="59"/>
      <c r="G3" s="53" t="s">
        <v>114</v>
      </c>
      <c r="H3" s="89">
        <v>0.23</v>
      </c>
      <c r="I3" s="89">
        <v>0.55000000000000004</v>
      </c>
      <c r="J3" s="89">
        <v>7.0000000000000007E-2</v>
      </c>
      <c r="K3" s="89">
        <v>0.15</v>
      </c>
    </row>
    <row r="4" spans="1:11" ht="27.6">
      <c r="A4" s="239" t="s">
        <v>116</v>
      </c>
      <c r="B4" s="54" t="s">
        <v>118</v>
      </c>
      <c r="C4" s="54" t="s">
        <v>107</v>
      </c>
      <c r="D4" s="240" t="s">
        <v>119</v>
      </c>
      <c r="E4" s="240"/>
      <c r="F4" s="59"/>
    </row>
    <row r="5" spans="1:11" ht="41.4">
      <c r="A5" s="239"/>
      <c r="B5" s="126" t="s">
        <v>162</v>
      </c>
      <c r="C5" s="54" t="s">
        <v>117</v>
      </c>
      <c r="D5" s="241"/>
      <c r="E5" s="241"/>
      <c r="F5" s="59"/>
      <c r="H5" s="88"/>
    </row>
    <row r="6" spans="1:11" ht="13.8">
      <c r="H6" s="88"/>
    </row>
    <row r="9" spans="1:11" ht="39.6">
      <c r="A9" s="60"/>
      <c r="B9" s="64" t="s">
        <v>139</v>
      </c>
      <c r="C9" s="64" t="s">
        <v>140</v>
      </c>
      <c r="D9" s="64" t="s">
        <v>144</v>
      </c>
      <c r="E9" s="64" t="s">
        <v>145</v>
      </c>
      <c r="F9" s="64" t="s">
        <v>146</v>
      </c>
    </row>
    <row r="10" spans="1:11">
      <c r="A10" s="63" t="s">
        <v>106</v>
      </c>
      <c r="B10" s="61" t="s">
        <v>141</v>
      </c>
      <c r="C10" s="61" t="s">
        <v>156</v>
      </c>
      <c r="D10" s="65">
        <v>0.17</v>
      </c>
      <c r="E10" s="65">
        <v>0.6</v>
      </c>
      <c r="F10" s="60" t="s">
        <v>105</v>
      </c>
    </row>
    <row r="11" spans="1:11">
      <c r="A11" s="63" t="s">
        <v>142</v>
      </c>
      <c r="B11" s="61" t="s">
        <v>143</v>
      </c>
      <c r="C11" s="61" t="s">
        <v>157</v>
      </c>
      <c r="D11" s="65">
        <v>0.25</v>
      </c>
      <c r="E11" s="65">
        <v>0.25</v>
      </c>
      <c r="F11" s="60" t="s">
        <v>147</v>
      </c>
    </row>
    <row r="12" spans="1:11">
      <c r="A12" s="63" t="s">
        <v>108</v>
      </c>
      <c r="B12" s="62">
        <v>0.1</v>
      </c>
      <c r="C12" s="61" t="s">
        <v>158</v>
      </c>
      <c r="D12" s="65">
        <v>0.1</v>
      </c>
      <c r="E12" s="60" t="s">
        <v>149</v>
      </c>
      <c r="F12" s="60" t="s">
        <v>148</v>
      </c>
    </row>
    <row r="14" spans="1:11" ht="26.4">
      <c r="A14" s="60"/>
      <c r="B14" s="64" t="s">
        <v>106</v>
      </c>
      <c r="C14" s="64" t="s">
        <v>142</v>
      </c>
      <c r="D14" s="64" t="s">
        <v>108</v>
      </c>
    </row>
    <row r="15" spans="1:11">
      <c r="A15" s="66" t="s">
        <v>43</v>
      </c>
      <c r="B15" s="61" t="s">
        <v>154</v>
      </c>
      <c r="C15" s="61" t="s">
        <v>155</v>
      </c>
      <c r="D15" s="61" t="s">
        <v>149</v>
      </c>
    </row>
    <row r="16" spans="1:11" ht="26.4">
      <c r="A16" s="66" t="s">
        <v>150</v>
      </c>
      <c r="B16" s="61" t="s">
        <v>151</v>
      </c>
      <c r="C16" s="61" t="s">
        <v>152</v>
      </c>
      <c r="D16" s="61" t="s">
        <v>141</v>
      </c>
    </row>
    <row r="17" spans="1:4">
      <c r="A17" s="66" t="s">
        <v>122</v>
      </c>
      <c r="B17" s="61" t="s">
        <v>143</v>
      </c>
      <c r="C17" s="61" t="s">
        <v>153</v>
      </c>
      <c r="D17" s="62">
        <v>-0.05</v>
      </c>
    </row>
    <row r="18" spans="1:4">
      <c r="A18" s="66" t="s">
        <v>123</v>
      </c>
      <c r="B18" s="61" t="s">
        <v>164</v>
      </c>
      <c r="C18" s="61" t="s">
        <v>165</v>
      </c>
      <c r="D18" s="62">
        <v>0.05</v>
      </c>
    </row>
    <row r="19" spans="1:4" ht="26.4">
      <c r="A19" s="66" t="s">
        <v>163</v>
      </c>
      <c r="B19" s="67">
        <v>1.2</v>
      </c>
      <c r="C19" s="68">
        <v>2.5</v>
      </c>
      <c r="D19" s="68">
        <v>2.9</v>
      </c>
    </row>
    <row r="20" spans="1:4" ht="26.4">
      <c r="A20" s="66" t="s">
        <v>159</v>
      </c>
      <c r="B20" s="61" t="s">
        <v>143</v>
      </c>
      <c r="C20" s="61" t="s">
        <v>160</v>
      </c>
      <c r="D20" s="61" t="s">
        <v>161</v>
      </c>
    </row>
  </sheetData>
  <mergeCells count="3">
    <mergeCell ref="A4:A5"/>
    <mergeCell ref="E4:E5"/>
    <mergeCell ref="D4:D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15D6-671B-4CD4-B172-D54A1060F9FA}">
  <dimension ref="A1:AI253"/>
  <sheetViews>
    <sheetView tabSelected="1" topLeftCell="T226" workbookViewId="0">
      <selection activeCell="V229" activeCellId="1" sqref="T231 V229"/>
    </sheetView>
  </sheetViews>
  <sheetFormatPr defaultRowHeight="13.2"/>
  <cols>
    <col min="6" max="6" width="10.5546875" customWidth="1"/>
    <col min="7" max="7" width="20" customWidth="1"/>
    <col min="8" max="8" width="10.5546875" customWidth="1"/>
    <col min="10" max="10" width="30.88671875" customWidth="1"/>
    <col min="11" max="11" width="15" customWidth="1"/>
    <col min="14" max="14" width="19.77734375" customWidth="1"/>
    <col min="20" max="20" width="25.33203125" customWidth="1"/>
    <col min="34" max="34" width="13.88671875" customWidth="1"/>
    <col min="35" max="35" width="12.44140625" customWidth="1"/>
  </cols>
  <sheetData>
    <row r="1" spans="1:35">
      <c r="A1" s="139" t="s">
        <v>275</v>
      </c>
      <c r="B1" s="139"/>
      <c r="C1" s="139"/>
      <c r="D1" s="140">
        <v>0.04</v>
      </c>
    </row>
    <row r="2" spans="1:35" ht="18">
      <c r="A2" s="139" t="s">
        <v>276</v>
      </c>
      <c r="B2" s="139"/>
      <c r="C2" s="139"/>
      <c r="D2" s="140">
        <v>0.05</v>
      </c>
      <c r="J2" s="255" t="s">
        <v>454</v>
      </c>
      <c r="K2" s="255" t="s">
        <v>455</v>
      </c>
      <c r="AA2" s="257" t="s">
        <v>368</v>
      </c>
      <c r="AB2" s="258" t="s">
        <v>456</v>
      </c>
      <c r="AC2" s="258" t="s">
        <v>457</v>
      </c>
      <c r="AD2" s="258" t="s">
        <v>458</v>
      </c>
      <c r="AE2" s="258" t="s">
        <v>459</v>
      </c>
      <c r="AF2" s="258" t="s">
        <v>460</v>
      </c>
      <c r="AG2" s="258" t="s">
        <v>461</v>
      </c>
      <c r="AH2" s="258" t="s">
        <v>462</v>
      </c>
      <c r="AI2" s="258" t="s">
        <v>463</v>
      </c>
    </row>
    <row r="3" spans="1:35" ht="18">
      <c r="A3" s="139" t="s">
        <v>277</v>
      </c>
      <c r="B3" s="234"/>
      <c r="C3" s="234"/>
      <c r="D3" s="234">
        <v>0.03</v>
      </c>
      <c r="J3" s="255" t="s">
        <v>445</v>
      </c>
      <c r="K3" s="255">
        <v>186.51</v>
      </c>
      <c r="AA3" s="259">
        <v>45572</v>
      </c>
      <c r="AB3" s="253">
        <v>182.97</v>
      </c>
      <c r="AC3" s="253">
        <v>183.59</v>
      </c>
      <c r="AD3" s="253">
        <v>180.25</v>
      </c>
      <c r="AE3" s="253">
        <v>180.8</v>
      </c>
      <c r="AF3" s="253">
        <v>180.8</v>
      </c>
      <c r="AG3" s="260">
        <v>41292503</v>
      </c>
      <c r="AH3" s="253">
        <v>195.76</v>
      </c>
      <c r="AI3" s="253">
        <v>180.8</v>
      </c>
    </row>
    <row r="4" spans="1:35" ht="18">
      <c r="A4" s="142" t="s">
        <v>278</v>
      </c>
      <c r="B4" s="142"/>
      <c r="C4" s="142"/>
      <c r="D4" s="143">
        <f>'Proj IS'!I12</f>
        <v>427230950.00000006</v>
      </c>
      <c r="J4" s="255" t="s">
        <v>446</v>
      </c>
      <c r="K4" s="256">
        <v>41292503</v>
      </c>
      <c r="AA4" s="259">
        <v>45569</v>
      </c>
      <c r="AB4" s="253">
        <v>185.75</v>
      </c>
      <c r="AC4" s="253">
        <v>187.6</v>
      </c>
      <c r="AD4" s="253">
        <v>183.6</v>
      </c>
      <c r="AE4" s="253">
        <v>186.51</v>
      </c>
      <c r="AF4" s="253">
        <v>186.51</v>
      </c>
      <c r="AG4" s="260">
        <v>40890300</v>
      </c>
      <c r="AH4" s="253">
        <v>195.76</v>
      </c>
      <c r="AI4" s="253">
        <v>180.8</v>
      </c>
    </row>
    <row r="5" spans="1:35" ht="18">
      <c r="A5" s="137" t="s">
        <v>279</v>
      </c>
      <c r="B5" s="137"/>
      <c r="C5" s="137"/>
      <c r="D5" s="144">
        <f t="shared" ref="D5" si="0">D2*D30+D1</f>
        <v>0.04</v>
      </c>
      <c r="J5" s="255" t="s">
        <v>447</v>
      </c>
      <c r="K5" s="255">
        <v>1.1499999999999999</v>
      </c>
      <c r="AA5" s="259">
        <v>45568</v>
      </c>
      <c r="AB5" s="253">
        <v>183.05</v>
      </c>
      <c r="AC5" s="253">
        <v>183.44</v>
      </c>
      <c r="AD5" s="253">
        <v>180.88</v>
      </c>
      <c r="AE5" s="253">
        <v>181.96</v>
      </c>
      <c r="AF5" s="253">
        <v>181.96</v>
      </c>
      <c r="AG5" s="260">
        <v>30204300</v>
      </c>
      <c r="AH5" s="253">
        <v>195.76</v>
      </c>
      <c r="AI5" s="253">
        <v>180.8</v>
      </c>
    </row>
    <row r="6" spans="1:35" ht="18">
      <c r="A6" s="145" t="s">
        <v>280</v>
      </c>
      <c r="B6" s="137"/>
      <c r="C6" s="137"/>
      <c r="D6" s="144" t="e">
        <f>D78/(D32+D78)</f>
        <v>#DIV/0!</v>
      </c>
      <c r="J6" s="255" t="s">
        <v>293</v>
      </c>
      <c r="K6" s="255" t="s">
        <v>448</v>
      </c>
      <c r="AA6" s="259">
        <v>45567</v>
      </c>
      <c r="AB6" s="253">
        <v>184.44</v>
      </c>
      <c r="AC6" s="253">
        <v>186.6</v>
      </c>
      <c r="AD6" s="253">
        <v>184.04</v>
      </c>
      <c r="AE6" s="253">
        <v>184.76</v>
      </c>
      <c r="AF6" s="253">
        <v>184.76</v>
      </c>
      <c r="AG6" s="260">
        <v>23704100</v>
      </c>
      <c r="AH6" s="253">
        <v>195.76</v>
      </c>
      <c r="AI6" s="253">
        <v>180.8</v>
      </c>
    </row>
    <row r="7" spans="1:35" ht="18">
      <c r="A7" s="146" t="s">
        <v>281</v>
      </c>
      <c r="B7" s="137"/>
      <c r="C7" s="137"/>
      <c r="D7" s="144" t="e">
        <f>(1-D6)*D5+D6*D3*(1-D23)</f>
        <v>#DIV/0!</v>
      </c>
      <c r="J7" s="255" t="s">
        <v>292</v>
      </c>
      <c r="K7" s="255" t="s">
        <v>449</v>
      </c>
      <c r="AA7" s="259">
        <v>45566</v>
      </c>
      <c r="AB7" s="253">
        <v>184.9</v>
      </c>
      <c r="AC7" s="253">
        <v>186.19</v>
      </c>
      <c r="AD7" s="253">
        <v>183.45</v>
      </c>
      <c r="AE7" s="253">
        <v>185.13</v>
      </c>
      <c r="AF7" s="253">
        <v>185.13</v>
      </c>
      <c r="AG7" s="260">
        <v>36044900</v>
      </c>
      <c r="AH7" s="253">
        <v>195.76</v>
      </c>
      <c r="AI7" s="253">
        <v>180.8</v>
      </c>
    </row>
    <row r="8" spans="1:35" ht="18">
      <c r="F8" s="245" t="s">
        <v>420</v>
      </c>
      <c r="G8" s="246" t="s">
        <v>421</v>
      </c>
      <c r="H8" s="247" t="s">
        <v>422</v>
      </c>
      <c r="J8" s="255" t="s">
        <v>450</v>
      </c>
      <c r="K8" s="255" t="s">
        <v>451</v>
      </c>
      <c r="AA8" s="259">
        <v>45565</v>
      </c>
      <c r="AB8" s="253">
        <v>187.14</v>
      </c>
      <c r="AC8" s="253">
        <v>188.49</v>
      </c>
      <c r="AD8" s="253">
        <v>184.65</v>
      </c>
      <c r="AE8" s="253">
        <v>186.33</v>
      </c>
      <c r="AF8" s="253">
        <v>186.33</v>
      </c>
      <c r="AG8" s="260">
        <v>41583900</v>
      </c>
      <c r="AH8" s="253">
        <v>195.76</v>
      </c>
      <c r="AI8" s="253">
        <v>180.8</v>
      </c>
    </row>
    <row r="9" spans="1:35" ht="18">
      <c r="F9" s="243" t="s">
        <v>275</v>
      </c>
      <c r="G9" s="242"/>
      <c r="H9" s="244">
        <v>0.04</v>
      </c>
      <c r="J9" s="255" t="s">
        <v>438</v>
      </c>
      <c r="K9" s="255">
        <v>3.28</v>
      </c>
      <c r="AA9" s="259">
        <v>45562</v>
      </c>
      <c r="AB9" s="253">
        <v>190.68</v>
      </c>
      <c r="AC9" s="253">
        <v>190.9</v>
      </c>
      <c r="AD9" s="253">
        <v>187.34</v>
      </c>
      <c r="AE9" s="253">
        <v>187.97</v>
      </c>
      <c r="AF9" s="253">
        <v>187.97</v>
      </c>
      <c r="AG9" s="260">
        <v>36002300</v>
      </c>
      <c r="AH9" s="253">
        <v>195.76</v>
      </c>
      <c r="AI9" s="253">
        <v>180.8</v>
      </c>
    </row>
    <row r="10" spans="1:35" ht="18">
      <c r="F10" s="243" t="s">
        <v>276</v>
      </c>
      <c r="G10" s="242"/>
      <c r="H10" s="244">
        <v>0.05</v>
      </c>
      <c r="J10" s="255" t="s">
        <v>452</v>
      </c>
      <c r="K10" s="255">
        <v>3.31</v>
      </c>
      <c r="AA10" s="259">
        <v>45561</v>
      </c>
      <c r="AB10" s="253">
        <v>194.31</v>
      </c>
      <c r="AC10" s="253">
        <v>194.53</v>
      </c>
      <c r="AD10" s="253">
        <v>189.54</v>
      </c>
      <c r="AE10" s="253">
        <v>191.16</v>
      </c>
      <c r="AF10" s="253">
        <v>191.16</v>
      </c>
      <c r="AG10" s="260">
        <v>36334900</v>
      </c>
      <c r="AH10" s="253">
        <v>195.76</v>
      </c>
      <c r="AI10" s="253">
        <v>180.8</v>
      </c>
    </row>
    <row r="11" spans="1:35" ht="18">
      <c r="F11" s="243" t="s">
        <v>277</v>
      </c>
      <c r="G11" s="242"/>
      <c r="H11" s="244">
        <v>0.03</v>
      </c>
      <c r="J11" s="255" t="s">
        <v>453</v>
      </c>
      <c r="K11" s="255">
        <v>18.79</v>
      </c>
      <c r="N11" s="252" t="s">
        <v>293</v>
      </c>
      <c r="O11" s="253" t="s">
        <v>423</v>
      </c>
      <c r="P11" s="253" t="s">
        <v>424</v>
      </c>
      <c r="Q11" s="253" t="s">
        <v>425</v>
      </c>
      <c r="R11" s="253" t="s">
        <v>426</v>
      </c>
      <c r="S11" s="253" t="s">
        <v>427</v>
      </c>
      <c r="T11" s="253" t="s">
        <v>428</v>
      </c>
      <c r="AA11" s="259">
        <v>45560</v>
      </c>
      <c r="AB11" s="253">
        <v>193.75</v>
      </c>
      <c r="AC11" s="253">
        <v>193.95</v>
      </c>
      <c r="AD11" s="253">
        <v>192.16</v>
      </c>
      <c r="AE11" s="253">
        <v>192.53</v>
      </c>
      <c r="AF11" s="253">
        <v>192.53</v>
      </c>
      <c r="AG11" s="260">
        <v>26391100</v>
      </c>
      <c r="AH11" s="253">
        <v>195.76</v>
      </c>
      <c r="AI11" s="253">
        <v>180.8</v>
      </c>
    </row>
    <row r="12" spans="1:35">
      <c r="F12" s="243" t="s">
        <v>278</v>
      </c>
      <c r="G12" s="242"/>
      <c r="H12" s="244">
        <v>0.10427944361804853</v>
      </c>
      <c r="N12" s="252" t="s">
        <v>333</v>
      </c>
      <c r="O12" s="253" t="s">
        <v>429</v>
      </c>
      <c r="P12" s="253" t="s">
        <v>430</v>
      </c>
      <c r="Q12" s="253" t="s">
        <v>431</v>
      </c>
      <c r="R12" s="253" t="s">
        <v>432</v>
      </c>
      <c r="S12" s="253" t="s">
        <v>433</v>
      </c>
      <c r="T12" s="253" t="s">
        <v>434</v>
      </c>
      <c r="AA12" s="259">
        <v>45559</v>
      </c>
      <c r="AB12" s="253">
        <v>194.27</v>
      </c>
      <c r="AC12" s="253">
        <v>195.37</v>
      </c>
      <c r="AD12" s="253">
        <v>190.13</v>
      </c>
      <c r="AE12" s="253">
        <v>193.96</v>
      </c>
      <c r="AF12" s="253">
        <v>193.96</v>
      </c>
      <c r="AG12" s="260">
        <v>43478900</v>
      </c>
      <c r="AH12" s="253">
        <v>195.76</v>
      </c>
      <c r="AI12" s="253">
        <v>180.8</v>
      </c>
    </row>
    <row r="13" spans="1:35">
      <c r="F13" s="243" t="s">
        <v>279</v>
      </c>
      <c r="G13" s="242"/>
      <c r="H13" s="244">
        <v>0.10300000000000001</v>
      </c>
      <c r="N13" s="252" t="s">
        <v>435</v>
      </c>
      <c r="O13" s="253">
        <v>44.52</v>
      </c>
      <c r="P13" s="253">
        <v>54.13</v>
      </c>
      <c r="Q13" s="253">
        <v>62.2</v>
      </c>
      <c r="R13" s="253">
        <v>79.55</v>
      </c>
      <c r="S13" s="253">
        <v>100.89</v>
      </c>
      <c r="T13" s="253">
        <v>310.38</v>
      </c>
      <c r="AA13" s="259">
        <v>45558</v>
      </c>
      <c r="AB13" s="253">
        <v>191.64</v>
      </c>
      <c r="AC13" s="253">
        <v>194.45</v>
      </c>
      <c r="AD13" s="253">
        <v>190.57</v>
      </c>
      <c r="AE13" s="253">
        <v>193.88</v>
      </c>
      <c r="AF13" s="253">
        <v>193.88</v>
      </c>
      <c r="AG13" s="260">
        <v>36993100</v>
      </c>
      <c r="AH13" s="253">
        <v>195.76</v>
      </c>
      <c r="AI13" s="253">
        <v>180.8</v>
      </c>
    </row>
    <row r="14" spans="1:35">
      <c r="F14" s="243" t="s">
        <v>280</v>
      </c>
      <c r="G14" s="242"/>
      <c r="H14" s="244">
        <v>6.8548906953263322E-2</v>
      </c>
      <c r="N14" s="252" t="s">
        <v>436</v>
      </c>
      <c r="O14" s="253">
        <v>31.55</v>
      </c>
      <c r="P14" s="253">
        <v>41.49</v>
      </c>
      <c r="Q14" s="253">
        <v>42.55</v>
      </c>
      <c r="R14" s="253">
        <v>39.53</v>
      </c>
      <c r="S14" s="253">
        <v>40.49</v>
      </c>
      <c r="T14" s="253">
        <v>82.64</v>
      </c>
      <c r="AA14" s="259">
        <v>45555</v>
      </c>
      <c r="AB14" s="253">
        <v>190.23</v>
      </c>
      <c r="AC14" s="253">
        <v>191.84</v>
      </c>
      <c r="AD14" s="253">
        <v>187.41</v>
      </c>
      <c r="AE14" s="253">
        <v>191.6</v>
      </c>
      <c r="AF14" s="253">
        <v>191.6</v>
      </c>
      <c r="AG14" s="260">
        <v>100378600</v>
      </c>
      <c r="AH14" s="253">
        <v>195.76</v>
      </c>
      <c r="AI14" s="253">
        <v>180.8</v>
      </c>
    </row>
    <row r="15" spans="1:35">
      <c r="F15" s="249" t="s">
        <v>281</v>
      </c>
      <c r="G15" s="250"/>
      <c r="H15" s="248">
        <v>9.7625765694864169E-2</v>
      </c>
      <c r="N15" s="252" t="s">
        <v>437</v>
      </c>
      <c r="O15" s="253">
        <v>1.77</v>
      </c>
      <c r="P15" s="253">
        <v>2.06</v>
      </c>
      <c r="Q15" s="253">
        <v>2.44</v>
      </c>
      <c r="R15" s="253">
        <v>2.4700000000000002</v>
      </c>
      <c r="S15" s="253">
        <v>2.5299999999999998</v>
      </c>
      <c r="T15" s="253">
        <v>5.16</v>
      </c>
      <c r="AA15" s="259">
        <v>45554</v>
      </c>
      <c r="AB15" s="253">
        <v>190.04</v>
      </c>
      <c r="AC15" s="253">
        <v>190.99</v>
      </c>
      <c r="AD15" s="253">
        <v>188.47</v>
      </c>
      <c r="AE15" s="253">
        <v>189.87</v>
      </c>
      <c r="AF15" s="253">
        <v>189.87</v>
      </c>
      <c r="AG15" s="260">
        <v>39543200</v>
      </c>
      <c r="AH15" s="253">
        <v>195.76</v>
      </c>
      <c r="AI15" s="253">
        <v>180.8</v>
      </c>
    </row>
    <row r="16" spans="1:35">
      <c r="N16" s="252" t="s">
        <v>438</v>
      </c>
      <c r="O16" s="253">
        <v>3.28</v>
      </c>
      <c r="P16" s="253">
        <v>3.46</v>
      </c>
      <c r="Q16" s="253">
        <v>3.29</v>
      </c>
      <c r="R16" s="253">
        <v>2.85</v>
      </c>
      <c r="S16" s="253">
        <v>2.4300000000000002</v>
      </c>
      <c r="T16" s="253">
        <v>2.54</v>
      </c>
      <c r="AA16" s="259">
        <v>45553</v>
      </c>
      <c r="AB16" s="253">
        <v>186.45</v>
      </c>
      <c r="AC16" s="253">
        <v>188.8</v>
      </c>
      <c r="AD16" s="253">
        <v>185.06</v>
      </c>
      <c r="AE16" s="253">
        <v>186.43</v>
      </c>
      <c r="AF16" s="253">
        <v>186.43</v>
      </c>
      <c r="AG16" s="260">
        <v>34448100</v>
      </c>
      <c r="AH16" s="253">
        <v>195.76</v>
      </c>
      <c r="AI16" s="253">
        <v>180.8</v>
      </c>
    </row>
    <row r="17" spans="14:35">
      <c r="N17" s="252" t="s">
        <v>439</v>
      </c>
      <c r="O17" s="253">
        <v>8.2799999999999994</v>
      </c>
      <c r="P17" s="253">
        <v>9.2799999999999994</v>
      </c>
      <c r="Q17" s="253">
        <v>9.3000000000000007</v>
      </c>
      <c r="R17" s="253">
        <v>8.6199999999999992</v>
      </c>
      <c r="S17" s="253">
        <v>7.79</v>
      </c>
      <c r="T17" s="253">
        <v>8.6999999999999993</v>
      </c>
      <c r="AA17" s="259">
        <v>45552</v>
      </c>
      <c r="AB17" s="253">
        <v>186.85</v>
      </c>
      <c r="AC17" s="253">
        <v>189.45</v>
      </c>
      <c r="AD17" s="253">
        <v>186.14</v>
      </c>
      <c r="AE17" s="253">
        <v>186.88</v>
      </c>
      <c r="AF17" s="253">
        <v>186.88</v>
      </c>
      <c r="AG17" s="260">
        <v>26091700</v>
      </c>
      <c r="AH17" s="253">
        <v>195.76</v>
      </c>
      <c r="AI17" s="253">
        <v>180.8</v>
      </c>
    </row>
    <row r="18" spans="14:35">
      <c r="N18" s="252" t="s">
        <v>440</v>
      </c>
      <c r="O18" s="253">
        <v>3.31</v>
      </c>
      <c r="P18" s="253">
        <v>3.49</v>
      </c>
      <c r="Q18" s="253">
        <v>3.35</v>
      </c>
      <c r="R18" s="253">
        <v>2.97</v>
      </c>
      <c r="S18" s="253">
        <v>2.58</v>
      </c>
      <c r="T18" s="253">
        <v>2.71</v>
      </c>
      <c r="AA18" s="259">
        <v>45551</v>
      </c>
      <c r="AB18" s="253">
        <v>185.29</v>
      </c>
      <c r="AC18" s="253">
        <v>185.81</v>
      </c>
      <c r="AD18" s="253">
        <v>183.36</v>
      </c>
      <c r="AE18" s="253">
        <v>184.89</v>
      </c>
      <c r="AF18" s="253">
        <v>184.89</v>
      </c>
      <c r="AG18" s="260">
        <v>26065500</v>
      </c>
      <c r="AH18" s="253">
        <v>195.76</v>
      </c>
      <c r="AI18" s="253">
        <v>180.8</v>
      </c>
    </row>
    <row r="19" spans="14:35">
      <c r="N19" s="252" t="s">
        <v>441</v>
      </c>
      <c r="O19" s="253">
        <v>18.79</v>
      </c>
      <c r="P19" s="253">
        <v>20.89</v>
      </c>
      <c r="Q19" s="251"/>
      <c r="R19" s="251"/>
      <c r="S19" s="251"/>
      <c r="T19" s="251"/>
      <c r="AA19" s="259">
        <v>45548</v>
      </c>
      <c r="AB19" s="253">
        <v>187</v>
      </c>
      <c r="AC19" s="253">
        <v>188.5</v>
      </c>
      <c r="AD19" s="253">
        <v>185.91</v>
      </c>
      <c r="AE19" s="253">
        <v>186.49</v>
      </c>
      <c r="AF19" s="253">
        <v>186.49</v>
      </c>
      <c r="AG19" s="260">
        <v>26495400</v>
      </c>
      <c r="AH19" s="253">
        <v>195.76</v>
      </c>
      <c r="AI19" s="253">
        <v>180.8</v>
      </c>
    </row>
    <row r="20" spans="14:35">
      <c r="AA20" s="259">
        <v>45547</v>
      </c>
      <c r="AB20" s="253">
        <v>184.8</v>
      </c>
      <c r="AC20" s="253">
        <v>187.41</v>
      </c>
      <c r="AD20" s="253">
        <v>183.54</v>
      </c>
      <c r="AE20" s="253">
        <v>187</v>
      </c>
      <c r="AF20" s="253">
        <v>187</v>
      </c>
      <c r="AG20" s="260">
        <v>33622500</v>
      </c>
      <c r="AH20" s="253">
        <v>195.76</v>
      </c>
      <c r="AI20" s="253">
        <v>180.8</v>
      </c>
    </row>
    <row r="21" spans="14:35">
      <c r="AA21" s="259">
        <v>45546</v>
      </c>
      <c r="AB21" s="253">
        <v>180.1</v>
      </c>
      <c r="AC21" s="253">
        <v>184.99</v>
      </c>
      <c r="AD21" s="253">
        <v>175.73</v>
      </c>
      <c r="AE21" s="253">
        <v>184.52</v>
      </c>
      <c r="AF21" s="253">
        <v>184.52</v>
      </c>
      <c r="AG21" s="260">
        <v>42564700</v>
      </c>
      <c r="AH21" s="253">
        <v>195.76</v>
      </c>
      <c r="AI21" s="253">
        <v>180.8</v>
      </c>
    </row>
    <row r="22" spans="14:35" ht="39.6">
      <c r="N22" s="254" t="s">
        <v>442</v>
      </c>
      <c r="AA22" s="259">
        <v>45545</v>
      </c>
      <c r="AB22" s="253">
        <v>177.49</v>
      </c>
      <c r="AC22" s="253">
        <v>180.5</v>
      </c>
      <c r="AD22" s="253">
        <v>176.79</v>
      </c>
      <c r="AE22" s="253">
        <v>179.55</v>
      </c>
      <c r="AF22" s="253">
        <v>179.55</v>
      </c>
      <c r="AG22" s="260">
        <v>36233800</v>
      </c>
      <c r="AH22" s="253">
        <v>195.76</v>
      </c>
      <c r="AI22" s="253">
        <v>180.8</v>
      </c>
    </row>
    <row r="23" spans="14:35" ht="26.4" customHeight="1">
      <c r="N23" s="254" t="s">
        <v>443</v>
      </c>
      <c r="AA23" s="259">
        <v>45544</v>
      </c>
      <c r="AB23" s="253">
        <v>174.53</v>
      </c>
      <c r="AC23" s="253">
        <v>175.85</v>
      </c>
      <c r="AD23" s="253">
        <v>173.51</v>
      </c>
      <c r="AE23" s="253">
        <v>175.4</v>
      </c>
      <c r="AF23" s="253">
        <v>175.4</v>
      </c>
      <c r="AG23" s="260">
        <v>29037400</v>
      </c>
      <c r="AH23" s="253">
        <v>195.76</v>
      </c>
      <c r="AI23" s="253">
        <v>180.8</v>
      </c>
    </row>
    <row r="24" spans="14:35">
      <c r="N24" s="50" t="s">
        <v>444</v>
      </c>
      <c r="AA24" s="259">
        <v>45541</v>
      </c>
      <c r="AB24" s="253">
        <v>177.24</v>
      </c>
      <c r="AC24" s="253">
        <v>178.38</v>
      </c>
      <c r="AD24" s="253">
        <v>171.16</v>
      </c>
      <c r="AE24" s="253">
        <v>171.39</v>
      </c>
      <c r="AF24" s="253">
        <v>171.39</v>
      </c>
      <c r="AG24" s="260">
        <v>41466500</v>
      </c>
      <c r="AH24" s="253">
        <v>195.76</v>
      </c>
      <c r="AI24" s="253">
        <v>180.8</v>
      </c>
    </row>
    <row r="25" spans="14:35">
      <c r="AA25" s="259">
        <v>45540</v>
      </c>
      <c r="AB25" s="253">
        <v>175</v>
      </c>
      <c r="AC25" s="253">
        <v>179.88</v>
      </c>
      <c r="AD25" s="253">
        <v>175</v>
      </c>
      <c r="AE25" s="253">
        <v>177.89</v>
      </c>
      <c r="AF25" s="253">
        <v>177.89</v>
      </c>
      <c r="AG25" s="260">
        <v>40170500</v>
      </c>
      <c r="AH25" s="253">
        <v>195.76</v>
      </c>
      <c r="AI25" s="253">
        <v>180.8</v>
      </c>
    </row>
    <row r="26" spans="14:35">
      <c r="AA26" s="259">
        <v>45539</v>
      </c>
      <c r="AB26" s="253">
        <v>174.48</v>
      </c>
      <c r="AC26" s="253">
        <v>175.98</v>
      </c>
      <c r="AD26" s="253">
        <v>172.54</v>
      </c>
      <c r="AE26" s="253">
        <v>173.33</v>
      </c>
      <c r="AF26" s="253">
        <v>173.33</v>
      </c>
      <c r="AG26" s="260">
        <v>30309200</v>
      </c>
      <c r="AH26" s="253">
        <v>195.76</v>
      </c>
      <c r="AI26" s="253">
        <v>180.8</v>
      </c>
    </row>
    <row r="27" spans="14:35">
      <c r="AA27" s="259">
        <v>45538</v>
      </c>
      <c r="AB27" s="253">
        <v>177.55</v>
      </c>
      <c r="AC27" s="253">
        <v>178.26</v>
      </c>
      <c r="AD27" s="253">
        <v>175.26</v>
      </c>
      <c r="AE27" s="253">
        <v>176.25</v>
      </c>
      <c r="AF27" s="253">
        <v>176.25</v>
      </c>
      <c r="AG27" s="260">
        <v>37817500</v>
      </c>
      <c r="AH27" s="253">
        <v>195.76</v>
      </c>
      <c r="AI27" s="253">
        <v>180.8</v>
      </c>
    </row>
    <row r="28" spans="14:35">
      <c r="AA28" s="259">
        <v>45534</v>
      </c>
      <c r="AB28" s="253">
        <v>172.78</v>
      </c>
      <c r="AC28" s="253">
        <v>178.9</v>
      </c>
      <c r="AD28" s="253">
        <v>172.6</v>
      </c>
      <c r="AE28" s="253">
        <v>178.5</v>
      </c>
      <c r="AF28" s="253">
        <v>178.5</v>
      </c>
      <c r="AG28" s="260">
        <v>43429400</v>
      </c>
      <c r="AH28" s="253">
        <v>195.76</v>
      </c>
      <c r="AI28" s="253">
        <v>180.8</v>
      </c>
    </row>
    <row r="29" spans="14:35">
      <c r="AA29" s="259">
        <v>45533</v>
      </c>
      <c r="AB29" s="253">
        <v>173.22</v>
      </c>
      <c r="AC29" s="253">
        <v>174.29</v>
      </c>
      <c r="AD29" s="253">
        <v>170.81</v>
      </c>
      <c r="AE29" s="253">
        <v>172.12</v>
      </c>
      <c r="AF29" s="253">
        <v>172.12</v>
      </c>
      <c r="AG29" s="260">
        <v>26407800</v>
      </c>
      <c r="AH29" s="253">
        <v>195.76</v>
      </c>
      <c r="AI29" s="253">
        <v>180.8</v>
      </c>
    </row>
    <row r="30" spans="14:35">
      <c r="AA30" s="259">
        <v>45532</v>
      </c>
      <c r="AB30" s="253">
        <v>173.69</v>
      </c>
      <c r="AC30" s="253">
        <v>173.69</v>
      </c>
      <c r="AD30" s="253">
        <v>168.92</v>
      </c>
      <c r="AE30" s="253">
        <v>170.8</v>
      </c>
      <c r="AF30" s="253">
        <v>170.8</v>
      </c>
      <c r="AG30" s="260">
        <v>29045000</v>
      </c>
      <c r="AH30" s="253">
        <v>195.76</v>
      </c>
      <c r="AI30" s="253">
        <v>180.8</v>
      </c>
    </row>
    <row r="31" spans="14:35">
      <c r="AA31" s="259">
        <v>45531</v>
      </c>
      <c r="AB31" s="253">
        <v>174.15</v>
      </c>
      <c r="AC31" s="253">
        <v>174.89</v>
      </c>
      <c r="AD31" s="253">
        <v>172.25</v>
      </c>
      <c r="AE31" s="253">
        <v>173.12</v>
      </c>
      <c r="AF31" s="253">
        <v>173.12</v>
      </c>
      <c r="AG31" s="260">
        <v>29842000</v>
      </c>
      <c r="AH31" s="253">
        <v>195.76</v>
      </c>
      <c r="AI31" s="253">
        <v>180.8</v>
      </c>
    </row>
    <row r="32" spans="14:35">
      <c r="AA32" s="259">
        <v>45530</v>
      </c>
      <c r="AB32" s="253">
        <v>176.7</v>
      </c>
      <c r="AC32" s="253">
        <v>177.47</v>
      </c>
      <c r="AD32" s="253">
        <v>174.3</v>
      </c>
      <c r="AE32" s="253">
        <v>175.5</v>
      </c>
      <c r="AF32" s="253">
        <v>175.5</v>
      </c>
      <c r="AG32" s="260">
        <v>22366200</v>
      </c>
      <c r="AH32" s="253">
        <v>195.76</v>
      </c>
      <c r="AI32" s="253">
        <v>180.8</v>
      </c>
    </row>
    <row r="33" spans="27:35">
      <c r="AA33" s="259">
        <v>45527</v>
      </c>
      <c r="AB33" s="253">
        <v>177.34</v>
      </c>
      <c r="AC33" s="253">
        <v>178.97</v>
      </c>
      <c r="AD33" s="253">
        <v>175.24</v>
      </c>
      <c r="AE33" s="253">
        <v>177.04</v>
      </c>
      <c r="AF33" s="253">
        <v>177.04</v>
      </c>
      <c r="AG33" s="260">
        <v>29150100</v>
      </c>
      <c r="AH33" s="253">
        <v>195.76</v>
      </c>
      <c r="AI33" s="253">
        <v>180.8</v>
      </c>
    </row>
    <row r="34" spans="27:35">
      <c r="AA34" s="259">
        <v>45526</v>
      </c>
      <c r="AB34" s="253">
        <v>181.38</v>
      </c>
      <c r="AC34" s="253">
        <v>181.47</v>
      </c>
      <c r="AD34" s="253">
        <v>175.68</v>
      </c>
      <c r="AE34" s="253">
        <v>176.13</v>
      </c>
      <c r="AF34" s="253">
        <v>176.13</v>
      </c>
      <c r="AG34" s="260">
        <v>32047500</v>
      </c>
      <c r="AH34" s="253">
        <v>195.76</v>
      </c>
      <c r="AI34" s="253">
        <v>180.8</v>
      </c>
    </row>
    <row r="35" spans="27:35">
      <c r="AA35" s="259">
        <v>45525</v>
      </c>
      <c r="AB35" s="253">
        <v>179.92</v>
      </c>
      <c r="AC35" s="253">
        <v>182.39</v>
      </c>
      <c r="AD35" s="253">
        <v>178.89</v>
      </c>
      <c r="AE35" s="253">
        <v>180.11</v>
      </c>
      <c r="AF35" s="253">
        <v>180.11</v>
      </c>
      <c r="AG35" s="260">
        <v>35599100</v>
      </c>
      <c r="AH35" s="253">
        <v>195.76</v>
      </c>
      <c r="AI35" s="253">
        <v>180.8</v>
      </c>
    </row>
    <row r="36" spans="27:35">
      <c r="AA36" s="259">
        <v>45524</v>
      </c>
      <c r="AB36" s="253">
        <v>177.92</v>
      </c>
      <c r="AC36" s="253">
        <v>179.01</v>
      </c>
      <c r="AD36" s="253">
        <v>177.43</v>
      </c>
      <c r="AE36" s="253">
        <v>178.88</v>
      </c>
      <c r="AF36" s="253">
        <v>178.88</v>
      </c>
      <c r="AG36" s="260">
        <v>26255200</v>
      </c>
      <c r="AH36" s="253">
        <v>195.76</v>
      </c>
      <c r="AI36" s="253">
        <v>180.8</v>
      </c>
    </row>
    <row r="37" spans="27:35">
      <c r="AA37" s="259">
        <v>45523</v>
      </c>
      <c r="AB37" s="253">
        <v>177.64</v>
      </c>
      <c r="AC37" s="253">
        <v>178.3</v>
      </c>
      <c r="AD37" s="253">
        <v>176.16</v>
      </c>
      <c r="AE37" s="253">
        <v>178.22</v>
      </c>
      <c r="AF37" s="253">
        <v>178.22</v>
      </c>
      <c r="AG37" s="260">
        <v>31129800</v>
      </c>
      <c r="AH37" s="253">
        <v>195.76</v>
      </c>
      <c r="AI37" s="253">
        <v>180.8</v>
      </c>
    </row>
    <row r="38" spans="27:35">
      <c r="AA38" s="259">
        <v>45520</v>
      </c>
      <c r="AB38" s="253">
        <v>177.04</v>
      </c>
      <c r="AC38" s="253">
        <v>178.34</v>
      </c>
      <c r="AD38" s="253">
        <v>176.26</v>
      </c>
      <c r="AE38" s="253">
        <v>177.06</v>
      </c>
      <c r="AF38" s="253">
        <v>177.06</v>
      </c>
      <c r="AG38" s="260">
        <v>31489200</v>
      </c>
      <c r="AH38" s="253">
        <v>195.76</v>
      </c>
      <c r="AI38" s="253">
        <v>180.8</v>
      </c>
    </row>
    <row r="39" spans="27:35">
      <c r="AA39" s="259">
        <v>45519</v>
      </c>
      <c r="AB39" s="253">
        <v>174.86</v>
      </c>
      <c r="AC39" s="253">
        <v>177.91</v>
      </c>
      <c r="AD39" s="253">
        <v>173.99</v>
      </c>
      <c r="AE39" s="253">
        <v>177.59</v>
      </c>
      <c r="AF39" s="253">
        <v>177.59</v>
      </c>
      <c r="AG39" s="260">
        <v>51698500</v>
      </c>
      <c r="AH39" s="253">
        <v>195.76</v>
      </c>
      <c r="AI39" s="253">
        <v>180.8</v>
      </c>
    </row>
    <row r="40" spans="27:35">
      <c r="AA40" s="259">
        <v>45518</v>
      </c>
      <c r="AB40" s="253">
        <v>172.11</v>
      </c>
      <c r="AC40" s="253">
        <v>172.28</v>
      </c>
      <c r="AD40" s="253">
        <v>168.86</v>
      </c>
      <c r="AE40" s="253">
        <v>170.1</v>
      </c>
      <c r="AF40" s="253">
        <v>170.1</v>
      </c>
      <c r="AG40" s="260">
        <v>28843800</v>
      </c>
      <c r="AH40" s="253">
        <v>195.76</v>
      </c>
      <c r="AI40" s="253">
        <v>180.8</v>
      </c>
    </row>
    <row r="41" spans="27:35">
      <c r="AA41" s="259">
        <v>45517</v>
      </c>
      <c r="AB41" s="253">
        <v>167.81</v>
      </c>
      <c r="AC41" s="253">
        <v>171.04</v>
      </c>
      <c r="AD41" s="253">
        <v>167.1</v>
      </c>
      <c r="AE41" s="253">
        <v>170.23</v>
      </c>
      <c r="AF41" s="253">
        <v>170.23</v>
      </c>
      <c r="AG41" s="260">
        <v>39237900</v>
      </c>
      <c r="AH41" s="253">
        <v>195.76</v>
      </c>
      <c r="AI41" s="253">
        <v>180.8</v>
      </c>
    </row>
    <row r="42" spans="27:35">
      <c r="AA42" s="259">
        <v>45516</v>
      </c>
      <c r="AB42" s="253">
        <v>168.14</v>
      </c>
      <c r="AC42" s="253">
        <v>168.55</v>
      </c>
      <c r="AD42" s="253">
        <v>166.11</v>
      </c>
      <c r="AE42" s="253">
        <v>166.8</v>
      </c>
      <c r="AF42" s="253">
        <v>166.8</v>
      </c>
      <c r="AG42" s="260">
        <v>30072800</v>
      </c>
      <c r="AH42" s="253">
        <v>195.76</v>
      </c>
      <c r="AI42" s="253">
        <v>180.8</v>
      </c>
    </row>
    <row r="43" spans="27:35">
      <c r="AA43" s="259">
        <v>45513</v>
      </c>
      <c r="AB43" s="253">
        <v>166.4</v>
      </c>
      <c r="AC43" s="253">
        <v>168.55</v>
      </c>
      <c r="AD43" s="253">
        <v>165.85</v>
      </c>
      <c r="AE43" s="253">
        <v>166.94</v>
      </c>
      <c r="AF43" s="253">
        <v>166.94</v>
      </c>
      <c r="AG43" s="260">
        <v>36401000</v>
      </c>
      <c r="AH43" s="253">
        <v>195.76</v>
      </c>
      <c r="AI43" s="253">
        <v>180.8</v>
      </c>
    </row>
    <row r="44" spans="27:35">
      <c r="AA44" s="259">
        <v>45512</v>
      </c>
      <c r="AB44" s="253">
        <v>165.17</v>
      </c>
      <c r="AC44" s="253">
        <v>166.69</v>
      </c>
      <c r="AD44" s="253">
        <v>162.55000000000001</v>
      </c>
      <c r="AE44" s="253">
        <v>165.8</v>
      </c>
      <c r="AF44" s="253">
        <v>165.8</v>
      </c>
      <c r="AG44" s="260">
        <v>44616200</v>
      </c>
      <c r="AH44" s="253">
        <v>195.76</v>
      </c>
      <c r="AI44" s="253">
        <v>180.8</v>
      </c>
    </row>
    <row r="45" spans="27:35">
      <c r="AA45" s="259">
        <v>45511</v>
      </c>
      <c r="AB45" s="253">
        <v>166.55</v>
      </c>
      <c r="AC45" s="253">
        <v>167.58</v>
      </c>
      <c r="AD45" s="253">
        <v>161.43</v>
      </c>
      <c r="AE45" s="253">
        <v>162.77000000000001</v>
      </c>
      <c r="AF45" s="253">
        <v>162.77000000000001</v>
      </c>
      <c r="AG45" s="260">
        <v>48408200</v>
      </c>
      <c r="AH45" s="253">
        <v>195.76</v>
      </c>
      <c r="AI45" s="253">
        <v>180.8</v>
      </c>
    </row>
    <row r="46" spans="27:35">
      <c r="AA46" s="259">
        <v>45510</v>
      </c>
      <c r="AB46" s="253">
        <v>161.71</v>
      </c>
      <c r="AC46" s="253">
        <v>165.08</v>
      </c>
      <c r="AD46" s="253">
        <v>158.54</v>
      </c>
      <c r="AE46" s="253">
        <v>161.93</v>
      </c>
      <c r="AF46" s="253">
        <v>161.93</v>
      </c>
      <c r="AG46" s="260">
        <v>59950800</v>
      </c>
      <c r="AH46" s="253">
        <v>195.76</v>
      </c>
      <c r="AI46" s="253">
        <v>180.8</v>
      </c>
    </row>
    <row r="47" spans="27:35">
      <c r="AA47" s="259">
        <v>45509</v>
      </c>
      <c r="AB47" s="253">
        <v>154.21</v>
      </c>
      <c r="AC47" s="253">
        <v>162.96</v>
      </c>
      <c r="AD47" s="253">
        <v>151.61000000000001</v>
      </c>
      <c r="AE47" s="253">
        <v>161.02000000000001</v>
      </c>
      <c r="AF47" s="253">
        <v>161.02000000000001</v>
      </c>
      <c r="AG47" s="260">
        <v>83149400</v>
      </c>
      <c r="AH47" s="253">
        <v>195.76</v>
      </c>
      <c r="AI47" s="253">
        <v>180.8</v>
      </c>
    </row>
    <row r="48" spans="27:35">
      <c r="AA48" s="259">
        <v>45506</v>
      </c>
      <c r="AB48" s="253">
        <v>166.75</v>
      </c>
      <c r="AC48" s="253">
        <v>168.77</v>
      </c>
      <c r="AD48" s="253">
        <v>160.55000000000001</v>
      </c>
      <c r="AE48" s="253">
        <v>167.9</v>
      </c>
      <c r="AF48" s="253">
        <v>167.9</v>
      </c>
      <c r="AG48" s="260">
        <v>141448400</v>
      </c>
      <c r="AH48" s="253">
        <v>195.76</v>
      </c>
      <c r="AI48" s="253">
        <v>180.8</v>
      </c>
    </row>
    <row r="49" spans="27:35">
      <c r="AA49" s="259">
        <v>45505</v>
      </c>
      <c r="AB49" s="253">
        <v>189.29</v>
      </c>
      <c r="AC49" s="253">
        <v>190.6</v>
      </c>
      <c r="AD49" s="253">
        <v>181.87</v>
      </c>
      <c r="AE49" s="253">
        <v>184.07</v>
      </c>
      <c r="AF49" s="253">
        <v>184.07</v>
      </c>
      <c r="AG49" s="260">
        <v>70435600</v>
      </c>
      <c r="AH49" s="253">
        <v>195.76</v>
      </c>
      <c r="AI49" s="253">
        <v>180.8</v>
      </c>
    </row>
    <row r="50" spans="27:35">
      <c r="AA50" s="259">
        <v>45504</v>
      </c>
      <c r="AB50" s="253">
        <v>185.05</v>
      </c>
      <c r="AC50" s="253">
        <v>187.94</v>
      </c>
      <c r="AD50" s="253">
        <v>184.46</v>
      </c>
      <c r="AE50" s="253">
        <v>186.98</v>
      </c>
      <c r="AF50" s="253">
        <v>186.98</v>
      </c>
      <c r="AG50" s="260">
        <v>41667300</v>
      </c>
      <c r="AH50" s="253">
        <v>195.76</v>
      </c>
      <c r="AI50" s="253">
        <v>180.8</v>
      </c>
    </row>
    <row r="51" spans="27:35">
      <c r="AA51" s="259">
        <v>45503</v>
      </c>
      <c r="AB51" s="253">
        <v>184.72</v>
      </c>
      <c r="AC51" s="253">
        <v>185.86</v>
      </c>
      <c r="AD51" s="253">
        <v>179.38</v>
      </c>
      <c r="AE51" s="253">
        <v>181.71</v>
      </c>
      <c r="AF51" s="253">
        <v>181.71</v>
      </c>
      <c r="AG51" s="260">
        <v>39508600</v>
      </c>
      <c r="AH51" s="253">
        <v>195.76</v>
      </c>
      <c r="AI51" s="253">
        <v>180.8</v>
      </c>
    </row>
    <row r="52" spans="27:35">
      <c r="AA52" s="259">
        <v>45502</v>
      </c>
      <c r="AB52" s="253">
        <v>183.84</v>
      </c>
      <c r="AC52" s="253">
        <v>184.75</v>
      </c>
      <c r="AD52" s="253">
        <v>182.38</v>
      </c>
      <c r="AE52" s="253">
        <v>183.2</v>
      </c>
      <c r="AF52" s="253">
        <v>183.2</v>
      </c>
      <c r="AG52" s="260">
        <v>33270100</v>
      </c>
      <c r="AH52" s="253">
        <v>195.76</v>
      </c>
      <c r="AI52" s="253">
        <v>180.8</v>
      </c>
    </row>
    <row r="53" spans="27:35">
      <c r="AA53" s="259">
        <v>45499</v>
      </c>
      <c r="AB53" s="253">
        <v>180.39</v>
      </c>
      <c r="AC53" s="253">
        <v>183.19</v>
      </c>
      <c r="AD53" s="253">
        <v>180.24</v>
      </c>
      <c r="AE53" s="253">
        <v>182.5</v>
      </c>
      <c r="AF53" s="253">
        <v>182.5</v>
      </c>
      <c r="AG53" s="260">
        <v>29506000</v>
      </c>
      <c r="AH53" s="253">
        <v>195.76</v>
      </c>
      <c r="AI53" s="253">
        <v>180.8</v>
      </c>
    </row>
    <row r="54" spans="27:35">
      <c r="AA54" s="259">
        <v>45498</v>
      </c>
      <c r="AB54" s="253">
        <v>182.91</v>
      </c>
      <c r="AC54" s="253">
        <v>183.9</v>
      </c>
      <c r="AD54" s="253">
        <v>176.8</v>
      </c>
      <c r="AE54" s="253">
        <v>179.85</v>
      </c>
      <c r="AF54" s="253">
        <v>179.85</v>
      </c>
      <c r="AG54" s="260">
        <v>44464200</v>
      </c>
      <c r="AH54" s="253">
        <v>195.76</v>
      </c>
      <c r="AI54" s="253">
        <v>180.8</v>
      </c>
    </row>
    <row r="55" spans="27:35">
      <c r="AA55" s="259">
        <v>45497</v>
      </c>
      <c r="AB55" s="253">
        <v>183.2</v>
      </c>
      <c r="AC55" s="253">
        <v>185.45</v>
      </c>
      <c r="AD55" s="253">
        <v>180.41</v>
      </c>
      <c r="AE55" s="253">
        <v>180.83</v>
      </c>
      <c r="AF55" s="253">
        <v>180.83</v>
      </c>
      <c r="AG55" s="260">
        <v>41532400</v>
      </c>
      <c r="AH55" s="253">
        <v>195.76</v>
      </c>
      <c r="AI55" s="253">
        <v>180.8</v>
      </c>
    </row>
    <row r="56" spans="27:35">
      <c r="AA56" s="259">
        <v>45496</v>
      </c>
      <c r="AB56" s="253">
        <v>184.1</v>
      </c>
      <c r="AC56" s="253">
        <v>189.39</v>
      </c>
      <c r="AD56" s="253">
        <v>183.56</v>
      </c>
      <c r="AE56" s="253">
        <v>186.41</v>
      </c>
      <c r="AF56" s="253">
        <v>186.41</v>
      </c>
      <c r="AG56" s="260">
        <v>47537700</v>
      </c>
      <c r="AH56" s="253">
        <v>195.76</v>
      </c>
      <c r="AI56" s="253">
        <v>180.8</v>
      </c>
    </row>
    <row r="57" spans="27:35">
      <c r="AA57" s="259">
        <v>45495</v>
      </c>
      <c r="AB57" s="253">
        <v>185</v>
      </c>
      <c r="AC57" s="253">
        <v>185.06</v>
      </c>
      <c r="AD57" s="253">
        <v>182.48</v>
      </c>
      <c r="AE57" s="253">
        <v>182.55</v>
      </c>
      <c r="AF57" s="253">
        <v>182.55</v>
      </c>
      <c r="AG57" s="260">
        <v>39931900</v>
      </c>
      <c r="AH57" s="253">
        <v>195.76</v>
      </c>
      <c r="AI57" s="253">
        <v>180.8</v>
      </c>
    </row>
    <row r="58" spans="27:35">
      <c r="AA58" s="259">
        <v>45492</v>
      </c>
      <c r="AB58" s="253">
        <v>181.14</v>
      </c>
      <c r="AC58" s="253">
        <v>184.93</v>
      </c>
      <c r="AD58" s="253">
        <v>180.11</v>
      </c>
      <c r="AE58" s="253">
        <v>183.13</v>
      </c>
      <c r="AF58" s="253">
        <v>183.13</v>
      </c>
      <c r="AG58" s="260">
        <v>43081800</v>
      </c>
      <c r="AH58" s="253">
        <v>195.76</v>
      </c>
      <c r="AI58" s="253">
        <v>180.8</v>
      </c>
    </row>
    <row r="59" spans="27:35">
      <c r="AA59" s="259">
        <v>45491</v>
      </c>
      <c r="AB59" s="253">
        <v>189.59</v>
      </c>
      <c r="AC59" s="253">
        <v>189.68</v>
      </c>
      <c r="AD59" s="253">
        <v>181.45</v>
      </c>
      <c r="AE59" s="253">
        <v>183.75</v>
      </c>
      <c r="AF59" s="253">
        <v>183.75</v>
      </c>
      <c r="AG59" s="260">
        <v>51043600</v>
      </c>
      <c r="AH59" s="253">
        <v>195.76</v>
      </c>
      <c r="AI59" s="253">
        <v>180.8</v>
      </c>
    </row>
    <row r="60" spans="27:35">
      <c r="AA60" s="259">
        <v>45490</v>
      </c>
      <c r="AB60" s="253">
        <v>191.35</v>
      </c>
      <c r="AC60" s="253">
        <v>191.58</v>
      </c>
      <c r="AD60" s="253">
        <v>185.99</v>
      </c>
      <c r="AE60" s="253">
        <v>187.93</v>
      </c>
      <c r="AF60" s="253">
        <v>187.93</v>
      </c>
      <c r="AG60" s="260">
        <v>48076100</v>
      </c>
      <c r="AH60" s="253">
        <v>195.76</v>
      </c>
      <c r="AI60" s="253">
        <v>180.8</v>
      </c>
    </row>
    <row r="61" spans="27:35">
      <c r="AA61" s="259">
        <v>45489</v>
      </c>
      <c r="AB61" s="253">
        <v>195.59</v>
      </c>
      <c r="AC61" s="253">
        <v>196.62</v>
      </c>
      <c r="AD61" s="253">
        <v>192.24</v>
      </c>
      <c r="AE61" s="253">
        <v>193.02</v>
      </c>
      <c r="AF61" s="253">
        <v>193.02</v>
      </c>
      <c r="AG61" s="260">
        <v>33994700</v>
      </c>
      <c r="AH61" s="253">
        <v>195.76</v>
      </c>
      <c r="AI61" s="253">
        <v>180.8</v>
      </c>
    </row>
    <row r="62" spans="27:35">
      <c r="AA62" s="259">
        <v>45488</v>
      </c>
      <c r="AB62" s="253">
        <v>194.56</v>
      </c>
      <c r="AC62" s="253">
        <v>196.19</v>
      </c>
      <c r="AD62" s="253">
        <v>190.83</v>
      </c>
      <c r="AE62" s="253">
        <v>192.72</v>
      </c>
      <c r="AF62" s="253">
        <v>192.72</v>
      </c>
      <c r="AG62" s="260">
        <v>40683200</v>
      </c>
      <c r="AH62" s="253">
        <v>195.76</v>
      </c>
      <c r="AI62" s="253">
        <v>180.8</v>
      </c>
    </row>
    <row r="63" spans="27:35">
      <c r="AA63" s="259">
        <v>45485</v>
      </c>
      <c r="AB63" s="253">
        <v>194.8</v>
      </c>
      <c r="AC63" s="253">
        <v>196.47</v>
      </c>
      <c r="AD63" s="253">
        <v>193.83</v>
      </c>
      <c r="AE63" s="253">
        <v>194.49</v>
      </c>
      <c r="AF63" s="253">
        <v>194.49</v>
      </c>
      <c r="AG63" s="260">
        <v>30598500</v>
      </c>
      <c r="AH63" s="253">
        <v>195.76</v>
      </c>
      <c r="AI63" s="253">
        <v>180.8</v>
      </c>
    </row>
    <row r="64" spans="27:35">
      <c r="AA64" s="259">
        <v>45484</v>
      </c>
      <c r="AB64" s="253">
        <v>200.09</v>
      </c>
      <c r="AC64" s="253">
        <v>200.27</v>
      </c>
      <c r="AD64" s="253">
        <v>192.86</v>
      </c>
      <c r="AE64" s="253">
        <v>195.05</v>
      </c>
      <c r="AF64" s="253">
        <v>195.05</v>
      </c>
      <c r="AG64" s="260">
        <v>44565000</v>
      </c>
      <c r="AH64" s="253">
        <v>195.76</v>
      </c>
      <c r="AI64" s="253">
        <v>180.8</v>
      </c>
    </row>
    <row r="65" spans="27:35">
      <c r="AA65" s="259">
        <v>45483</v>
      </c>
      <c r="AB65" s="253">
        <v>200</v>
      </c>
      <c r="AC65" s="253">
        <v>200.11</v>
      </c>
      <c r="AD65" s="253">
        <v>197.69</v>
      </c>
      <c r="AE65" s="253">
        <v>199.79</v>
      </c>
      <c r="AF65" s="253">
        <v>199.79</v>
      </c>
      <c r="AG65" s="260">
        <v>32883800</v>
      </c>
      <c r="AH65" s="253">
        <v>195.76</v>
      </c>
      <c r="AI65" s="253">
        <v>180.8</v>
      </c>
    </row>
    <row r="66" spans="27:35">
      <c r="AA66" s="259">
        <v>45482</v>
      </c>
      <c r="AB66" s="253">
        <v>199.4</v>
      </c>
      <c r="AC66" s="253">
        <v>200.57</v>
      </c>
      <c r="AD66" s="253">
        <v>199.05</v>
      </c>
      <c r="AE66" s="253">
        <v>199.34</v>
      </c>
      <c r="AF66" s="253">
        <v>199.34</v>
      </c>
      <c r="AG66" s="260">
        <v>32700100</v>
      </c>
      <c r="AH66" s="253">
        <v>195.76</v>
      </c>
      <c r="AI66" s="253">
        <v>180.8</v>
      </c>
    </row>
    <row r="67" spans="27:35">
      <c r="AA67" s="259">
        <v>45481</v>
      </c>
      <c r="AB67" s="253">
        <v>200.04</v>
      </c>
      <c r="AC67" s="253">
        <v>201.2</v>
      </c>
      <c r="AD67" s="253">
        <v>197.96</v>
      </c>
      <c r="AE67" s="253">
        <v>199.29</v>
      </c>
      <c r="AF67" s="253">
        <v>199.29</v>
      </c>
      <c r="AG67" s="260">
        <v>34767300</v>
      </c>
      <c r="AH67" s="253">
        <v>195.76</v>
      </c>
      <c r="AI67" s="253">
        <v>180.8</v>
      </c>
    </row>
    <row r="68" spans="27:35">
      <c r="AA68" s="259">
        <v>45478</v>
      </c>
      <c r="AB68" s="253">
        <v>198.65</v>
      </c>
      <c r="AC68" s="253">
        <v>200.55</v>
      </c>
      <c r="AD68" s="253">
        <v>198.17</v>
      </c>
      <c r="AE68" s="253">
        <v>200</v>
      </c>
      <c r="AF68" s="253">
        <v>200</v>
      </c>
      <c r="AG68" s="260">
        <v>39858900</v>
      </c>
      <c r="AH68" s="253">
        <v>195.76</v>
      </c>
      <c r="AI68" s="253">
        <v>180.8</v>
      </c>
    </row>
    <row r="69" spans="27:35">
      <c r="AA69" s="259">
        <v>45476</v>
      </c>
      <c r="AB69" s="253">
        <v>199.94</v>
      </c>
      <c r="AC69" s="253">
        <v>200.03</v>
      </c>
      <c r="AD69" s="253">
        <v>196.76</v>
      </c>
      <c r="AE69" s="253">
        <v>197.59</v>
      </c>
      <c r="AF69" s="253">
        <v>197.59</v>
      </c>
      <c r="AG69" s="260">
        <v>31597900</v>
      </c>
      <c r="AH69" s="253">
        <v>195.76</v>
      </c>
      <c r="AI69" s="253">
        <v>180.8</v>
      </c>
    </row>
    <row r="70" spans="27:35">
      <c r="AA70" s="259">
        <v>45475</v>
      </c>
      <c r="AB70" s="253">
        <v>197.28</v>
      </c>
      <c r="AC70" s="253">
        <v>200.43</v>
      </c>
      <c r="AD70" s="253">
        <v>195.93</v>
      </c>
      <c r="AE70" s="253">
        <v>200</v>
      </c>
      <c r="AF70" s="253">
        <v>200</v>
      </c>
      <c r="AG70" s="260">
        <v>45600000</v>
      </c>
      <c r="AH70" s="253">
        <v>195.76</v>
      </c>
      <c r="AI70" s="253">
        <v>180.8</v>
      </c>
    </row>
    <row r="71" spans="27:35">
      <c r="AA71" s="259">
        <v>45474</v>
      </c>
      <c r="AB71" s="253">
        <v>193.49</v>
      </c>
      <c r="AC71" s="253">
        <v>198.3</v>
      </c>
      <c r="AD71" s="253">
        <v>192.82</v>
      </c>
      <c r="AE71" s="253">
        <v>197.2</v>
      </c>
      <c r="AF71" s="253">
        <v>197.2</v>
      </c>
      <c r="AG71" s="260">
        <v>41192000</v>
      </c>
      <c r="AH71" s="253">
        <v>195.76</v>
      </c>
      <c r="AI71" s="253">
        <v>180.8</v>
      </c>
    </row>
    <row r="72" spans="27:35">
      <c r="AA72" s="259">
        <v>45471</v>
      </c>
      <c r="AB72" s="253">
        <v>197.73</v>
      </c>
      <c r="AC72" s="253">
        <v>198.85</v>
      </c>
      <c r="AD72" s="253">
        <v>192.5</v>
      </c>
      <c r="AE72" s="253">
        <v>193.25</v>
      </c>
      <c r="AF72" s="253">
        <v>193.25</v>
      </c>
      <c r="AG72" s="260">
        <v>76930200</v>
      </c>
      <c r="AH72" s="253">
        <v>195.76</v>
      </c>
      <c r="AI72" s="253">
        <v>180.8</v>
      </c>
    </row>
    <row r="73" spans="27:35">
      <c r="AA73" s="259">
        <v>45470</v>
      </c>
      <c r="AB73" s="253">
        <v>195.01</v>
      </c>
      <c r="AC73" s="253">
        <v>199.84</v>
      </c>
      <c r="AD73" s="253">
        <v>194.2</v>
      </c>
      <c r="AE73" s="253">
        <v>197.85</v>
      </c>
      <c r="AF73" s="253">
        <v>197.85</v>
      </c>
      <c r="AG73" s="260">
        <v>74397500</v>
      </c>
      <c r="AH73" s="253">
        <v>195.76</v>
      </c>
      <c r="AI73" s="253">
        <v>180.8</v>
      </c>
    </row>
    <row r="74" spans="27:35">
      <c r="AA74" s="259">
        <v>45469</v>
      </c>
      <c r="AB74" s="253">
        <v>186.92</v>
      </c>
      <c r="AC74" s="253">
        <v>194.8</v>
      </c>
      <c r="AD74" s="253">
        <v>186.26</v>
      </c>
      <c r="AE74" s="253">
        <v>193.61</v>
      </c>
      <c r="AF74" s="253">
        <v>193.61</v>
      </c>
      <c r="AG74" s="260">
        <v>65103900</v>
      </c>
      <c r="AH74" s="253">
        <v>195.76</v>
      </c>
      <c r="AI74" s="253">
        <v>180.8</v>
      </c>
    </row>
    <row r="75" spans="27:35">
      <c r="AA75" s="259">
        <v>45468</v>
      </c>
      <c r="AB75" s="253">
        <v>186.81</v>
      </c>
      <c r="AC75" s="253">
        <v>188.84</v>
      </c>
      <c r="AD75" s="253">
        <v>185.42</v>
      </c>
      <c r="AE75" s="253">
        <v>186.34</v>
      </c>
      <c r="AF75" s="253">
        <v>186.34</v>
      </c>
      <c r="AG75" s="260">
        <v>45898500</v>
      </c>
      <c r="AH75" s="253">
        <v>195.76</v>
      </c>
      <c r="AI75" s="253">
        <v>180.8</v>
      </c>
    </row>
    <row r="76" spans="27:35">
      <c r="AA76" s="259">
        <v>45467</v>
      </c>
      <c r="AB76" s="253">
        <v>189.33</v>
      </c>
      <c r="AC76" s="253">
        <v>191</v>
      </c>
      <c r="AD76" s="253">
        <v>185.33</v>
      </c>
      <c r="AE76" s="253">
        <v>185.57</v>
      </c>
      <c r="AF76" s="253">
        <v>185.57</v>
      </c>
      <c r="AG76" s="260">
        <v>50610400</v>
      </c>
      <c r="AH76" s="253">
        <v>195.76</v>
      </c>
      <c r="AI76" s="253">
        <v>180.8</v>
      </c>
    </row>
    <row r="77" spans="27:35">
      <c r="AA77" s="259">
        <v>45464</v>
      </c>
      <c r="AB77" s="253">
        <v>187.8</v>
      </c>
      <c r="AC77" s="253">
        <v>189.28</v>
      </c>
      <c r="AD77" s="253">
        <v>185.86</v>
      </c>
      <c r="AE77" s="253">
        <v>189.08</v>
      </c>
      <c r="AF77" s="253">
        <v>189.08</v>
      </c>
      <c r="AG77" s="260">
        <v>72931800</v>
      </c>
      <c r="AH77" s="253">
        <v>195.76</v>
      </c>
      <c r="AI77" s="253">
        <v>180.8</v>
      </c>
    </row>
    <row r="78" spans="27:35">
      <c r="AA78" s="259">
        <v>45463</v>
      </c>
      <c r="AB78" s="253">
        <v>182.91</v>
      </c>
      <c r="AC78" s="253">
        <v>186.51</v>
      </c>
      <c r="AD78" s="253">
        <v>182.72</v>
      </c>
      <c r="AE78" s="253">
        <v>186.1</v>
      </c>
      <c r="AF78" s="253">
        <v>186.1</v>
      </c>
      <c r="AG78" s="260">
        <v>44726800</v>
      </c>
      <c r="AH78" s="253">
        <v>195.76</v>
      </c>
      <c r="AI78" s="253">
        <v>180.8</v>
      </c>
    </row>
    <row r="79" spans="27:35">
      <c r="AA79" s="259">
        <v>45461</v>
      </c>
      <c r="AB79" s="253">
        <v>183.74</v>
      </c>
      <c r="AC79" s="253">
        <v>184.29</v>
      </c>
      <c r="AD79" s="253">
        <v>181.43</v>
      </c>
      <c r="AE79" s="253">
        <v>182.81</v>
      </c>
      <c r="AF79" s="253">
        <v>182.81</v>
      </c>
      <c r="AG79" s="260">
        <v>36659200</v>
      </c>
      <c r="AH79" s="253">
        <v>195.76</v>
      </c>
      <c r="AI79" s="253">
        <v>180.8</v>
      </c>
    </row>
    <row r="80" spans="27:35">
      <c r="AA80" s="259">
        <v>45460</v>
      </c>
      <c r="AB80" s="253">
        <v>182.52</v>
      </c>
      <c r="AC80" s="253">
        <v>185</v>
      </c>
      <c r="AD80" s="253">
        <v>181.22</v>
      </c>
      <c r="AE80" s="253">
        <v>184.06</v>
      </c>
      <c r="AF80" s="253">
        <v>184.06</v>
      </c>
      <c r="AG80" s="260">
        <v>35601900</v>
      </c>
      <c r="AH80" s="253">
        <v>195.76</v>
      </c>
      <c r="AI80" s="253">
        <v>180.8</v>
      </c>
    </row>
    <row r="81" spans="27:35">
      <c r="AA81" s="259">
        <v>45457</v>
      </c>
      <c r="AB81" s="253">
        <v>183.08</v>
      </c>
      <c r="AC81" s="253">
        <v>183.72</v>
      </c>
      <c r="AD81" s="253">
        <v>182.23</v>
      </c>
      <c r="AE81" s="253">
        <v>183.66</v>
      </c>
      <c r="AF81" s="253">
        <v>183.66</v>
      </c>
      <c r="AG81" s="260">
        <v>25456400</v>
      </c>
      <c r="AH81" s="253">
        <v>195.76</v>
      </c>
      <c r="AI81" s="253">
        <v>180.8</v>
      </c>
    </row>
    <row r="82" spans="27:35">
      <c r="AA82" s="259">
        <v>45456</v>
      </c>
      <c r="AB82" s="253">
        <v>186.09</v>
      </c>
      <c r="AC82" s="253">
        <v>187.67</v>
      </c>
      <c r="AD82" s="253">
        <v>182.67</v>
      </c>
      <c r="AE82" s="253">
        <v>183.83</v>
      </c>
      <c r="AF82" s="253">
        <v>183.83</v>
      </c>
      <c r="AG82" s="260">
        <v>39721500</v>
      </c>
      <c r="AH82" s="253">
        <v>195.76</v>
      </c>
      <c r="AI82" s="253">
        <v>180.8</v>
      </c>
    </row>
    <row r="83" spans="27:35">
      <c r="AA83" s="259">
        <v>45455</v>
      </c>
      <c r="AB83" s="253">
        <v>188.02</v>
      </c>
      <c r="AC83" s="253">
        <v>188.35</v>
      </c>
      <c r="AD83" s="253">
        <v>185.43</v>
      </c>
      <c r="AE83" s="253">
        <v>186.89</v>
      </c>
      <c r="AF83" s="253">
        <v>186.89</v>
      </c>
      <c r="AG83" s="260">
        <v>33984200</v>
      </c>
      <c r="AH83" s="253">
        <v>195.76</v>
      </c>
      <c r="AI83" s="253">
        <v>180.8</v>
      </c>
    </row>
    <row r="84" spans="27:35">
      <c r="AA84" s="259">
        <v>45454</v>
      </c>
      <c r="AB84" s="253">
        <v>187.06</v>
      </c>
      <c r="AC84" s="253">
        <v>187.77</v>
      </c>
      <c r="AD84" s="253">
        <v>184.54</v>
      </c>
      <c r="AE84" s="253">
        <v>187.23</v>
      </c>
      <c r="AF84" s="253">
        <v>187.23</v>
      </c>
      <c r="AG84" s="260">
        <v>27265100</v>
      </c>
      <c r="AH84" s="253">
        <v>195.76</v>
      </c>
      <c r="AI84" s="253">
        <v>180.8</v>
      </c>
    </row>
    <row r="85" spans="27:35">
      <c r="AA85" s="259">
        <v>45453</v>
      </c>
      <c r="AB85" s="253">
        <v>184.07</v>
      </c>
      <c r="AC85" s="253">
        <v>187.23</v>
      </c>
      <c r="AD85" s="253">
        <v>183.79</v>
      </c>
      <c r="AE85" s="253">
        <v>187.06</v>
      </c>
      <c r="AF85" s="253">
        <v>187.06</v>
      </c>
      <c r="AG85" s="260">
        <v>34494500</v>
      </c>
      <c r="AH85" s="253">
        <v>195.76</v>
      </c>
      <c r="AI85" s="253">
        <v>180.8</v>
      </c>
    </row>
    <row r="86" spans="27:35">
      <c r="AA86" s="259">
        <v>45450</v>
      </c>
      <c r="AB86" s="253">
        <v>184.9</v>
      </c>
      <c r="AC86" s="253">
        <v>186.29</v>
      </c>
      <c r="AD86" s="253">
        <v>183.36</v>
      </c>
      <c r="AE86" s="253">
        <v>184.3</v>
      </c>
      <c r="AF86" s="253">
        <v>184.3</v>
      </c>
      <c r="AG86" s="260">
        <v>28021500</v>
      </c>
      <c r="AH86" s="253">
        <v>195.76</v>
      </c>
      <c r="AI86" s="253">
        <v>180.8</v>
      </c>
    </row>
    <row r="87" spans="27:35">
      <c r="AA87" s="259">
        <v>45449</v>
      </c>
      <c r="AB87" s="253">
        <v>181.75</v>
      </c>
      <c r="AC87" s="253">
        <v>185</v>
      </c>
      <c r="AD87" s="253">
        <v>181.49</v>
      </c>
      <c r="AE87" s="253">
        <v>185</v>
      </c>
      <c r="AF87" s="253">
        <v>185</v>
      </c>
      <c r="AG87" s="260">
        <v>31371200</v>
      </c>
      <c r="AH87" s="253">
        <v>195.76</v>
      </c>
      <c r="AI87" s="253">
        <v>180.8</v>
      </c>
    </row>
    <row r="88" spans="27:35">
      <c r="AA88" s="259">
        <v>45448</v>
      </c>
      <c r="AB88" s="253">
        <v>180.1</v>
      </c>
      <c r="AC88" s="253">
        <v>181.5</v>
      </c>
      <c r="AD88" s="253">
        <v>178.75</v>
      </c>
      <c r="AE88" s="253">
        <v>181.28</v>
      </c>
      <c r="AF88" s="253">
        <v>181.28</v>
      </c>
      <c r="AG88" s="260">
        <v>32116400</v>
      </c>
      <c r="AH88" s="253">
        <v>195.76</v>
      </c>
      <c r="AI88" s="253">
        <v>180.8</v>
      </c>
    </row>
    <row r="89" spans="27:35">
      <c r="AA89" s="259">
        <v>45447</v>
      </c>
      <c r="AB89" s="253">
        <v>177.64</v>
      </c>
      <c r="AC89" s="253">
        <v>179.82</v>
      </c>
      <c r="AD89" s="253">
        <v>176.44</v>
      </c>
      <c r="AE89" s="253">
        <v>179.34</v>
      </c>
      <c r="AF89" s="253">
        <v>179.34</v>
      </c>
      <c r="AG89" s="260">
        <v>27198400</v>
      </c>
      <c r="AH89" s="253">
        <v>195.76</v>
      </c>
      <c r="AI89" s="253">
        <v>180.8</v>
      </c>
    </row>
    <row r="90" spans="27:35">
      <c r="AA90" s="259">
        <v>45446</v>
      </c>
      <c r="AB90" s="253">
        <v>177.7</v>
      </c>
      <c r="AC90" s="253">
        <v>178.7</v>
      </c>
      <c r="AD90" s="253">
        <v>175.92</v>
      </c>
      <c r="AE90" s="253">
        <v>178.34</v>
      </c>
      <c r="AF90" s="253">
        <v>178.34</v>
      </c>
      <c r="AG90" s="260">
        <v>30786600</v>
      </c>
      <c r="AH90" s="253">
        <v>195.76</v>
      </c>
      <c r="AI90" s="253">
        <v>180.8</v>
      </c>
    </row>
    <row r="91" spans="27:35">
      <c r="AA91" s="259">
        <v>45443</v>
      </c>
      <c r="AB91" s="253">
        <v>178.3</v>
      </c>
      <c r="AC91" s="253">
        <v>179.21</v>
      </c>
      <c r="AD91" s="253">
        <v>173.87</v>
      </c>
      <c r="AE91" s="253">
        <v>176.44</v>
      </c>
      <c r="AF91" s="253">
        <v>176.44</v>
      </c>
      <c r="AG91" s="260">
        <v>58903900</v>
      </c>
      <c r="AH91" s="253">
        <v>195.76</v>
      </c>
      <c r="AI91" s="253">
        <v>180.8</v>
      </c>
    </row>
    <row r="92" spans="27:35">
      <c r="AA92" s="259">
        <v>45442</v>
      </c>
      <c r="AB92" s="253">
        <v>181.31</v>
      </c>
      <c r="AC92" s="253">
        <v>181.34</v>
      </c>
      <c r="AD92" s="253">
        <v>178.36</v>
      </c>
      <c r="AE92" s="253">
        <v>179.32</v>
      </c>
      <c r="AF92" s="253">
        <v>179.32</v>
      </c>
      <c r="AG92" s="260">
        <v>29249200</v>
      </c>
      <c r="AH92" s="253">
        <v>195.76</v>
      </c>
      <c r="AI92" s="253">
        <v>180.8</v>
      </c>
    </row>
    <row r="93" spans="27:35">
      <c r="AA93" s="259">
        <v>45441</v>
      </c>
      <c r="AB93" s="253">
        <v>181.7</v>
      </c>
      <c r="AC93" s="253">
        <v>184.08</v>
      </c>
      <c r="AD93" s="253">
        <v>181.55</v>
      </c>
      <c r="AE93" s="253">
        <v>182.02</v>
      </c>
      <c r="AF93" s="253">
        <v>182.02</v>
      </c>
      <c r="AG93" s="260">
        <v>32009300</v>
      </c>
      <c r="AH93" s="253">
        <v>195.76</v>
      </c>
      <c r="AI93" s="253">
        <v>180.8</v>
      </c>
    </row>
    <row r="94" spans="27:35">
      <c r="AA94" s="259">
        <v>45440</v>
      </c>
      <c r="AB94" s="253">
        <v>179.93</v>
      </c>
      <c r="AC94" s="253">
        <v>182.24</v>
      </c>
      <c r="AD94" s="253">
        <v>179.49</v>
      </c>
      <c r="AE94" s="253">
        <v>182.15</v>
      </c>
      <c r="AF94" s="253">
        <v>182.15</v>
      </c>
      <c r="AG94" s="260">
        <v>29927000</v>
      </c>
      <c r="AH94" s="253">
        <v>195.76</v>
      </c>
      <c r="AI94" s="253">
        <v>180.8</v>
      </c>
    </row>
    <row r="95" spans="27:35">
      <c r="AA95" s="259">
        <v>45436</v>
      </c>
      <c r="AB95" s="253">
        <v>181.65</v>
      </c>
      <c r="AC95" s="253">
        <v>182.44</v>
      </c>
      <c r="AD95" s="253">
        <v>180.3</v>
      </c>
      <c r="AE95" s="253">
        <v>180.75</v>
      </c>
      <c r="AF95" s="253">
        <v>180.75</v>
      </c>
      <c r="AG95" s="260">
        <v>27434100</v>
      </c>
      <c r="AH95" s="253">
        <v>195.76</v>
      </c>
      <c r="AI95" s="253">
        <v>180.8</v>
      </c>
    </row>
    <row r="96" spans="27:35">
      <c r="AA96" s="259">
        <v>45435</v>
      </c>
      <c r="AB96" s="253">
        <v>183.66</v>
      </c>
      <c r="AC96" s="253">
        <v>184.76</v>
      </c>
      <c r="AD96" s="253">
        <v>180.08</v>
      </c>
      <c r="AE96" s="253">
        <v>181.05</v>
      </c>
      <c r="AF96" s="253">
        <v>181.05</v>
      </c>
      <c r="AG96" s="260">
        <v>33670200</v>
      </c>
      <c r="AH96" s="253">
        <v>195.76</v>
      </c>
      <c r="AI96" s="253">
        <v>180.8</v>
      </c>
    </row>
    <row r="97" spans="27:35">
      <c r="AA97" s="259">
        <v>45434</v>
      </c>
      <c r="AB97" s="253">
        <v>183.88</v>
      </c>
      <c r="AC97" s="253">
        <v>185.22</v>
      </c>
      <c r="AD97" s="253">
        <v>181.97</v>
      </c>
      <c r="AE97" s="253">
        <v>183.13</v>
      </c>
      <c r="AF97" s="253">
        <v>183.13</v>
      </c>
      <c r="AG97" s="260">
        <v>28148800</v>
      </c>
      <c r="AH97" s="253">
        <v>195.76</v>
      </c>
      <c r="AI97" s="253">
        <v>180.8</v>
      </c>
    </row>
    <row r="98" spans="27:35">
      <c r="AA98" s="259">
        <v>45433</v>
      </c>
      <c r="AB98" s="253">
        <v>182.3</v>
      </c>
      <c r="AC98" s="253">
        <v>183.26</v>
      </c>
      <c r="AD98" s="253">
        <v>180.75</v>
      </c>
      <c r="AE98" s="253">
        <v>183.15</v>
      </c>
      <c r="AF98" s="253">
        <v>183.15</v>
      </c>
      <c r="AG98" s="260">
        <v>50839100</v>
      </c>
      <c r="AH98" s="253">
        <v>195.76</v>
      </c>
      <c r="AI98" s="253">
        <v>180.8</v>
      </c>
    </row>
    <row r="99" spans="27:35">
      <c r="AA99" s="259">
        <v>45432</v>
      </c>
      <c r="AB99" s="253">
        <v>184.34</v>
      </c>
      <c r="AC99" s="253">
        <v>186.67</v>
      </c>
      <c r="AD99" s="253">
        <v>183.28</v>
      </c>
      <c r="AE99" s="253">
        <v>183.54</v>
      </c>
      <c r="AF99" s="253">
        <v>183.54</v>
      </c>
      <c r="AG99" s="260">
        <v>30511800</v>
      </c>
      <c r="AH99" s="253">
        <v>195.76</v>
      </c>
      <c r="AI99" s="253">
        <v>180.8</v>
      </c>
    </row>
    <row r="100" spans="27:35">
      <c r="AA100" s="259">
        <v>45429</v>
      </c>
      <c r="AB100" s="253">
        <v>183.76</v>
      </c>
      <c r="AC100" s="253">
        <v>185.3</v>
      </c>
      <c r="AD100" s="253">
        <v>183.35</v>
      </c>
      <c r="AE100" s="253">
        <v>184.7</v>
      </c>
      <c r="AF100" s="253">
        <v>184.7</v>
      </c>
      <c r="AG100" s="260">
        <v>33175700</v>
      </c>
      <c r="AH100" s="253">
        <v>195.76</v>
      </c>
      <c r="AI100" s="253">
        <v>180.8</v>
      </c>
    </row>
    <row r="101" spans="27:35">
      <c r="AA101" s="259">
        <v>45428</v>
      </c>
      <c r="AB101" s="253">
        <v>185.6</v>
      </c>
      <c r="AC101" s="253">
        <v>187.31</v>
      </c>
      <c r="AD101" s="253">
        <v>183.46</v>
      </c>
      <c r="AE101" s="253">
        <v>183.63</v>
      </c>
      <c r="AF101" s="253">
        <v>183.63</v>
      </c>
      <c r="AG101" s="260">
        <v>38834500</v>
      </c>
      <c r="AH101" s="253">
        <v>195.76</v>
      </c>
      <c r="AI101" s="253">
        <v>180.8</v>
      </c>
    </row>
    <row r="102" spans="27:35">
      <c r="AA102" s="259">
        <v>45427</v>
      </c>
      <c r="AB102" s="253">
        <v>185.97</v>
      </c>
      <c r="AC102" s="253">
        <v>186.72</v>
      </c>
      <c r="AD102" s="253">
        <v>182.73</v>
      </c>
      <c r="AE102" s="253">
        <v>185.99</v>
      </c>
      <c r="AF102" s="253">
        <v>185.99</v>
      </c>
      <c r="AG102" s="260">
        <v>75459900</v>
      </c>
      <c r="AH102" s="253">
        <v>195.76</v>
      </c>
      <c r="AI102" s="253">
        <v>180.8</v>
      </c>
    </row>
    <row r="103" spans="27:35">
      <c r="AA103" s="259">
        <v>45426</v>
      </c>
      <c r="AB103" s="253">
        <v>183.82</v>
      </c>
      <c r="AC103" s="253">
        <v>187.72</v>
      </c>
      <c r="AD103" s="253">
        <v>183.45</v>
      </c>
      <c r="AE103" s="253">
        <v>187.07</v>
      </c>
      <c r="AF103" s="253">
        <v>187.07</v>
      </c>
      <c r="AG103" s="260">
        <v>38698200</v>
      </c>
      <c r="AH103" s="253">
        <v>195.76</v>
      </c>
      <c r="AI103" s="253">
        <v>180.8</v>
      </c>
    </row>
    <row r="104" spans="27:35">
      <c r="AA104" s="259">
        <v>45425</v>
      </c>
      <c r="AB104" s="253">
        <v>188</v>
      </c>
      <c r="AC104" s="253">
        <v>188.31</v>
      </c>
      <c r="AD104" s="253">
        <v>185.36</v>
      </c>
      <c r="AE104" s="253">
        <v>186.57</v>
      </c>
      <c r="AF104" s="253">
        <v>186.57</v>
      </c>
      <c r="AG104" s="260">
        <v>24898600</v>
      </c>
      <c r="AH104" s="253">
        <v>195.76</v>
      </c>
      <c r="AI104" s="253">
        <v>180.8</v>
      </c>
    </row>
    <row r="105" spans="27:35">
      <c r="AA105" s="259">
        <v>45422</v>
      </c>
      <c r="AB105" s="253">
        <v>189.16</v>
      </c>
      <c r="AC105" s="253">
        <v>189.89</v>
      </c>
      <c r="AD105" s="253">
        <v>186.93</v>
      </c>
      <c r="AE105" s="253">
        <v>187.48</v>
      </c>
      <c r="AF105" s="253">
        <v>187.48</v>
      </c>
      <c r="AG105" s="260">
        <v>34141800</v>
      </c>
      <c r="AH105" s="253">
        <v>195.76</v>
      </c>
      <c r="AI105" s="253">
        <v>180.8</v>
      </c>
    </row>
    <row r="106" spans="27:35">
      <c r="AA106" s="259">
        <v>45421</v>
      </c>
      <c r="AB106" s="253">
        <v>188.88</v>
      </c>
      <c r="AC106" s="253">
        <v>191.7</v>
      </c>
      <c r="AD106" s="253">
        <v>187.44</v>
      </c>
      <c r="AE106" s="253">
        <v>189.5</v>
      </c>
      <c r="AF106" s="253">
        <v>189.5</v>
      </c>
      <c r="AG106" s="260">
        <v>43368400</v>
      </c>
      <c r="AH106" s="253">
        <v>195.76</v>
      </c>
      <c r="AI106" s="253">
        <v>180.8</v>
      </c>
    </row>
    <row r="107" spans="27:35">
      <c r="AA107" s="259">
        <v>45420</v>
      </c>
      <c r="AB107" s="253">
        <v>187.44</v>
      </c>
      <c r="AC107" s="253">
        <v>188.43</v>
      </c>
      <c r="AD107" s="253">
        <v>186.39</v>
      </c>
      <c r="AE107" s="253">
        <v>188</v>
      </c>
      <c r="AF107" s="253">
        <v>188</v>
      </c>
      <c r="AG107" s="260">
        <v>26136400</v>
      </c>
      <c r="AH107" s="253">
        <v>195.76</v>
      </c>
      <c r="AI107" s="253">
        <v>180.8</v>
      </c>
    </row>
    <row r="108" spans="27:35">
      <c r="AA108" s="259">
        <v>45419</v>
      </c>
      <c r="AB108" s="253">
        <v>188.92</v>
      </c>
      <c r="AC108" s="253">
        <v>189.94</v>
      </c>
      <c r="AD108" s="253">
        <v>187.31</v>
      </c>
      <c r="AE108" s="253">
        <v>188.76</v>
      </c>
      <c r="AF108" s="253">
        <v>188.76</v>
      </c>
      <c r="AG108" s="260">
        <v>34048900</v>
      </c>
      <c r="AH108" s="253">
        <v>195.76</v>
      </c>
      <c r="AI108" s="253">
        <v>180.8</v>
      </c>
    </row>
    <row r="109" spans="27:35">
      <c r="AA109" s="259">
        <v>45418</v>
      </c>
      <c r="AB109" s="253">
        <v>186.28</v>
      </c>
      <c r="AC109" s="253">
        <v>188.75</v>
      </c>
      <c r="AD109" s="253">
        <v>184.8</v>
      </c>
      <c r="AE109" s="253">
        <v>188.7</v>
      </c>
      <c r="AF109" s="253">
        <v>188.7</v>
      </c>
      <c r="AG109" s="260">
        <v>34725300</v>
      </c>
      <c r="AH109" s="253">
        <v>195.76</v>
      </c>
      <c r="AI109" s="253">
        <v>180.8</v>
      </c>
    </row>
    <row r="110" spans="27:35">
      <c r="AA110" s="259">
        <v>45415</v>
      </c>
      <c r="AB110" s="253">
        <v>186.99</v>
      </c>
      <c r="AC110" s="253">
        <v>187.87</v>
      </c>
      <c r="AD110" s="253">
        <v>185.42</v>
      </c>
      <c r="AE110" s="253">
        <v>186.21</v>
      </c>
      <c r="AF110" s="253">
        <v>186.21</v>
      </c>
      <c r="AG110" s="260">
        <v>39172000</v>
      </c>
      <c r="AH110" s="253">
        <v>195.76</v>
      </c>
      <c r="AI110" s="253">
        <v>180.8</v>
      </c>
    </row>
    <row r="111" spans="27:35">
      <c r="AA111" s="259">
        <v>45414</v>
      </c>
      <c r="AB111" s="253">
        <v>180.85</v>
      </c>
      <c r="AC111" s="253">
        <v>185.1</v>
      </c>
      <c r="AD111" s="253">
        <v>179.91</v>
      </c>
      <c r="AE111" s="253">
        <v>184.72</v>
      </c>
      <c r="AF111" s="253">
        <v>184.72</v>
      </c>
      <c r="AG111" s="260">
        <v>54303500</v>
      </c>
      <c r="AH111" s="253">
        <v>195.76</v>
      </c>
      <c r="AI111" s="253">
        <v>180.8</v>
      </c>
    </row>
    <row r="112" spans="27:35">
      <c r="AA112" s="259">
        <v>45413</v>
      </c>
      <c r="AB112" s="253">
        <v>181.64</v>
      </c>
      <c r="AC112" s="253">
        <v>185.15</v>
      </c>
      <c r="AD112" s="253">
        <v>176.56</v>
      </c>
      <c r="AE112" s="253">
        <v>179</v>
      </c>
      <c r="AF112" s="253">
        <v>179</v>
      </c>
      <c r="AG112" s="260">
        <v>94645100</v>
      </c>
      <c r="AH112" s="253">
        <v>195.76</v>
      </c>
      <c r="AI112" s="253">
        <v>180.8</v>
      </c>
    </row>
    <row r="113" spans="27:35">
      <c r="AA113" s="259">
        <v>45412</v>
      </c>
      <c r="AB113" s="253">
        <v>181.09</v>
      </c>
      <c r="AC113" s="253">
        <v>182.99</v>
      </c>
      <c r="AD113" s="253">
        <v>174.8</v>
      </c>
      <c r="AE113" s="253">
        <v>175</v>
      </c>
      <c r="AF113" s="253">
        <v>175</v>
      </c>
      <c r="AG113" s="260">
        <v>94639800</v>
      </c>
      <c r="AH113" s="253">
        <v>195.76</v>
      </c>
      <c r="AI113" s="253">
        <v>180.8</v>
      </c>
    </row>
    <row r="114" spans="27:35">
      <c r="AA114" s="259">
        <v>45411</v>
      </c>
      <c r="AB114" s="253">
        <v>182.75</v>
      </c>
      <c r="AC114" s="253">
        <v>183.53</v>
      </c>
      <c r="AD114" s="253">
        <v>179.39</v>
      </c>
      <c r="AE114" s="253">
        <v>180.96</v>
      </c>
      <c r="AF114" s="253">
        <v>180.96</v>
      </c>
      <c r="AG114" s="260">
        <v>54063900</v>
      </c>
      <c r="AH114" s="253">
        <v>195.76</v>
      </c>
      <c r="AI114" s="253">
        <v>180.8</v>
      </c>
    </row>
    <row r="115" spans="27:35">
      <c r="AA115" s="259">
        <v>45408</v>
      </c>
      <c r="AB115" s="253">
        <v>177.8</v>
      </c>
      <c r="AC115" s="253">
        <v>180.82</v>
      </c>
      <c r="AD115" s="253">
        <v>176.13</v>
      </c>
      <c r="AE115" s="253">
        <v>179.62</v>
      </c>
      <c r="AF115" s="253">
        <v>179.62</v>
      </c>
      <c r="AG115" s="260">
        <v>43919800</v>
      </c>
      <c r="AH115" s="253">
        <v>195.76</v>
      </c>
      <c r="AI115" s="253">
        <v>180.8</v>
      </c>
    </row>
    <row r="116" spans="27:35">
      <c r="AA116" s="259">
        <v>45407</v>
      </c>
      <c r="AB116" s="253">
        <v>169.68</v>
      </c>
      <c r="AC116" s="253">
        <v>173.92</v>
      </c>
      <c r="AD116" s="253">
        <v>166.32</v>
      </c>
      <c r="AE116" s="253">
        <v>173.67</v>
      </c>
      <c r="AF116" s="253">
        <v>173.67</v>
      </c>
      <c r="AG116" s="260">
        <v>49249400</v>
      </c>
      <c r="AH116" s="253">
        <v>195.76</v>
      </c>
      <c r="AI116" s="253">
        <v>180.8</v>
      </c>
    </row>
    <row r="117" spans="27:35">
      <c r="AA117" s="259">
        <v>45406</v>
      </c>
      <c r="AB117" s="253">
        <v>179.94</v>
      </c>
      <c r="AC117" s="253">
        <v>180.32</v>
      </c>
      <c r="AD117" s="253">
        <v>176.18</v>
      </c>
      <c r="AE117" s="253">
        <v>176.59</v>
      </c>
      <c r="AF117" s="253">
        <v>176.59</v>
      </c>
      <c r="AG117" s="260">
        <v>34185100</v>
      </c>
      <c r="AH117" s="253">
        <v>195.76</v>
      </c>
      <c r="AI117" s="253">
        <v>180.8</v>
      </c>
    </row>
    <row r="118" spans="27:35">
      <c r="AA118" s="259">
        <v>45405</v>
      </c>
      <c r="AB118" s="253">
        <v>178.08</v>
      </c>
      <c r="AC118" s="253">
        <v>179.93</v>
      </c>
      <c r="AD118" s="253">
        <v>175.98</v>
      </c>
      <c r="AE118" s="253">
        <v>179.54</v>
      </c>
      <c r="AF118" s="253">
        <v>179.54</v>
      </c>
      <c r="AG118" s="260">
        <v>37046500</v>
      </c>
      <c r="AH118" s="253">
        <v>195.76</v>
      </c>
      <c r="AI118" s="253">
        <v>180.8</v>
      </c>
    </row>
    <row r="119" spans="27:35">
      <c r="AA119" s="259">
        <v>45404</v>
      </c>
      <c r="AB119" s="253">
        <v>176.94</v>
      </c>
      <c r="AC119" s="253">
        <v>178.87</v>
      </c>
      <c r="AD119" s="253">
        <v>174.56</v>
      </c>
      <c r="AE119" s="253">
        <v>177.23</v>
      </c>
      <c r="AF119" s="253">
        <v>177.23</v>
      </c>
      <c r="AG119" s="260">
        <v>37924900</v>
      </c>
      <c r="AH119" s="253">
        <v>195.76</v>
      </c>
      <c r="AI119" s="253">
        <v>180.8</v>
      </c>
    </row>
    <row r="120" spans="27:35">
      <c r="AA120" s="259">
        <v>45401</v>
      </c>
      <c r="AB120" s="253">
        <v>178.74</v>
      </c>
      <c r="AC120" s="253">
        <v>179</v>
      </c>
      <c r="AD120" s="253">
        <v>173.44</v>
      </c>
      <c r="AE120" s="253">
        <v>174.63</v>
      </c>
      <c r="AF120" s="253">
        <v>174.63</v>
      </c>
      <c r="AG120" s="260">
        <v>55950000</v>
      </c>
      <c r="AH120" s="253">
        <v>195.76</v>
      </c>
      <c r="AI120" s="253">
        <v>180.8</v>
      </c>
    </row>
    <row r="121" spans="27:35">
      <c r="AA121" s="259">
        <v>45400</v>
      </c>
      <c r="AB121" s="253">
        <v>181.47</v>
      </c>
      <c r="AC121" s="253">
        <v>182.39</v>
      </c>
      <c r="AD121" s="253">
        <v>178.65</v>
      </c>
      <c r="AE121" s="253">
        <v>179.22</v>
      </c>
      <c r="AF121" s="253">
        <v>179.22</v>
      </c>
      <c r="AG121" s="260">
        <v>30723800</v>
      </c>
      <c r="AH121" s="253">
        <v>195.76</v>
      </c>
      <c r="AI121" s="253">
        <v>180.8</v>
      </c>
    </row>
    <row r="122" spans="27:35">
      <c r="AA122" s="259">
        <v>45399</v>
      </c>
      <c r="AB122" s="253">
        <v>184.31</v>
      </c>
      <c r="AC122" s="253">
        <v>184.57</v>
      </c>
      <c r="AD122" s="253">
        <v>179.82</v>
      </c>
      <c r="AE122" s="253">
        <v>181.28</v>
      </c>
      <c r="AF122" s="253">
        <v>181.28</v>
      </c>
      <c r="AG122" s="260">
        <v>31359700</v>
      </c>
      <c r="AH122" s="253">
        <v>195.76</v>
      </c>
      <c r="AI122" s="253">
        <v>180.8</v>
      </c>
    </row>
    <row r="123" spans="27:35">
      <c r="AA123" s="259">
        <v>45398</v>
      </c>
      <c r="AB123" s="253">
        <v>183.27</v>
      </c>
      <c r="AC123" s="253">
        <v>184.83</v>
      </c>
      <c r="AD123" s="253">
        <v>182.26</v>
      </c>
      <c r="AE123" s="253">
        <v>183.32</v>
      </c>
      <c r="AF123" s="253">
        <v>183.32</v>
      </c>
      <c r="AG123" s="260">
        <v>32891300</v>
      </c>
      <c r="AH123" s="253">
        <v>195.76</v>
      </c>
      <c r="AI123" s="253">
        <v>180.8</v>
      </c>
    </row>
    <row r="124" spans="27:35">
      <c r="AA124" s="259">
        <v>45397</v>
      </c>
      <c r="AB124" s="253">
        <v>187.43</v>
      </c>
      <c r="AC124" s="253">
        <v>188.69</v>
      </c>
      <c r="AD124" s="253">
        <v>183</v>
      </c>
      <c r="AE124" s="253">
        <v>183.62</v>
      </c>
      <c r="AF124" s="253">
        <v>183.62</v>
      </c>
      <c r="AG124" s="260">
        <v>48052400</v>
      </c>
      <c r="AH124" s="253">
        <v>195.76</v>
      </c>
      <c r="AI124" s="253">
        <v>180.8</v>
      </c>
    </row>
    <row r="125" spans="27:35">
      <c r="AA125" s="259">
        <v>45394</v>
      </c>
      <c r="AB125" s="253">
        <v>187.72</v>
      </c>
      <c r="AC125" s="253">
        <v>188.38</v>
      </c>
      <c r="AD125" s="253">
        <v>185.08</v>
      </c>
      <c r="AE125" s="253">
        <v>186.13</v>
      </c>
      <c r="AF125" s="253">
        <v>186.13</v>
      </c>
      <c r="AG125" s="260">
        <v>38554300</v>
      </c>
      <c r="AH125" s="253">
        <v>195.76</v>
      </c>
      <c r="AI125" s="253">
        <v>180.8</v>
      </c>
    </row>
    <row r="126" spans="27:35">
      <c r="AA126" s="259">
        <v>45393</v>
      </c>
      <c r="AB126" s="253">
        <v>186.74</v>
      </c>
      <c r="AC126" s="253">
        <v>189.77</v>
      </c>
      <c r="AD126" s="253">
        <v>185.51</v>
      </c>
      <c r="AE126" s="253">
        <v>189.05</v>
      </c>
      <c r="AF126" s="253">
        <v>189.05</v>
      </c>
      <c r="AG126" s="260">
        <v>40020700</v>
      </c>
      <c r="AH126" s="253">
        <v>195.76</v>
      </c>
      <c r="AI126" s="253">
        <v>180.8</v>
      </c>
    </row>
    <row r="127" spans="27:35">
      <c r="AA127" s="259">
        <v>45392</v>
      </c>
      <c r="AB127" s="253">
        <v>182.77</v>
      </c>
      <c r="AC127" s="253">
        <v>186.27</v>
      </c>
      <c r="AD127" s="253">
        <v>182.67</v>
      </c>
      <c r="AE127" s="253">
        <v>185.95</v>
      </c>
      <c r="AF127" s="253">
        <v>185.95</v>
      </c>
      <c r="AG127" s="260">
        <v>35879200</v>
      </c>
      <c r="AH127" s="253">
        <v>195.76</v>
      </c>
      <c r="AI127" s="253">
        <v>180.8</v>
      </c>
    </row>
    <row r="128" spans="27:35">
      <c r="AA128" s="259">
        <v>45391</v>
      </c>
      <c r="AB128" s="253">
        <v>187.24</v>
      </c>
      <c r="AC128" s="253">
        <v>187.34</v>
      </c>
      <c r="AD128" s="253">
        <v>184.2</v>
      </c>
      <c r="AE128" s="253">
        <v>185.67</v>
      </c>
      <c r="AF128" s="253">
        <v>185.67</v>
      </c>
      <c r="AG128" s="260">
        <v>36546900</v>
      </c>
      <c r="AH128" s="253">
        <v>195.76</v>
      </c>
      <c r="AI128" s="253">
        <v>180.8</v>
      </c>
    </row>
    <row r="129" spans="27:35">
      <c r="AA129" s="259">
        <v>45390</v>
      </c>
      <c r="AB129" s="253">
        <v>186.9</v>
      </c>
      <c r="AC129" s="253">
        <v>187.29</v>
      </c>
      <c r="AD129" s="253">
        <v>184.81</v>
      </c>
      <c r="AE129" s="253">
        <v>185.19</v>
      </c>
      <c r="AF129" s="253">
        <v>185.19</v>
      </c>
      <c r="AG129" s="260">
        <v>39221300</v>
      </c>
      <c r="AH129" s="253">
        <v>195.76</v>
      </c>
      <c r="AI129" s="253">
        <v>180.8</v>
      </c>
    </row>
    <row r="130" spans="27:35">
      <c r="AA130" s="259">
        <v>45387</v>
      </c>
      <c r="AB130" s="253">
        <v>182.38</v>
      </c>
      <c r="AC130" s="253">
        <v>186.27</v>
      </c>
      <c r="AD130" s="253">
        <v>181.97</v>
      </c>
      <c r="AE130" s="253">
        <v>185.07</v>
      </c>
      <c r="AF130" s="253">
        <v>185.07</v>
      </c>
      <c r="AG130" s="260">
        <v>42335200</v>
      </c>
      <c r="AH130" s="253">
        <v>195.76</v>
      </c>
      <c r="AI130" s="253">
        <v>180.8</v>
      </c>
    </row>
    <row r="131" spans="27:35">
      <c r="AA131" s="259">
        <v>45386</v>
      </c>
      <c r="AB131" s="253">
        <v>184</v>
      </c>
      <c r="AC131" s="253">
        <v>185.1</v>
      </c>
      <c r="AD131" s="253">
        <v>180</v>
      </c>
      <c r="AE131" s="253">
        <v>180</v>
      </c>
      <c r="AF131" s="253">
        <v>180</v>
      </c>
      <c r="AG131" s="260">
        <v>41624300</v>
      </c>
      <c r="AH131" s="253">
        <v>195.76</v>
      </c>
      <c r="AI131" s="253">
        <v>180.8</v>
      </c>
    </row>
    <row r="132" spans="27:35">
      <c r="AA132" s="259">
        <v>45385</v>
      </c>
      <c r="AB132" s="253">
        <v>179.9</v>
      </c>
      <c r="AC132" s="253">
        <v>182.87</v>
      </c>
      <c r="AD132" s="253">
        <v>179.8</v>
      </c>
      <c r="AE132" s="253">
        <v>182.41</v>
      </c>
      <c r="AF132" s="253">
        <v>182.41</v>
      </c>
      <c r="AG132" s="260">
        <v>31046600</v>
      </c>
      <c r="AH132" s="253">
        <v>195.76</v>
      </c>
      <c r="AI132" s="253">
        <v>180.8</v>
      </c>
    </row>
    <row r="133" spans="27:35">
      <c r="AA133" s="259">
        <v>45384</v>
      </c>
      <c r="AB133" s="253">
        <v>179.07</v>
      </c>
      <c r="AC133" s="253">
        <v>180.79</v>
      </c>
      <c r="AD133" s="253">
        <v>178.38</v>
      </c>
      <c r="AE133" s="253">
        <v>180.69</v>
      </c>
      <c r="AF133" s="253">
        <v>180.69</v>
      </c>
      <c r="AG133" s="260">
        <v>32611500</v>
      </c>
      <c r="AH133" s="253">
        <v>195.76</v>
      </c>
      <c r="AI133" s="253">
        <v>180.8</v>
      </c>
    </row>
    <row r="134" spans="27:35">
      <c r="AA134" s="259">
        <v>45383</v>
      </c>
      <c r="AB134" s="253">
        <v>180.79</v>
      </c>
      <c r="AC134" s="253">
        <v>183</v>
      </c>
      <c r="AD134" s="253">
        <v>179.95</v>
      </c>
      <c r="AE134" s="253">
        <v>180.97</v>
      </c>
      <c r="AF134" s="253">
        <v>180.97</v>
      </c>
      <c r="AG134" s="260">
        <v>29174500</v>
      </c>
      <c r="AH134" s="253">
        <v>195.76</v>
      </c>
      <c r="AI134" s="253">
        <v>180.8</v>
      </c>
    </row>
    <row r="135" spans="27:35">
      <c r="AA135" s="259">
        <v>45379</v>
      </c>
      <c r="AB135" s="253">
        <v>180.17</v>
      </c>
      <c r="AC135" s="253">
        <v>181.7</v>
      </c>
      <c r="AD135" s="253">
        <v>179.26</v>
      </c>
      <c r="AE135" s="253">
        <v>180.38</v>
      </c>
      <c r="AF135" s="253">
        <v>180.38</v>
      </c>
      <c r="AG135" s="260">
        <v>38051600</v>
      </c>
      <c r="AH135" s="253">
        <v>195.76</v>
      </c>
      <c r="AI135" s="253">
        <v>180.8</v>
      </c>
    </row>
    <row r="136" spans="27:35">
      <c r="AA136" s="259">
        <v>45378</v>
      </c>
      <c r="AB136" s="253">
        <v>179.88</v>
      </c>
      <c r="AC136" s="253">
        <v>180</v>
      </c>
      <c r="AD136" s="253">
        <v>177.31</v>
      </c>
      <c r="AE136" s="253">
        <v>179.83</v>
      </c>
      <c r="AF136" s="253">
        <v>179.83</v>
      </c>
      <c r="AG136" s="260">
        <v>33272600</v>
      </c>
      <c r="AH136" s="253">
        <v>195.76</v>
      </c>
      <c r="AI136" s="253">
        <v>180.8</v>
      </c>
    </row>
    <row r="137" spans="27:35">
      <c r="AA137" s="259">
        <v>45377</v>
      </c>
      <c r="AB137" s="253">
        <v>180.15</v>
      </c>
      <c r="AC137" s="253">
        <v>180.45</v>
      </c>
      <c r="AD137" s="253">
        <v>177.95</v>
      </c>
      <c r="AE137" s="253">
        <v>178.3</v>
      </c>
      <c r="AF137" s="253">
        <v>178.3</v>
      </c>
      <c r="AG137" s="260">
        <v>29659000</v>
      </c>
      <c r="AH137" s="253">
        <v>195.76</v>
      </c>
      <c r="AI137" s="253">
        <v>180.8</v>
      </c>
    </row>
    <row r="138" spans="27:35">
      <c r="AA138" s="259">
        <v>45376</v>
      </c>
      <c r="AB138" s="253">
        <v>178.01</v>
      </c>
      <c r="AC138" s="253">
        <v>180.99</v>
      </c>
      <c r="AD138" s="253">
        <v>177.24</v>
      </c>
      <c r="AE138" s="253">
        <v>179.71</v>
      </c>
      <c r="AF138" s="253">
        <v>179.71</v>
      </c>
      <c r="AG138" s="260">
        <v>29815500</v>
      </c>
      <c r="AH138" s="253">
        <v>195.76</v>
      </c>
      <c r="AI138" s="253">
        <v>180.8</v>
      </c>
    </row>
    <row r="139" spans="27:35">
      <c r="AA139" s="259">
        <v>45373</v>
      </c>
      <c r="AB139" s="253">
        <v>177.75</v>
      </c>
      <c r="AC139" s="253">
        <v>179.26</v>
      </c>
      <c r="AD139" s="253">
        <v>176.75</v>
      </c>
      <c r="AE139" s="253">
        <v>178.87</v>
      </c>
      <c r="AF139" s="253">
        <v>178.87</v>
      </c>
      <c r="AG139" s="260">
        <v>27964100</v>
      </c>
      <c r="AH139" s="253">
        <v>195.76</v>
      </c>
      <c r="AI139" s="253">
        <v>180.8</v>
      </c>
    </row>
    <row r="140" spans="27:35">
      <c r="AA140" s="259">
        <v>45372</v>
      </c>
      <c r="AB140" s="253">
        <v>179.99</v>
      </c>
      <c r="AC140" s="253">
        <v>181.42</v>
      </c>
      <c r="AD140" s="253">
        <v>178.15</v>
      </c>
      <c r="AE140" s="253">
        <v>178.15</v>
      </c>
      <c r="AF140" s="253">
        <v>178.15</v>
      </c>
      <c r="AG140" s="260">
        <v>32824300</v>
      </c>
      <c r="AH140" s="253">
        <v>195.76</v>
      </c>
      <c r="AI140" s="253">
        <v>180.8</v>
      </c>
    </row>
    <row r="141" spans="27:35">
      <c r="AA141" s="259">
        <v>45371</v>
      </c>
      <c r="AB141" s="253">
        <v>176.14</v>
      </c>
      <c r="AC141" s="253">
        <v>178.53</v>
      </c>
      <c r="AD141" s="253">
        <v>174.64</v>
      </c>
      <c r="AE141" s="253">
        <v>178.15</v>
      </c>
      <c r="AF141" s="253">
        <v>178.15</v>
      </c>
      <c r="AG141" s="260">
        <v>29947200</v>
      </c>
      <c r="AH141" s="253">
        <v>195.76</v>
      </c>
      <c r="AI141" s="253">
        <v>180.8</v>
      </c>
    </row>
    <row r="142" spans="27:35">
      <c r="AA142" s="259">
        <v>45370</v>
      </c>
      <c r="AB142" s="253">
        <v>174.22</v>
      </c>
      <c r="AC142" s="253">
        <v>176.09</v>
      </c>
      <c r="AD142" s="253">
        <v>173.52</v>
      </c>
      <c r="AE142" s="253">
        <v>175.9</v>
      </c>
      <c r="AF142" s="253">
        <v>175.9</v>
      </c>
      <c r="AG142" s="260">
        <v>26880900</v>
      </c>
      <c r="AH142" s="253">
        <v>195.76</v>
      </c>
      <c r="AI142" s="253">
        <v>180.8</v>
      </c>
    </row>
    <row r="143" spans="27:35">
      <c r="AA143" s="259">
        <v>45369</v>
      </c>
      <c r="AB143" s="253">
        <v>175.8</v>
      </c>
      <c r="AC143" s="253">
        <v>176.69</v>
      </c>
      <c r="AD143" s="253">
        <v>174.28</v>
      </c>
      <c r="AE143" s="253">
        <v>174.48</v>
      </c>
      <c r="AF143" s="253">
        <v>174.48</v>
      </c>
      <c r="AG143" s="260">
        <v>31250700</v>
      </c>
      <c r="AH143" s="253">
        <v>195.76</v>
      </c>
      <c r="AI143" s="253">
        <v>180.8</v>
      </c>
    </row>
    <row r="144" spans="27:35">
      <c r="AA144" s="259">
        <v>45366</v>
      </c>
      <c r="AB144" s="253">
        <v>176.64</v>
      </c>
      <c r="AC144" s="253">
        <v>177.93</v>
      </c>
      <c r="AD144" s="253">
        <v>173.9</v>
      </c>
      <c r="AE144" s="253">
        <v>174.42</v>
      </c>
      <c r="AF144" s="253">
        <v>174.42</v>
      </c>
      <c r="AG144" s="260">
        <v>72115500</v>
      </c>
      <c r="AH144" s="253">
        <v>195.76</v>
      </c>
      <c r="AI144" s="253">
        <v>180.8</v>
      </c>
    </row>
    <row r="145" spans="27:35">
      <c r="AA145" s="259">
        <v>45365</v>
      </c>
      <c r="AB145" s="253">
        <v>177.69</v>
      </c>
      <c r="AC145" s="253">
        <v>179.53</v>
      </c>
      <c r="AD145" s="253">
        <v>176.47</v>
      </c>
      <c r="AE145" s="253">
        <v>178.75</v>
      </c>
      <c r="AF145" s="253">
        <v>178.75</v>
      </c>
      <c r="AG145" s="260">
        <v>43705800</v>
      </c>
      <c r="AH145" s="253">
        <v>195.76</v>
      </c>
      <c r="AI145" s="253">
        <v>180.8</v>
      </c>
    </row>
    <row r="146" spans="27:35">
      <c r="AA146" s="259">
        <v>45364</v>
      </c>
      <c r="AB146" s="253">
        <v>175.9</v>
      </c>
      <c r="AC146" s="253">
        <v>177.62</v>
      </c>
      <c r="AD146" s="253">
        <v>175.55</v>
      </c>
      <c r="AE146" s="253">
        <v>176.56</v>
      </c>
      <c r="AF146" s="253">
        <v>176.56</v>
      </c>
      <c r="AG146" s="260">
        <v>30772600</v>
      </c>
      <c r="AH146" s="253">
        <v>195.76</v>
      </c>
      <c r="AI146" s="253">
        <v>180.8</v>
      </c>
    </row>
    <row r="147" spans="27:35">
      <c r="AA147" s="259">
        <v>45363</v>
      </c>
      <c r="AB147" s="253">
        <v>173.5</v>
      </c>
      <c r="AC147" s="253">
        <v>176.76</v>
      </c>
      <c r="AD147" s="253">
        <v>171.98</v>
      </c>
      <c r="AE147" s="253">
        <v>175.39</v>
      </c>
      <c r="AF147" s="253">
        <v>175.39</v>
      </c>
      <c r="AG147" s="260">
        <v>36610600</v>
      </c>
      <c r="AH147" s="253">
        <v>195.76</v>
      </c>
      <c r="AI147" s="253">
        <v>180.8</v>
      </c>
    </row>
    <row r="148" spans="27:35">
      <c r="AA148" s="259">
        <v>45362</v>
      </c>
      <c r="AB148" s="253">
        <v>174.31</v>
      </c>
      <c r="AC148" s="253">
        <v>174.47</v>
      </c>
      <c r="AD148" s="253">
        <v>171.47</v>
      </c>
      <c r="AE148" s="253">
        <v>171.96</v>
      </c>
      <c r="AF148" s="253">
        <v>171.96</v>
      </c>
      <c r="AG148" s="260">
        <v>28484800</v>
      </c>
      <c r="AH148" s="253">
        <v>195.76</v>
      </c>
      <c r="AI148" s="253">
        <v>180.8</v>
      </c>
    </row>
    <row r="149" spans="27:35">
      <c r="AA149" s="259">
        <v>45359</v>
      </c>
      <c r="AB149" s="253">
        <v>176.44</v>
      </c>
      <c r="AC149" s="253">
        <v>178.79</v>
      </c>
      <c r="AD149" s="253">
        <v>174.33</v>
      </c>
      <c r="AE149" s="253">
        <v>175.35</v>
      </c>
      <c r="AF149" s="253">
        <v>175.35</v>
      </c>
      <c r="AG149" s="260">
        <v>37853500</v>
      </c>
      <c r="AH149" s="253">
        <v>195.76</v>
      </c>
      <c r="AI149" s="253">
        <v>180.8</v>
      </c>
    </row>
    <row r="150" spans="27:35">
      <c r="AA150" s="259">
        <v>45358</v>
      </c>
      <c r="AB150" s="253">
        <v>174.83</v>
      </c>
      <c r="AC150" s="253">
        <v>177.99</v>
      </c>
      <c r="AD150" s="253">
        <v>173.72</v>
      </c>
      <c r="AE150" s="253">
        <v>176.82</v>
      </c>
      <c r="AF150" s="253">
        <v>176.82</v>
      </c>
      <c r="AG150" s="260">
        <v>34063300</v>
      </c>
      <c r="AH150" s="253">
        <v>195.76</v>
      </c>
      <c r="AI150" s="253">
        <v>180.8</v>
      </c>
    </row>
    <row r="151" spans="27:35">
      <c r="AA151" s="259">
        <v>45357</v>
      </c>
      <c r="AB151" s="253">
        <v>175.54</v>
      </c>
      <c r="AC151" s="253">
        <v>176.46</v>
      </c>
      <c r="AD151" s="253">
        <v>173.26</v>
      </c>
      <c r="AE151" s="253">
        <v>173.51</v>
      </c>
      <c r="AF151" s="253">
        <v>173.51</v>
      </c>
      <c r="AG151" s="260">
        <v>32090900</v>
      </c>
      <c r="AH151" s="253">
        <v>195.76</v>
      </c>
      <c r="AI151" s="253">
        <v>180.8</v>
      </c>
    </row>
    <row r="152" spans="27:35">
      <c r="AA152" s="259">
        <v>45356</v>
      </c>
      <c r="AB152" s="253">
        <v>176.93</v>
      </c>
      <c r="AC152" s="253">
        <v>176.93</v>
      </c>
      <c r="AD152" s="253">
        <v>173.3</v>
      </c>
      <c r="AE152" s="253">
        <v>174.12</v>
      </c>
      <c r="AF152" s="253">
        <v>174.12</v>
      </c>
      <c r="AG152" s="260">
        <v>37228300</v>
      </c>
      <c r="AH152" s="253">
        <v>195.76</v>
      </c>
      <c r="AI152" s="253">
        <v>180.8</v>
      </c>
    </row>
    <row r="153" spans="27:35">
      <c r="AA153" s="259">
        <v>45355</v>
      </c>
      <c r="AB153" s="253">
        <v>177.53</v>
      </c>
      <c r="AC153" s="253">
        <v>180.14</v>
      </c>
      <c r="AD153" s="253">
        <v>177.49</v>
      </c>
      <c r="AE153" s="253">
        <v>177.58</v>
      </c>
      <c r="AF153" s="253">
        <v>177.58</v>
      </c>
      <c r="AG153" s="260">
        <v>37381500</v>
      </c>
      <c r="AH153" s="253">
        <v>195.76</v>
      </c>
      <c r="AI153" s="253">
        <v>180.8</v>
      </c>
    </row>
    <row r="154" spans="27:35">
      <c r="AA154" s="259">
        <v>45352</v>
      </c>
      <c r="AB154" s="253">
        <v>176.75</v>
      </c>
      <c r="AC154" s="253">
        <v>178.73</v>
      </c>
      <c r="AD154" s="253">
        <v>176.07</v>
      </c>
      <c r="AE154" s="253">
        <v>178.22</v>
      </c>
      <c r="AF154" s="253">
        <v>178.22</v>
      </c>
      <c r="AG154" s="260">
        <v>31956200</v>
      </c>
      <c r="AH154" s="253">
        <v>195.76</v>
      </c>
      <c r="AI154" s="253">
        <v>180.8</v>
      </c>
    </row>
    <row r="155" spans="27:35">
      <c r="AA155" s="259">
        <v>45351</v>
      </c>
      <c r="AB155" s="253">
        <v>173.01</v>
      </c>
      <c r="AC155" s="253">
        <v>177.22</v>
      </c>
      <c r="AD155" s="253">
        <v>172.85</v>
      </c>
      <c r="AE155" s="253">
        <v>176.76</v>
      </c>
      <c r="AF155" s="253">
        <v>176.76</v>
      </c>
      <c r="AG155" s="260">
        <v>53805400</v>
      </c>
      <c r="AH155" s="253">
        <v>195.76</v>
      </c>
      <c r="AI155" s="253">
        <v>180.8</v>
      </c>
    </row>
    <row r="156" spans="27:35">
      <c r="AA156" s="259">
        <v>45350</v>
      </c>
      <c r="AB156" s="253">
        <v>172.44</v>
      </c>
      <c r="AC156" s="253">
        <v>174.05</v>
      </c>
      <c r="AD156" s="253">
        <v>172.27</v>
      </c>
      <c r="AE156" s="253">
        <v>173.16</v>
      </c>
      <c r="AF156" s="253">
        <v>173.16</v>
      </c>
      <c r="AG156" s="260">
        <v>28180500</v>
      </c>
      <c r="AH156" s="253">
        <v>195.76</v>
      </c>
      <c r="AI156" s="253">
        <v>180.8</v>
      </c>
    </row>
    <row r="157" spans="27:35">
      <c r="AA157" s="259">
        <v>45349</v>
      </c>
      <c r="AB157" s="253">
        <v>174.08</v>
      </c>
      <c r="AC157" s="253">
        <v>174.62</v>
      </c>
      <c r="AD157" s="253">
        <v>172.86</v>
      </c>
      <c r="AE157" s="253">
        <v>173.54</v>
      </c>
      <c r="AF157" s="253">
        <v>173.54</v>
      </c>
      <c r="AG157" s="260">
        <v>31141700</v>
      </c>
      <c r="AH157" s="253">
        <v>195.76</v>
      </c>
      <c r="AI157" s="253">
        <v>180.8</v>
      </c>
    </row>
    <row r="158" spans="27:35">
      <c r="AA158" s="259">
        <v>45348</v>
      </c>
      <c r="AB158" s="253">
        <v>175.7</v>
      </c>
      <c r="AC158" s="253">
        <v>176.37</v>
      </c>
      <c r="AD158" s="253">
        <v>174.26</v>
      </c>
      <c r="AE158" s="253">
        <v>174.73</v>
      </c>
      <c r="AF158" s="253">
        <v>174.73</v>
      </c>
      <c r="AG158" s="260">
        <v>44368600</v>
      </c>
      <c r="AH158" s="253">
        <v>195.76</v>
      </c>
      <c r="AI158" s="253">
        <v>180.8</v>
      </c>
    </row>
    <row r="159" spans="27:35">
      <c r="AA159" s="259">
        <v>45345</v>
      </c>
      <c r="AB159" s="253">
        <v>174.28</v>
      </c>
      <c r="AC159" s="253">
        <v>175.75</v>
      </c>
      <c r="AD159" s="253">
        <v>173.7</v>
      </c>
      <c r="AE159" s="253">
        <v>174.99</v>
      </c>
      <c r="AF159" s="253">
        <v>174.99</v>
      </c>
      <c r="AG159" s="260">
        <v>59715200</v>
      </c>
      <c r="AH159" s="253">
        <v>195.76</v>
      </c>
      <c r="AI159" s="253">
        <v>180.8</v>
      </c>
    </row>
    <row r="160" spans="27:35">
      <c r="AA160" s="259">
        <v>45344</v>
      </c>
      <c r="AB160" s="253">
        <v>173.1</v>
      </c>
      <c r="AC160" s="253">
        <v>174.8</v>
      </c>
      <c r="AD160" s="253">
        <v>171.77</v>
      </c>
      <c r="AE160" s="253">
        <v>174.58</v>
      </c>
      <c r="AF160" s="253">
        <v>174.58</v>
      </c>
      <c r="AG160" s="260">
        <v>55392400</v>
      </c>
      <c r="AH160" s="253">
        <v>195.76</v>
      </c>
      <c r="AI160" s="253">
        <v>180.8</v>
      </c>
    </row>
    <row r="161" spans="27:35">
      <c r="AA161" s="259">
        <v>45343</v>
      </c>
      <c r="AB161" s="253">
        <v>168.94</v>
      </c>
      <c r="AC161" s="253">
        <v>170.23</v>
      </c>
      <c r="AD161" s="253">
        <v>167.14</v>
      </c>
      <c r="AE161" s="253">
        <v>168.59</v>
      </c>
      <c r="AF161" s="253">
        <v>168.59</v>
      </c>
      <c r="AG161" s="260">
        <v>44575600</v>
      </c>
      <c r="AH161" s="253">
        <v>195.76</v>
      </c>
      <c r="AI161" s="253">
        <v>180.8</v>
      </c>
    </row>
    <row r="162" spans="27:35">
      <c r="AA162" s="259">
        <v>45342</v>
      </c>
      <c r="AB162" s="253">
        <v>167.83</v>
      </c>
      <c r="AC162" s="253">
        <v>168.71</v>
      </c>
      <c r="AD162" s="253">
        <v>165.74</v>
      </c>
      <c r="AE162" s="253">
        <v>167.08</v>
      </c>
      <c r="AF162" s="253">
        <v>167.08</v>
      </c>
      <c r="AG162" s="260">
        <v>41980300</v>
      </c>
      <c r="AH162" s="253">
        <v>195.76</v>
      </c>
      <c r="AI162" s="253">
        <v>180.8</v>
      </c>
    </row>
    <row r="163" spans="27:35">
      <c r="AA163" s="259">
        <v>45338</v>
      </c>
      <c r="AB163" s="253">
        <v>168.74</v>
      </c>
      <c r="AC163" s="253">
        <v>170.42</v>
      </c>
      <c r="AD163" s="253">
        <v>167.17</v>
      </c>
      <c r="AE163" s="253">
        <v>169.51</v>
      </c>
      <c r="AF163" s="253">
        <v>169.51</v>
      </c>
      <c r="AG163" s="260">
        <v>48074600</v>
      </c>
      <c r="AH163" s="253">
        <v>195.76</v>
      </c>
      <c r="AI163" s="253">
        <v>180.8</v>
      </c>
    </row>
    <row r="164" spans="27:35">
      <c r="AA164" s="259">
        <v>45337</v>
      </c>
      <c r="AB164" s="253">
        <v>170.58</v>
      </c>
      <c r="AC164" s="253">
        <v>171.17</v>
      </c>
      <c r="AD164" s="253">
        <v>167.59</v>
      </c>
      <c r="AE164" s="253">
        <v>169.8</v>
      </c>
      <c r="AF164" s="253">
        <v>169.8</v>
      </c>
      <c r="AG164" s="260">
        <v>49855200</v>
      </c>
      <c r="AH164" s="253">
        <v>195.76</v>
      </c>
      <c r="AI164" s="253">
        <v>180.8</v>
      </c>
    </row>
    <row r="165" spans="27:35">
      <c r="AA165" s="259">
        <v>45336</v>
      </c>
      <c r="AB165" s="253">
        <v>169.21</v>
      </c>
      <c r="AC165" s="253">
        <v>171.21</v>
      </c>
      <c r="AD165" s="253">
        <v>168.28</v>
      </c>
      <c r="AE165" s="253">
        <v>170.98</v>
      </c>
      <c r="AF165" s="253">
        <v>170.98</v>
      </c>
      <c r="AG165" s="260">
        <v>42815500</v>
      </c>
      <c r="AH165" s="253">
        <v>195.76</v>
      </c>
      <c r="AI165" s="253">
        <v>180.8</v>
      </c>
    </row>
    <row r="166" spans="27:35">
      <c r="AA166" s="259">
        <v>45335</v>
      </c>
      <c r="AB166" s="253">
        <v>167.73</v>
      </c>
      <c r="AC166" s="253">
        <v>170.95</v>
      </c>
      <c r="AD166" s="253">
        <v>165.75</v>
      </c>
      <c r="AE166" s="253">
        <v>168.64</v>
      </c>
      <c r="AF166" s="253">
        <v>168.64</v>
      </c>
      <c r="AG166" s="260">
        <v>56345100</v>
      </c>
      <c r="AH166" s="253">
        <v>195.76</v>
      </c>
      <c r="AI166" s="253">
        <v>180.8</v>
      </c>
    </row>
    <row r="167" spans="27:35">
      <c r="AA167" s="259">
        <v>45334</v>
      </c>
      <c r="AB167" s="253">
        <v>174.8</v>
      </c>
      <c r="AC167" s="253">
        <v>175.39</v>
      </c>
      <c r="AD167" s="253">
        <v>171.54</v>
      </c>
      <c r="AE167" s="253">
        <v>172.34</v>
      </c>
      <c r="AF167" s="253">
        <v>172.34</v>
      </c>
      <c r="AG167" s="260">
        <v>51050400</v>
      </c>
      <c r="AH167" s="253">
        <v>195.76</v>
      </c>
      <c r="AI167" s="253">
        <v>180.8</v>
      </c>
    </row>
    <row r="168" spans="27:35">
      <c r="AA168" s="259">
        <v>45331</v>
      </c>
      <c r="AB168" s="253">
        <v>170.9</v>
      </c>
      <c r="AC168" s="253">
        <v>175</v>
      </c>
      <c r="AD168" s="253">
        <v>170.58</v>
      </c>
      <c r="AE168" s="253">
        <v>174.45</v>
      </c>
      <c r="AF168" s="253">
        <v>174.45</v>
      </c>
      <c r="AG168" s="260">
        <v>56986000</v>
      </c>
      <c r="AH168" s="253">
        <v>195.76</v>
      </c>
      <c r="AI168" s="253">
        <v>180.8</v>
      </c>
    </row>
    <row r="169" spans="27:35">
      <c r="AA169" s="259">
        <v>45330</v>
      </c>
      <c r="AB169" s="253">
        <v>169.65</v>
      </c>
      <c r="AC169" s="253">
        <v>171.43</v>
      </c>
      <c r="AD169" s="253">
        <v>168.88</v>
      </c>
      <c r="AE169" s="253">
        <v>169.84</v>
      </c>
      <c r="AF169" s="253">
        <v>169.84</v>
      </c>
      <c r="AG169" s="260">
        <v>42316500</v>
      </c>
      <c r="AH169" s="253">
        <v>195.76</v>
      </c>
      <c r="AI169" s="253">
        <v>180.8</v>
      </c>
    </row>
    <row r="170" spans="27:35">
      <c r="AA170" s="259">
        <v>45329</v>
      </c>
      <c r="AB170" s="253">
        <v>169.48</v>
      </c>
      <c r="AC170" s="253">
        <v>170.88</v>
      </c>
      <c r="AD170" s="253">
        <v>168.94</v>
      </c>
      <c r="AE170" s="253">
        <v>170.53</v>
      </c>
      <c r="AF170" s="253">
        <v>170.53</v>
      </c>
      <c r="AG170" s="260">
        <v>47174100</v>
      </c>
      <c r="AH170" s="253">
        <v>195.76</v>
      </c>
      <c r="AI170" s="253">
        <v>180.8</v>
      </c>
    </row>
    <row r="171" spans="27:35">
      <c r="AA171" s="259">
        <v>45328</v>
      </c>
      <c r="AB171" s="253">
        <v>169.39</v>
      </c>
      <c r="AC171" s="253">
        <v>170.71</v>
      </c>
      <c r="AD171" s="253">
        <v>167.65</v>
      </c>
      <c r="AE171" s="253">
        <v>169.15</v>
      </c>
      <c r="AF171" s="253">
        <v>169.15</v>
      </c>
      <c r="AG171" s="260">
        <v>42505500</v>
      </c>
      <c r="AH171" s="253">
        <v>195.76</v>
      </c>
      <c r="AI171" s="253">
        <v>180.8</v>
      </c>
    </row>
    <row r="172" spans="27:35">
      <c r="AA172" s="259">
        <v>45327</v>
      </c>
      <c r="AB172" s="253">
        <v>170.2</v>
      </c>
      <c r="AC172" s="253">
        <v>170.55</v>
      </c>
      <c r="AD172" s="253">
        <v>167.7</v>
      </c>
      <c r="AE172" s="253">
        <v>170.31</v>
      </c>
      <c r="AF172" s="253">
        <v>170.31</v>
      </c>
      <c r="AG172" s="260">
        <v>55081300</v>
      </c>
      <c r="AH172" s="253">
        <v>195.76</v>
      </c>
      <c r="AI172" s="253">
        <v>180.8</v>
      </c>
    </row>
    <row r="173" spans="27:35">
      <c r="AA173" s="259">
        <v>45324</v>
      </c>
      <c r="AB173" s="253">
        <v>169.19</v>
      </c>
      <c r="AC173" s="253">
        <v>172.5</v>
      </c>
      <c r="AD173" s="253">
        <v>167.33</v>
      </c>
      <c r="AE173" s="253">
        <v>171.81</v>
      </c>
      <c r="AF173" s="253">
        <v>171.81</v>
      </c>
      <c r="AG173" s="260">
        <v>117154900</v>
      </c>
      <c r="AH173" s="253">
        <v>195.76</v>
      </c>
      <c r="AI173" s="253">
        <v>180.8</v>
      </c>
    </row>
    <row r="174" spans="27:35">
      <c r="AA174" s="259">
        <v>45323</v>
      </c>
      <c r="AB174" s="253">
        <v>155.87</v>
      </c>
      <c r="AC174" s="253">
        <v>159.76</v>
      </c>
      <c r="AD174" s="253">
        <v>155.62</v>
      </c>
      <c r="AE174" s="253">
        <v>159.28</v>
      </c>
      <c r="AF174" s="253">
        <v>159.28</v>
      </c>
      <c r="AG174" s="260">
        <v>76542400</v>
      </c>
      <c r="AH174" s="253">
        <v>195.76</v>
      </c>
      <c r="AI174" s="253">
        <v>180.8</v>
      </c>
    </row>
    <row r="175" spans="27:35">
      <c r="AA175" s="259">
        <v>45322</v>
      </c>
      <c r="AB175" s="253">
        <v>157</v>
      </c>
      <c r="AC175" s="253">
        <v>159.01</v>
      </c>
      <c r="AD175" s="253">
        <v>154.81</v>
      </c>
      <c r="AE175" s="253">
        <v>155.19999999999999</v>
      </c>
      <c r="AF175" s="253">
        <v>155.19999999999999</v>
      </c>
      <c r="AG175" s="260">
        <v>50284400</v>
      </c>
      <c r="AH175" s="253">
        <v>195.76</v>
      </c>
      <c r="AI175" s="253">
        <v>180.8</v>
      </c>
    </row>
    <row r="176" spans="27:35">
      <c r="AA176" s="259">
        <v>45321</v>
      </c>
      <c r="AB176" s="253">
        <v>160.69999999999999</v>
      </c>
      <c r="AC176" s="253">
        <v>161.72999999999999</v>
      </c>
      <c r="AD176" s="253">
        <v>158.49</v>
      </c>
      <c r="AE176" s="253">
        <v>159</v>
      </c>
      <c r="AF176" s="253">
        <v>159</v>
      </c>
      <c r="AG176" s="260">
        <v>45207400</v>
      </c>
      <c r="AH176" s="253">
        <v>195.76</v>
      </c>
      <c r="AI176" s="253">
        <v>180.8</v>
      </c>
    </row>
    <row r="177" spans="27:35">
      <c r="AA177" s="259">
        <v>45320</v>
      </c>
      <c r="AB177" s="253">
        <v>159.34</v>
      </c>
      <c r="AC177" s="253">
        <v>161.29</v>
      </c>
      <c r="AD177" s="253">
        <v>158.9</v>
      </c>
      <c r="AE177" s="253">
        <v>161.26</v>
      </c>
      <c r="AF177" s="253">
        <v>161.26</v>
      </c>
      <c r="AG177" s="260">
        <v>45270400</v>
      </c>
      <c r="AH177" s="253">
        <v>195.76</v>
      </c>
      <c r="AI177" s="253">
        <v>180.8</v>
      </c>
    </row>
    <row r="178" spans="27:35">
      <c r="AA178" s="259">
        <v>45317</v>
      </c>
      <c r="AB178" s="253">
        <v>158.41999999999999</v>
      </c>
      <c r="AC178" s="253">
        <v>160.72</v>
      </c>
      <c r="AD178" s="253">
        <v>157.91</v>
      </c>
      <c r="AE178" s="253">
        <v>159.12</v>
      </c>
      <c r="AF178" s="253">
        <v>159.12</v>
      </c>
      <c r="AG178" s="260">
        <v>51047400</v>
      </c>
      <c r="AH178" s="253">
        <v>195.76</v>
      </c>
      <c r="AI178" s="253">
        <v>180.8</v>
      </c>
    </row>
    <row r="179" spans="27:35">
      <c r="AA179" s="259">
        <v>45316</v>
      </c>
      <c r="AB179" s="253">
        <v>156.94999999999999</v>
      </c>
      <c r="AC179" s="253">
        <v>158.51</v>
      </c>
      <c r="AD179" s="253">
        <v>154.55000000000001</v>
      </c>
      <c r="AE179" s="253">
        <v>157.75</v>
      </c>
      <c r="AF179" s="253">
        <v>157.75</v>
      </c>
      <c r="AG179" s="260">
        <v>43638600</v>
      </c>
      <c r="AH179" s="253">
        <v>195.76</v>
      </c>
      <c r="AI179" s="253">
        <v>180.8</v>
      </c>
    </row>
    <row r="180" spans="27:35">
      <c r="AA180" s="259">
        <v>45315</v>
      </c>
      <c r="AB180" s="253">
        <v>157.80000000000001</v>
      </c>
      <c r="AC180" s="253">
        <v>158.51</v>
      </c>
      <c r="AD180" s="253">
        <v>156.47999999999999</v>
      </c>
      <c r="AE180" s="253">
        <v>156.87</v>
      </c>
      <c r="AF180" s="253">
        <v>156.87</v>
      </c>
      <c r="AG180" s="260">
        <v>48547300</v>
      </c>
      <c r="AH180" s="253">
        <v>195.76</v>
      </c>
      <c r="AI180" s="253">
        <v>180.8</v>
      </c>
    </row>
    <row r="181" spans="27:35">
      <c r="AA181" s="259">
        <v>45314</v>
      </c>
      <c r="AB181" s="253">
        <v>154.85</v>
      </c>
      <c r="AC181" s="253">
        <v>156.21</v>
      </c>
      <c r="AD181" s="253">
        <v>153.93</v>
      </c>
      <c r="AE181" s="253">
        <v>156.02000000000001</v>
      </c>
      <c r="AF181" s="253">
        <v>156.02000000000001</v>
      </c>
      <c r="AG181" s="260">
        <v>37986000</v>
      </c>
      <c r="AH181" s="253">
        <v>195.76</v>
      </c>
      <c r="AI181" s="253">
        <v>180.8</v>
      </c>
    </row>
    <row r="182" spans="27:35">
      <c r="AA182" s="259">
        <v>45313</v>
      </c>
      <c r="AB182" s="253">
        <v>156.88999999999999</v>
      </c>
      <c r="AC182" s="253">
        <v>157.05000000000001</v>
      </c>
      <c r="AD182" s="253">
        <v>153.9</v>
      </c>
      <c r="AE182" s="253">
        <v>154.78</v>
      </c>
      <c r="AF182" s="253">
        <v>154.78</v>
      </c>
      <c r="AG182" s="260">
        <v>43687500</v>
      </c>
      <c r="AH182" s="253">
        <v>195.76</v>
      </c>
      <c r="AI182" s="253">
        <v>180.8</v>
      </c>
    </row>
    <row r="183" spans="27:35">
      <c r="AA183" s="259">
        <v>45310</v>
      </c>
      <c r="AB183" s="253">
        <v>153.83000000000001</v>
      </c>
      <c r="AC183" s="253">
        <v>155.76</v>
      </c>
      <c r="AD183" s="253">
        <v>152.74</v>
      </c>
      <c r="AE183" s="253">
        <v>155.34</v>
      </c>
      <c r="AF183" s="253">
        <v>155.34</v>
      </c>
      <c r="AG183" s="260">
        <v>51033700</v>
      </c>
      <c r="AH183" s="253">
        <v>195.76</v>
      </c>
      <c r="AI183" s="253">
        <v>180.8</v>
      </c>
    </row>
    <row r="184" spans="27:35">
      <c r="AA184" s="259">
        <v>45309</v>
      </c>
      <c r="AB184" s="253">
        <v>152.77000000000001</v>
      </c>
      <c r="AC184" s="253">
        <v>153.78</v>
      </c>
      <c r="AD184" s="253">
        <v>151.82</v>
      </c>
      <c r="AE184" s="253">
        <v>153.5</v>
      </c>
      <c r="AF184" s="253">
        <v>153.5</v>
      </c>
      <c r="AG184" s="260">
        <v>37850200</v>
      </c>
      <c r="AH184" s="253">
        <v>195.76</v>
      </c>
      <c r="AI184" s="253">
        <v>180.8</v>
      </c>
    </row>
    <row r="185" spans="27:35">
      <c r="AA185" s="259">
        <v>45308</v>
      </c>
      <c r="AB185" s="253">
        <v>151.49</v>
      </c>
      <c r="AC185" s="253">
        <v>152.15</v>
      </c>
      <c r="AD185" s="253">
        <v>149.91</v>
      </c>
      <c r="AE185" s="253">
        <v>151.71</v>
      </c>
      <c r="AF185" s="253">
        <v>151.71</v>
      </c>
      <c r="AG185" s="260">
        <v>34953400</v>
      </c>
      <c r="AH185" s="253">
        <v>195.76</v>
      </c>
      <c r="AI185" s="253">
        <v>180.8</v>
      </c>
    </row>
    <row r="186" spans="27:35">
      <c r="AA186" s="259">
        <v>45307</v>
      </c>
      <c r="AB186" s="253">
        <v>153.53</v>
      </c>
      <c r="AC186" s="253">
        <v>154.99</v>
      </c>
      <c r="AD186" s="253">
        <v>152.15</v>
      </c>
      <c r="AE186" s="253">
        <v>153.16</v>
      </c>
      <c r="AF186" s="253">
        <v>153.16</v>
      </c>
      <c r="AG186" s="260">
        <v>41384600</v>
      </c>
      <c r="AH186" s="253">
        <v>195.76</v>
      </c>
      <c r="AI186" s="253">
        <v>180.8</v>
      </c>
    </row>
    <row r="187" spans="27:35">
      <c r="AA187" s="259">
        <v>45303</v>
      </c>
      <c r="AB187" s="253">
        <v>155.38999999999999</v>
      </c>
      <c r="AC187" s="253">
        <v>156.19999999999999</v>
      </c>
      <c r="AD187" s="253">
        <v>154.01</v>
      </c>
      <c r="AE187" s="253">
        <v>154.62</v>
      </c>
      <c r="AF187" s="253">
        <v>154.62</v>
      </c>
      <c r="AG187" s="260">
        <v>40460300</v>
      </c>
      <c r="AH187" s="253">
        <v>195.76</v>
      </c>
      <c r="AI187" s="253">
        <v>180.8</v>
      </c>
    </row>
    <row r="188" spans="27:35">
      <c r="AA188" s="259">
        <v>45302</v>
      </c>
      <c r="AB188" s="253">
        <v>155.04</v>
      </c>
      <c r="AC188" s="253">
        <v>157.16999999999999</v>
      </c>
      <c r="AD188" s="253">
        <v>153.12</v>
      </c>
      <c r="AE188" s="253">
        <v>155.18</v>
      </c>
      <c r="AF188" s="253">
        <v>155.18</v>
      </c>
      <c r="AG188" s="260">
        <v>49072700</v>
      </c>
      <c r="AH188" s="253">
        <v>195.76</v>
      </c>
      <c r="AI188" s="253">
        <v>180.8</v>
      </c>
    </row>
    <row r="189" spans="27:35">
      <c r="AA189" s="259">
        <v>45301</v>
      </c>
      <c r="AB189" s="253">
        <v>152.06</v>
      </c>
      <c r="AC189" s="253">
        <v>154.41999999999999</v>
      </c>
      <c r="AD189" s="253">
        <v>151.88</v>
      </c>
      <c r="AE189" s="253">
        <v>153.72999999999999</v>
      </c>
      <c r="AF189" s="253">
        <v>153.72999999999999</v>
      </c>
      <c r="AG189" s="260">
        <v>44421800</v>
      </c>
      <c r="AH189" s="253">
        <v>195.76</v>
      </c>
      <c r="AI189" s="253">
        <v>180.8</v>
      </c>
    </row>
    <row r="190" spans="27:35">
      <c r="AA190" s="259">
        <v>45300</v>
      </c>
      <c r="AB190" s="253">
        <v>148.33000000000001</v>
      </c>
      <c r="AC190" s="253">
        <v>151.71</v>
      </c>
      <c r="AD190" s="253">
        <v>148.21</v>
      </c>
      <c r="AE190" s="253">
        <v>151.37</v>
      </c>
      <c r="AF190" s="253">
        <v>151.37</v>
      </c>
      <c r="AG190" s="260">
        <v>43812600</v>
      </c>
      <c r="AH190" s="253">
        <v>195.76</v>
      </c>
      <c r="AI190" s="253">
        <v>180.8</v>
      </c>
    </row>
    <row r="191" spans="27:35">
      <c r="AA191" s="259">
        <v>45299</v>
      </c>
      <c r="AB191" s="253">
        <v>146.74</v>
      </c>
      <c r="AC191" s="253">
        <v>149.4</v>
      </c>
      <c r="AD191" s="253">
        <v>146.15</v>
      </c>
      <c r="AE191" s="253">
        <v>149.1</v>
      </c>
      <c r="AF191" s="253">
        <v>149.1</v>
      </c>
      <c r="AG191" s="260">
        <v>46757100</v>
      </c>
      <c r="AH191" s="253">
        <v>195.76</v>
      </c>
      <c r="AI191" s="253">
        <v>180.8</v>
      </c>
    </row>
    <row r="192" spans="27:35">
      <c r="AA192" s="259">
        <v>45296</v>
      </c>
      <c r="AB192" s="253">
        <v>144.69</v>
      </c>
      <c r="AC192" s="253">
        <v>146.59</v>
      </c>
      <c r="AD192" s="253">
        <v>144.53</v>
      </c>
      <c r="AE192" s="253">
        <v>145.24</v>
      </c>
      <c r="AF192" s="253">
        <v>145.24</v>
      </c>
      <c r="AG192" s="260">
        <v>45124800</v>
      </c>
      <c r="AH192" s="253">
        <v>195.76</v>
      </c>
      <c r="AI192" s="253">
        <v>180.8</v>
      </c>
    </row>
    <row r="193" spans="27:35">
      <c r="AA193" s="259">
        <v>45295</v>
      </c>
      <c r="AB193" s="253">
        <v>145.59</v>
      </c>
      <c r="AC193" s="253">
        <v>147.38</v>
      </c>
      <c r="AD193" s="253">
        <v>144.05000000000001</v>
      </c>
      <c r="AE193" s="253">
        <v>144.57</v>
      </c>
      <c r="AF193" s="253">
        <v>144.57</v>
      </c>
      <c r="AG193" s="260">
        <v>56039800</v>
      </c>
      <c r="AH193" s="253">
        <v>195.76</v>
      </c>
      <c r="AI193" s="253">
        <v>180.8</v>
      </c>
    </row>
    <row r="194" spans="27:35">
      <c r="AA194" s="259">
        <v>45294</v>
      </c>
      <c r="AB194" s="253">
        <v>149.19999999999999</v>
      </c>
      <c r="AC194" s="253">
        <v>151.05000000000001</v>
      </c>
      <c r="AD194" s="253">
        <v>148.33000000000001</v>
      </c>
      <c r="AE194" s="253">
        <v>148.47</v>
      </c>
      <c r="AF194" s="253">
        <v>148.47</v>
      </c>
      <c r="AG194" s="260">
        <v>49425500</v>
      </c>
      <c r="AH194" s="253">
        <v>195.76</v>
      </c>
      <c r="AI194" s="253">
        <v>180.8</v>
      </c>
    </row>
    <row r="195" spans="27:35">
      <c r="AA195" s="259">
        <v>45293</v>
      </c>
      <c r="AB195" s="253">
        <v>151.54</v>
      </c>
      <c r="AC195" s="253">
        <v>152.38</v>
      </c>
      <c r="AD195" s="253">
        <v>148.38999999999999</v>
      </c>
      <c r="AE195" s="253">
        <v>149.93</v>
      </c>
      <c r="AF195" s="253">
        <v>149.93</v>
      </c>
      <c r="AG195" s="260">
        <v>47339400</v>
      </c>
      <c r="AH195" s="253">
        <v>195.76</v>
      </c>
      <c r="AI195" s="253">
        <v>180.8</v>
      </c>
    </row>
    <row r="196" spans="27:35">
      <c r="AA196" s="259">
        <v>45289</v>
      </c>
      <c r="AB196" s="253">
        <v>153.1</v>
      </c>
      <c r="AC196" s="253">
        <v>153.88999999999999</v>
      </c>
      <c r="AD196" s="253">
        <v>151.03</v>
      </c>
      <c r="AE196" s="253">
        <v>151.94</v>
      </c>
      <c r="AF196" s="253">
        <v>151.94</v>
      </c>
      <c r="AG196" s="260">
        <v>39789000</v>
      </c>
      <c r="AH196" s="253">
        <v>195.76</v>
      </c>
      <c r="AI196" s="253">
        <v>180.8</v>
      </c>
    </row>
    <row r="197" spans="27:35">
      <c r="AA197" s="259">
        <v>45288</v>
      </c>
      <c r="AB197" s="253">
        <v>153.72</v>
      </c>
      <c r="AC197" s="253">
        <v>154.08000000000001</v>
      </c>
      <c r="AD197" s="253">
        <v>152.94999999999999</v>
      </c>
      <c r="AE197" s="253">
        <v>153.38</v>
      </c>
      <c r="AF197" s="253">
        <v>153.38</v>
      </c>
      <c r="AG197" s="260">
        <v>27057000</v>
      </c>
      <c r="AH197" s="253">
        <v>195.76</v>
      </c>
      <c r="AI197" s="253">
        <v>180.8</v>
      </c>
    </row>
    <row r="198" spans="27:35">
      <c r="AA198" s="259">
        <v>45287</v>
      </c>
      <c r="AB198" s="253">
        <v>153.56</v>
      </c>
      <c r="AC198" s="253">
        <v>154.78</v>
      </c>
      <c r="AD198" s="253">
        <v>153.12</v>
      </c>
      <c r="AE198" s="253">
        <v>153.34</v>
      </c>
      <c r="AF198" s="253">
        <v>153.34</v>
      </c>
      <c r="AG198" s="260">
        <v>31434700</v>
      </c>
      <c r="AH198" s="253">
        <v>195.76</v>
      </c>
      <c r="AI198" s="253">
        <v>180.8</v>
      </c>
    </row>
    <row r="199" spans="27:35">
      <c r="AA199" s="259">
        <v>45286</v>
      </c>
      <c r="AB199" s="253">
        <v>153.56</v>
      </c>
      <c r="AC199" s="253">
        <v>153.97999999999999</v>
      </c>
      <c r="AD199" s="253">
        <v>153.03</v>
      </c>
      <c r="AE199" s="253">
        <v>153.41</v>
      </c>
      <c r="AF199" s="253">
        <v>153.41</v>
      </c>
      <c r="AG199" s="260">
        <v>25067200</v>
      </c>
      <c r="AH199" s="253">
        <v>195.76</v>
      </c>
      <c r="AI199" s="253">
        <v>180.8</v>
      </c>
    </row>
    <row r="200" spans="27:35">
      <c r="AA200" s="259">
        <v>45282</v>
      </c>
      <c r="AB200" s="253">
        <v>153.77000000000001</v>
      </c>
      <c r="AC200" s="253">
        <v>154.35</v>
      </c>
      <c r="AD200" s="253">
        <v>152.71</v>
      </c>
      <c r="AE200" s="253">
        <v>153.41999999999999</v>
      </c>
      <c r="AF200" s="253">
        <v>153.41999999999999</v>
      </c>
      <c r="AG200" s="260">
        <v>29480100</v>
      </c>
      <c r="AH200" s="253">
        <v>195.76</v>
      </c>
      <c r="AI200" s="253">
        <v>180.8</v>
      </c>
    </row>
    <row r="201" spans="27:35">
      <c r="AA201" s="259">
        <v>45281</v>
      </c>
      <c r="AB201" s="253">
        <v>153.30000000000001</v>
      </c>
      <c r="AC201" s="253">
        <v>153.97</v>
      </c>
      <c r="AD201" s="253">
        <v>152.1</v>
      </c>
      <c r="AE201" s="253">
        <v>153.84</v>
      </c>
      <c r="AF201" s="253">
        <v>153.84</v>
      </c>
      <c r="AG201" s="260">
        <v>36305700</v>
      </c>
      <c r="AH201" s="253">
        <v>195.76</v>
      </c>
      <c r="AI201" s="253">
        <v>180.8</v>
      </c>
    </row>
    <row r="202" spans="27:35">
      <c r="AA202" s="259">
        <v>45280</v>
      </c>
      <c r="AB202" s="253">
        <v>152.9</v>
      </c>
      <c r="AC202" s="253">
        <v>155.63</v>
      </c>
      <c r="AD202" s="253">
        <v>151.56</v>
      </c>
      <c r="AE202" s="253">
        <v>152.12</v>
      </c>
      <c r="AF202" s="253">
        <v>152.12</v>
      </c>
      <c r="AG202" s="260">
        <v>50322100</v>
      </c>
      <c r="AH202" s="253">
        <v>195.76</v>
      </c>
      <c r="AI202" s="253">
        <v>180.8</v>
      </c>
    </row>
    <row r="203" spans="27:35">
      <c r="AA203" s="259">
        <v>45279</v>
      </c>
      <c r="AB203" s="253">
        <v>154.4</v>
      </c>
      <c r="AC203" s="253">
        <v>155.12</v>
      </c>
      <c r="AD203" s="253">
        <v>152.69</v>
      </c>
      <c r="AE203" s="253">
        <v>153.79</v>
      </c>
      <c r="AF203" s="253">
        <v>153.79</v>
      </c>
      <c r="AG203" s="260">
        <v>43171300</v>
      </c>
      <c r="AH203" s="253">
        <v>195.76</v>
      </c>
      <c r="AI203" s="253">
        <v>180.8</v>
      </c>
    </row>
    <row r="204" spans="27:35">
      <c r="AA204" s="259">
        <v>45278</v>
      </c>
      <c r="AB204" s="253">
        <v>150.56</v>
      </c>
      <c r="AC204" s="253">
        <v>154.85</v>
      </c>
      <c r="AD204" s="253">
        <v>150.05000000000001</v>
      </c>
      <c r="AE204" s="253">
        <v>154.07</v>
      </c>
      <c r="AF204" s="253">
        <v>154.07</v>
      </c>
      <c r="AG204" s="260">
        <v>62512800</v>
      </c>
      <c r="AH204" s="253">
        <v>195.76</v>
      </c>
      <c r="AI204" s="253">
        <v>180.8</v>
      </c>
    </row>
    <row r="205" spans="27:35">
      <c r="AA205" s="259">
        <v>45275</v>
      </c>
      <c r="AB205" s="253">
        <v>148.38</v>
      </c>
      <c r="AC205" s="253">
        <v>150.57</v>
      </c>
      <c r="AD205" s="253">
        <v>147.88</v>
      </c>
      <c r="AE205" s="253">
        <v>149.97</v>
      </c>
      <c r="AF205" s="253">
        <v>149.97</v>
      </c>
      <c r="AG205" s="260">
        <v>110039100</v>
      </c>
      <c r="AH205" s="253">
        <v>195.76</v>
      </c>
      <c r="AI205" s="253">
        <v>180.8</v>
      </c>
    </row>
    <row r="206" spans="27:35">
      <c r="AA206" s="259">
        <v>45274</v>
      </c>
      <c r="AB206" s="253">
        <v>149.93</v>
      </c>
      <c r="AC206" s="253">
        <v>150.54</v>
      </c>
      <c r="AD206" s="253">
        <v>145.52000000000001</v>
      </c>
      <c r="AE206" s="253">
        <v>147.41999999999999</v>
      </c>
      <c r="AF206" s="253">
        <v>147.41999999999999</v>
      </c>
      <c r="AG206" s="260">
        <v>58400800</v>
      </c>
      <c r="AH206" s="253">
        <v>195.76</v>
      </c>
      <c r="AI206" s="253">
        <v>180.8</v>
      </c>
    </row>
    <row r="207" spans="27:35">
      <c r="AA207" s="259">
        <v>45273</v>
      </c>
      <c r="AB207" s="253">
        <v>148.12</v>
      </c>
      <c r="AC207" s="253">
        <v>149.46</v>
      </c>
      <c r="AD207" s="253">
        <v>146.82</v>
      </c>
      <c r="AE207" s="253">
        <v>148.84</v>
      </c>
      <c r="AF207" s="253">
        <v>148.84</v>
      </c>
      <c r="AG207" s="260">
        <v>52766200</v>
      </c>
      <c r="AH207" s="253">
        <v>195.76</v>
      </c>
      <c r="AI207" s="253">
        <v>180.8</v>
      </c>
    </row>
    <row r="208" spans="27:35">
      <c r="AA208" s="259">
        <v>45272</v>
      </c>
      <c r="AB208" s="253">
        <v>145.52000000000001</v>
      </c>
      <c r="AC208" s="253">
        <v>147.5</v>
      </c>
      <c r="AD208" s="253">
        <v>145.30000000000001</v>
      </c>
      <c r="AE208" s="253">
        <v>147.47999999999999</v>
      </c>
      <c r="AF208" s="253">
        <v>147.47999999999999</v>
      </c>
      <c r="AG208" s="260">
        <v>44944300</v>
      </c>
      <c r="AH208" s="253">
        <v>195.76</v>
      </c>
      <c r="AI208" s="253">
        <v>180.8</v>
      </c>
    </row>
    <row r="209" spans="27:35">
      <c r="AA209" s="259">
        <v>45271</v>
      </c>
      <c r="AB209" s="253">
        <v>145.66</v>
      </c>
      <c r="AC209" s="253">
        <v>146.19</v>
      </c>
      <c r="AD209" s="253">
        <v>143.63999999999999</v>
      </c>
      <c r="AE209" s="253">
        <v>145.88999999999999</v>
      </c>
      <c r="AF209" s="253">
        <v>145.88999999999999</v>
      </c>
      <c r="AG209" s="260">
        <v>50907300</v>
      </c>
      <c r="AH209" s="253">
        <v>195.76</v>
      </c>
      <c r="AI209" s="253">
        <v>180.8</v>
      </c>
    </row>
    <row r="210" spans="27:35">
      <c r="AA210" s="259">
        <v>45268</v>
      </c>
      <c r="AB210" s="253">
        <v>145.47999999999999</v>
      </c>
      <c r="AC210" s="253">
        <v>147.84</v>
      </c>
      <c r="AD210" s="253">
        <v>145.4</v>
      </c>
      <c r="AE210" s="253">
        <v>147.41999999999999</v>
      </c>
      <c r="AF210" s="253">
        <v>147.41999999999999</v>
      </c>
      <c r="AG210" s="260">
        <v>41858000</v>
      </c>
      <c r="AH210" s="253">
        <v>195.76</v>
      </c>
      <c r="AI210" s="253">
        <v>180.8</v>
      </c>
    </row>
    <row r="211" spans="27:35">
      <c r="AA211" s="259">
        <v>45267</v>
      </c>
      <c r="AB211" s="253">
        <v>146.15</v>
      </c>
      <c r="AC211" s="253">
        <v>147.91999999999999</v>
      </c>
      <c r="AD211" s="253">
        <v>145.34</v>
      </c>
      <c r="AE211" s="253">
        <v>146.88</v>
      </c>
      <c r="AF211" s="253">
        <v>146.88</v>
      </c>
      <c r="AG211" s="260">
        <v>52352800</v>
      </c>
      <c r="AH211" s="253">
        <v>195.76</v>
      </c>
      <c r="AI211" s="253">
        <v>180.8</v>
      </c>
    </row>
    <row r="212" spans="27:35">
      <c r="AA212" s="259">
        <v>45266</v>
      </c>
      <c r="AB212" s="253">
        <v>147.58000000000001</v>
      </c>
      <c r="AC212" s="253">
        <v>147.85</v>
      </c>
      <c r="AD212" s="253">
        <v>144.28</v>
      </c>
      <c r="AE212" s="253">
        <v>144.52000000000001</v>
      </c>
      <c r="AF212" s="253">
        <v>144.52000000000001</v>
      </c>
      <c r="AG212" s="260">
        <v>39679000</v>
      </c>
      <c r="AH212" s="253">
        <v>195.76</v>
      </c>
      <c r="AI212" s="253">
        <v>180.8</v>
      </c>
    </row>
    <row r="213" spans="27:35">
      <c r="AA213" s="259">
        <v>45265</v>
      </c>
      <c r="AB213" s="253">
        <v>143.55000000000001</v>
      </c>
      <c r="AC213" s="253">
        <v>148.57</v>
      </c>
      <c r="AD213" s="253">
        <v>143.13</v>
      </c>
      <c r="AE213" s="253">
        <v>146.88</v>
      </c>
      <c r="AF213" s="253">
        <v>146.88</v>
      </c>
      <c r="AG213" s="260">
        <v>46822400</v>
      </c>
      <c r="AH213" s="253">
        <v>195.76</v>
      </c>
      <c r="AI213" s="253">
        <v>180.8</v>
      </c>
    </row>
    <row r="214" spans="27:35">
      <c r="AA214" s="259">
        <v>45264</v>
      </c>
      <c r="AB214" s="253">
        <v>145.25</v>
      </c>
      <c r="AC214" s="253">
        <v>145.35</v>
      </c>
      <c r="AD214" s="253">
        <v>142.81</v>
      </c>
      <c r="AE214" s="253">
        <v>144.84</v>
      </c>
      <c r="AF214" s="253">
        <v>144.84</v>
      </c>
      <c r="AG214" s="260">
        <v>48294200</v>
      </c>
      <c r="AH214" s="253">
        <v>195.76</v>
      </c>
      <c r="AI214" s="253">
        <v>180.8</v>
      </c>
    </row>
    <row r="215" spans="27:35">
      <c r="AA215" s="259">
        <v>45261</v>
      </c>
      <c r="AB215" s="253">
        <v>146</v>
      </c>
      <c r="AC215" s="253">
        <v>147.25</v>
      </c>
      <c r="AD215" s="253">
        <v>145.55000000000001</v>
      </c>
      <c r="AE215" s="253">
        <v>147.03</v>
      </c>
      <c r="AF215" s="253">
        <v>147.03</v>
      </c>
      <c r="AG215" s="260">
        <v>39924600</v>
      </c>
      <c r="AH215" s="253">
        <v>195.76</v>
      </c>
      <c r="AI215" s="253">
        <v>180.8</v>
      </c>
    </row>
    <row r="216" spans="27:35">
      <c r="AA216" s="259">
        <v>45260</v>
      </c>
      <c r="AB216" s="253">
        <v>144.76</v>
      </c>
      <c r="AC216" s="253">
        <v>146.93</v>
      </c>
      <c r="AD216" s="253">
        <v>144.33000000000001</v>
      </c>
      <c r="AE216" s="253">
        <v>146.09</v>
      </c>
      <c r="AF216" s="253">
        <v>146.09</v>
      </c>
      <c r="AG216" s="260">
        <v>65814000</v>
      </c>
      <c r="AH216" s="253">
        <v>195.76</v>
      </c>
      <c r="AI216" s="253">
        <v>180.8</v>
      </c>
    </row>
    <row r="217" spans="27:35">
      <c r="AA217" s="259">
        <v>45259</v>
      </c>
      <c r="AB217" s="253">
        <v>147.85</v>
      </c>
      <c r="AC217" s="253">
        <v>148.54</v>
      </c>
      <c r="AD217" s="253">
        <v>145.97</v>
      </c>
      <c r="AE217" s="253">
        <v>146.32</v>
      </c>
      <c r="AF217" s="253">
        <v>146.32</v>
      </c>
      <c r="AG217" s="260">
        <v>40610900</v>
      </c>
      <c r="AH217" s="253">
        <v>195.76</v>
      </c>
      <c r="AI217" s="253">
        <v>180.8</v>
      </c>
    </row>
    <row r="218" spans="27:35">
      <c r="AA218" s="259">
        <v>45258</v>
      </c>
      <c r="AB218" s="253">
        <v>146.97999999999999</v>
      </c>
      <c r="AC218" s="253">
        <v>147.6</v>
      </c>
      <c r="AD218" s="253">
        <v>145.53</v>
      </c>
      <c r="AE218" s="253">
        <v>147.03</v>
      </c>
      <c r="AF218" s="253">
        <v>147.03</v>
      </c>
      <c r="AG218" s="260">
        <v>42711700</v>
      </c>
      <c r="AH218" s="253">
        <v>195.76</v>
      </c>
      <c r="AI218" s="253">
        <v>180.8</v>
      </c>
    </row>
    <row r="219" spans="27:35">
      <c r="AA219" s="259">
        <v>45257</v>
      </c>
      <c r="AB219" s="253">
        <v>147.53</v>
      </c>
      <c r="AC219" s="253">
        <v>149.26</v>
      </c>
      <c r="AD219" s="253">
        <v>146.88</v>
      </c>
      <c r="AE219" s="253">
        <v>147.72999999999999</v>
      </c>
      <c r="AF219" s="253">
        <v>147.72999999999999</v>
      </c>
      <c r="AG219" s="260">
        <v>53762400</v>
      </c>
      <c r="AH219" s="253">
        <v>195.76</v>
      </c>
      <c r="AI219" s="253">
        <v>180.8</v>
      </c>
    </row>
    <row r="220" spans="27:35">
      <c r="AA220" s="259">
        <v>45254</v>
      </c>
      <c r="AB220" s="253">
        <v>146.69999999999999</v>
      </c>
      <c r="AC220" s="253">
        <v>147.19999999999999</v>
      </c>
      <c r="AD220" s="253">
        <v>145.32</v>
      </c>
      <c r="AE220" s="253">
        <v>146.74</v>
      </c>
      <c r="AF220" s="253">
        <v>146.74</v>
      </c>
      <c r="AG220" s="260">
        <v>22378400</v>
      </c>
      <c r="AH220" s="253">
        <v>195.76</v>
      </c>
      <c r="AI220" s="253">
        <v>180.8</v>
      </c>
    </row>
    <row r="221" spans="27:35">
      <c r="AA221" s="259">
        <v>45252</v>
      </c>
      <c r="AB221" s="253">
        <v>144.57</v>
      </c>
      <c r="AC221" s="253">
        <v>147.74</v>
      </c>
      <c r="AD221" s="253">
        <v>144.57</v>
      </c>
      <c r="AE221" s="253">
        <v>146.71</v>
      </c>
      <c r="AF221" s="253">
        <v>146.71</v>
      </c>
      <c r="AG221" s="260">
        <v>45669100</v>
      </c>
      <c r="AH221" s="253">
        <v>195.76</v>
      </c>
      <c r="AI221" s="253">
        <v>180.8</v>
      </c>
    </row>
    <row r="222" spans="27:35">
      <c r="AA222" s="259">
        <v>45251</v>
      </c>
      <c r="AB222" s="253">
        <v>143.91</v>
      </c>
      <c r="AC222" s="253">
        <v>144.05000000000001</v>
      </c>
      <c r="AD222" s="253">
        <v>141.5</v>
      </c>
      <c r="AE222" s="253">
        <v>143.9</v>
      </c>
      <c r="AF222" s="253">
        <v>143.9</v>
      </c>
      <c r="AG222" s="260">
        <v>71226000</v>
      </c>
      <c r="AH222" s="253">
        <v>195.76</v>
      </c>
      <c r="AI222" s="253">
        <v>180.8</v>
      </c>
    </row>
    <row r="223" spans="27:35">
      <c r="AA223" s="259">
        <v>45250</v>
      </c>
      <c r="AB223" s="253">
        <v>145.13</v>
      </c>
      <c r="AC223" s="253">
        <v>146.63</v>
      </c>
      <c r="AD223" s="253">
        <v>144.72999999999999</v>
      </c>
      <c r="AE223" s="253">
        <v>146.13</v>
      </c>
      <c r="AF223" s="253">
        <v>146.13</v>
      </c>
      <c r="AG223" s="260">
        <v>41951200</v>
      </c>
      <c r="AH223" s="253">
        <v>195.76</v>
      </c>
      <c r="AI223" s="253">
        <v>180.8</v>
      </c>
    </row>
    <row r="224" spans="27:35">
      <c r="AA224" s="259">
        <v>45247</v>
      </c>
      <c r="AB224" s="253">
        <v>142.66</v>
      </c>
      <c r="AC224" s="253">
        <v>145.22999999999999</v>
      </c>
      <c r="AD224" s="253">
        <v>142.54</v>
      </c>
      <c r="AE224" s="253">
        <v>145.18</v>
      </c>
      <c r="AF224" s="253">
        <v>145.18</v>
      </c>
      <c r="AG224" s="260">
        <v>49636700</v>
      </c>
      <c r="AH224" s="253">
        <v>195.76</v>
      </c>
      <c r="AI224" s="253">
        <v>180.8</v>
      </c>
    </row>
    <row r="225" spans="20:35">
      <c r="AA225" s="259">
        <v>45246</v>
      </c>
      <c r="AB225" s="253">
        <v>140.91</v>
      </c>
      <c r="AC225" s="253">
        <v>143.32</v>
      </c>
      <c r="AD225" s="253">
        <v>139.52000000000001</v>
      </c>
      <c r="AE225" s="253">
        <v>142.83000000000001</v>
      </c>
      <c r="AF225" s="253">
        <v>142.83000000000001</v>
      </c>
      <c r="AG225" s="260">
        <v>49653500</v>
      </c>
      <c r="AH225" s="253">
        <v>195.76</v>
      </c>
      <c r="AI225" s="253">
        <v>180.8</v>
      </c>
    </row>
    <row r="226" spans="20:35">
      <c r="AA226" s="259">
        <v>45245</v>
      </c>
      <c r="AB226" s="253">
        <v>147.06</v>
      </c>
      <c r="AC226" s="253">
        <v>147.29</v>
      </c>
      <c r="AD226" s="253">
        <v>142.59</v>
      </c>
      <c r="AE226" s="253">
        <v>143.19999999999999</v>
      </c>
      <c r="AF226" s="253">
        <v>143.19999999999999</v>
      </c>
      <c r="AG226" s="260">
        <v>63875700</v>
      </c>
      <c r="AH226" s="253">
        <v>195.76</v>
      </c>
      <c r="AI226" s="253">
        <v>180.8</v>
      </c>
    </row>
    <row r="227" spans="20:35">
      <c r="AA227" s="259">
        <v>45244</v>
      </c>
      <c r="AB227" s="253">
        <v>145</v>
      </c>
      <c r="AC227" s="253">
        <v>147.26</v>
      </c>
      <c r="AD227" s="253">
        <v>144.68</v>
      </c>
      <c r="AE227" s="253">
        <v>145.80000000000001</v>
      </c>
      <c r="AF227" s="253">
        <v>145.80000000000001</v>
      </c>
      <c r="AG227" s="260">
        <v>56674600</v>
      </c>
      <c r="AH227" s="253">
        <v>195.76</v>
      </c>
      <c r="AI227" s="253">
        <v>180.8</v>
      </c>
    </row>
    <row r="228" spans="20:35">
      <c r="AA228" s="259">
        <v>45243</v>
      </c>
      <c r="AB228" s="253">
        <v>142.08000000000001</v>
      </c>
      <c r="AC228" s="253">
        <v>143.22999999999999</v>
      </c>
      <c r="AD228" s="253">
        <v>140.66999999999999</v>
      </c>
      <c r="AE228" s="253">
        <v>142.59</v>
      </c>
      <c r="AF228" s="253">
        <v>142.59</v>
      </c>
      <c r="AG228" s="260">
        <v>35680600</v>
      </c>
      <c r="AH228" s="253">
        <v>195.76</v>
      </c>
      <c r="AI228" s="253">
        <v>180.8</v>
      </c>
    </row>
    <row r="229" spans="20:35">
      <c r="AA229" s="259">
        <v>45240</v>
      </c>
      <c r="AB229" s="253">
        <v>140.46</v>
      </c>
      <c r="AC229" s="253">
        <v>143.65</v>
      </c>
      <c r="AD229" s="253">
        <v>139.91</v>
      </c>
      <c r="AE229" s="253">
        <v>143.56</v>
      </c>
      <c r="AF229" s="253">
        <v>143.56</v>
      </c>
      <c r="AG229" s="260">
        <v>49287800</v>
      </c>
      <c r="AH229" s="253">
        <v>195.76</v>
      </c>
      <c r="AI229" s="253">
        <v>180.8</v>
      </c>
    </row>
    <row r="230" spans="20:35">
      <c r="T230" s="73" t="s">
        <v>464</v>
      </c>
      <c r="U230" s="73" t="s">
        <v>465</v>
      </c>
      <c r="AA230" s="259">
        <v>45239</v>
      </c>
      <c r="AB230" s="253">
        <v>142.02000000000001</v>
      </c>
      <c r="AC230" s="253">
        <v>142.65</v>
      </c>
      <c r="AD230" s="253">
        <v>139.84</v>
      </c>
      <c r="AE230" s="253">
        <v>140.6</v>
      </c>
      <c r="AF230" s="253">
        <v>140.6</v>
      </c>
      <c r="AG230" s="260">
        <v>36235400</v>
      </c>
      <c r="AH230" s="253">
        <v>195.76</v>
      </c>
      <c r="AI230" s="253">
        <v>180.8</v>
      </c>
    </row>
    <row r="231" spans="20:35" ht="66">
      <c r="T231" s="261" t="s">
        <v>466</v>
      </c>
      <c r="U231" s="261">
        <v>4</v>
      </c>
      <c r="AA231" s="259">
        <v>45238</v>
      </c>
      <c r="AB231" s="253">
        <v>142.97</v>
      </c>
      <c r="AC231" s="253">
        <v>143.12</v>
      </c>
      <c r="AD231" s="253">
        <v>141.22</v>
      </c>
      <c r="AE231" s="253">
        <v>142.08000000000001</v>
      </c>
      <c r="AF231" s="253">
        <v>142.08000000000001</v>
      </c>
      <c r="AG231" s="260">
        <v>44521700</v>
      </c>
      <c r="AH231" s="253">
        <v>195.76</v>
      </c>
      <c r="AI231" s="253">
        <v>180.8</v>
      </c>
    </row>
    <row r="232" spans="20:35" ht="52.8">
      <c r="T232" s="261" t="s">
        <v>467</v>
      </c>
      <c r="U232" s="261">
        <v>5</v>
      </c>
      <c r="AA232" s="259">
        <v>45237</v>
      </c>
      <c r="AB232" s="253">
        <v>140.55000000000001</v>
      </c>
      <c r="AC232" s="253">
        <v>143.37</v>
      </c>
      <c r="AD232" s="253">
        <v>140.5</v>
      </c>
      <c r="AE232" s="253">
        <v>142.71</v>
      </c>
      <c r="AF232" s="253">
        <v>142.71</v>
      </c>
      <c r="AG232" s="260">
        <v>53553500</v>
      </c>
      <c r="AH232" s="253">
        <v>195.76</v>
      </c>
      <c r="AI232" s="253">
        <v>180.8</v>
      </c>
    </row>
    <row r="233" spans="20:35" ht="26.4">
      <c r="T233" s="261" t="s">
        <v>468</v>
      </c>
      <c r="U233" s="261">
        <v>3</v>
      </c>
      <c r="AA233" s="259">
        <v>45236</v>
      </c>
      <c r="AB233" s="253">
        <v>138.76</v>
      </c>
      <c r="AC233" s="253">
        <v>140.72999999999999</v>
      </c>
      <c r="AD233" s="253">
        <v>138.36000000000001</v>
      </c>
      <c r="AE233" s="253">
        <v>139.74</v>
      </c>
      <c r="AF233" s="253">
        <v>139.74</v>
      </c>
      <c r="AG233" s="260">
        <v>44970400</v>
      </c>
      <c r="AH233" s="253">
        <v>195.76</v>
      </c>
      <c r="AI233" s="253">
        <v>180.8</v>
      </c>
    </row>
    <row r="234" spans="20:35">
      <c r="T234" s="261" t="s">
        <v>469</v>
      </c>
      <c r="U234" s="261">
        <v>4</v>
      </c>
      <c r="AA234" s="259">
        <v>45233</v>
      </c>
      <c r="AB234" s="253">
        <v>138.99</v>
      </c>
      <c r="AC234" s="253">
        <v>139.49</v>
      </c>
      <c r="AD234" s="253">
        <v>137.44999999999999</v>
      </c>
      <c r="AE234" s="253">
        <v>138.6</v>
      </c>
      <c r="AF234" s="253">
        <v>138.6</v>
      </c>
      <c r="AG234" s="260">
        <v>44007200</v>
      </c>
      <c r="AH234" s="253">
        <v>195.76</v>
      </c>
      <c r="AI234" s="253">
        <v>180.8</v>
      </c>
    </row>
    <row r="235" spans="20:35">
      <c r="T235" s="261" t="s">
        <v>470</v>
      </c>
      <c r="U235" s="261">
        <v>3</v>
      </c>
      <c r="AA235" s="259">
        <v>45232</v>
      </c>
      <c r="AB235" s="253">
        <v>138.72999999999999</v>
      </c>
      <c r="AC235" s="253">
        <v>138.81</v>
      </c>
      <c r="AD235" s="253">
        <v>136.47</v>
      </c>
      <c r="AE235" s="253">
        <v>138.07</v>
      </c>
      <c r="AF235" s="253">
        <v>138.07</v>
      </c>
      <c r="AG235" s="260">
        <v>52236700</v>
      </c>
      <c r="AH235" s="253">
        <v>195.76</v>
      </c>
      <c r="AI235" s="253">
        <v>180.8</v>
      </c>
    </row>
    <row r="236" spans="20:35">
      <c r="AA236" s="259">
        <v>45231</v>
      </c>
      <c r="AB236" s="253">
        <v>133.96</v>
      </c>
      <c r="AC236" s="253">
        <v>137.35</v>
      </c>
      <c r="AD236" s="253">
        <v>133.71</v>
      </c>
      <c r="AE236" s="253">
        <v>137</v>
      </c>
      <c r="AF236" s="253">
        <v>137</v>
      </c>
      <c r="AG236" s="260">
        <v>61529400</v>
      </c>
      <c r="AH236" s="253">
        <v>195.76</v>
      </c>
      <c r="AI236" s="253">
        <v>180.8</v>
      </c>
    </row>
    <row r="237" spans="20:35">
      <c r="AA237" s="259">
        <v>45230</v>
      </c>
      <c r="AB237" s="253">
        <v>132.75</v>
      </c>
      <c r="AC237" s="253">
        <v>133.57</v>
      </c>
      <c r="AD237" s="253">
        <v>131.71</v>
      </c>
      <c r="AE237" s="253">
        <v>133.09</v>
      </c>
      <c r="AF237" s="253">
        <v>133.09</v>
      </c>
      <c r="AG237" s="260">
        <v>51589400</v>
      </c>
      <c r="AH237" s="253">
        <v>195.76</v>
      </c>
      <c r="AI237" s="253">
        <v>180.8</v>
      </c>
    </row>
    <row r="238" spans="20:35">
      <c r="AA238" s="259">
        <v>45229</v>
      </c>
      <c r="AB238" s="253">
        <v>129.72</v>
      </c>
      <c r="AC238" s="253">
        <v>133</v>
      </c>
      <c r="AD238" s="253">
        <v>128.56</v>
      </c>
      <c r="AE238" s="253">
        <v>132.71</v>
      </c>
      <c r="AF238" s="253">
        <v>132.71</v>
      </c>
      <c r="AG238" s="260">
        <v>72485500</v>
      </c>
      <c r="AH238" s="253">
        <v>195.76</v>
      </c>
      <c r="AI238" s="253">
        <v>180.8</v>
      </c>
    </row>
    <row r="239" spans="20:35">
      <c r="AA239" s="259">
        <v>45226</v>
      </c>
      <c r="AB239" s="253">
        <v>126.2</v>
      </c>
      <c r="AC239" s="253">
        <v>130.02000000000001</v>
      </c>
      <c r="AD239" s="253">
        <v>125.52</v>
      </c>
      <c r="AE239" s="253">
        <v>127.74</v>
      </c>
      <c r="AF239" s="253">
        <v>127.74</v>
      </c>
      <c r="AG239" s="260">
        <v>125309300</v>
      </c>
      <c r="AH239" s="253">
        <v>195.76</v>
      </c>
      <c r="AI239" s="253">
        <v>180.8</v>
      </c>
    </row>
    <row r="240" spans="20:35">
      <c r="AA240" s="259">
        <v>45225</v>
      </c>
      <c r="AB240" s="253">
        <v>120.63</v>
      </c>
      <c r="AC240" s="253">
        <v>121.64</v>
      </c>
      <c r="AD240" s="253">
        <v>118.35</v>
      </c>
      <c r="AE240" s="253">
        <v>119.57</v>
      </c>
      <c r="AF240" s="253">
        <v>119.57</v>
      </c>
      <c r="AG240" s="260">
        <v>100419500</v>
      </c>
      <c r="AH240" s="253">
        <v>195.76</v>
      </c>
      <c r="AI240" s="253">
        <v>180.8</v>
      </c>
    </row>
    <row r="241" spans="27:35">
      <c r="AA241" s="259">
        <v>45224</v>
      </c>
      <c r="AB241" s="253">
        <v>126.04</v>
      </c>
      <c r="AC241" s="253">
        <v>126.34</v>
      </c>
      <c r="AD241" s="253">
        <v>120.79</v>
      </c>
      <c r="AE241" s="253">
        <v>121.39</v>
      </c>
      <c r="AF241" s="253">
        <v>121.39</v>
      </c>
      <c r="AG241" s="260">
        <v>74577500</v>
      </c>
      <c r="AH241" s="253">
        <v>195.76</v>
      </c>
      <c r="AI241" s="253">
        <v>180.8</v>
      </c>
    </row>
    <row r="242" spans="27:35">
      <c r="AA242" s="259">
        <v>45223</v>
      </c>
      <c r="AB242" s="253">
        <v>127.74</v>
      </c>
      <c r="AC242" s="253">
        <v>128.80000000000001</v>
      </c>
      <c r="AD242" s="253">
        <v>126.34</v>
      </c>
      <c r="AE242" s="253">
        <v>128.56</v>
      </c>
      <c r="AF242" s="253">
        <v>128.56</v>
      </c>
      <c r="AG242" s="260">
        <v>46477400</v>
      </c>
      <c r="AH242" s="253">
        <v>195.76</v>
      </c>
      <c r="AI242" s="253">
        <v>180.8</v>
      </c>
    </row>
    <row r="243" spans="27:35">
      <c r="AA243" s="259">
        <v>45222</v>
      </c>
      <c r="AB243" s="253">
        <v>124.63</v>
      </c>
      <c r="AC243" s="253">
        <v>127.88</v>
      </c>
      <c r="AD243" s="253">
        <v>123.98</v>
      </c>
      <c r="AE243" s="253">
        <v>126.56</v>
      </c>
      <c r="AF243" s="253">
        <v>126.56</v>
      </c>
      <c r="AG243" s="260">
        <v>48260000</v>
      </c>
      <c r="AH243" s="253">
        <v>195.76</v>
      </c>
      <c r="AI243" s="253">
        <v>180.8</v>
      </c>
    </row>
    <row r="244" spans="27:35">
      <c r="AA244" s="259">
        <v>45219</v>
      </c>
      <c r="AB244" s="253">
        <v>128.05000000000001</v>
      </c>
      <c r="AC244" s="253">
        <v>128.16999999999999</v>
      </c>
      <c r="AD244" s="253">
        <v>124.97</v>
      </c>
      <c r="AE244" s="253">
        <v>125.17</v>
      </c>
      <c r="AF244" s="253">
        <v>125.17</v>
      </c>
      <c r="AG244" s="260">
        <v>56343300</v>
      </c>
      <c r="AH244" s="253">
        <v>195.76</v>
      </c>
      <c r="AI244" s="253">
        <v>180.8</v>
      </c>
    </row>
    <row r="245" spans="27:35">
      <c r="AA245" s="259">
        <v>45218</v>
      </c>
      <c r="AB245" s="253">
        <v>130.57</v>
      </c>
      <c r="AC245" s="253">
        <v>132.24</v>
      </c>
      <c r="AD245" s="253">
        <v>127.47</v>
      </c>
      <c r="AE245" s="253">
        <v>128.4</v>
      </c>
      <c r="AF245" s="253">
        <v>128.4</v>
      </c>
      <c r="AG245" s="260">
        <v>60961400</v>
      </c>
      <c r="AH245" s="253">
        <v>195.76</v>
      </c>
      <c r="AI245" s="253">
        <v>180.8</v>
      </c>
    </row>
    <row r="246" spans="27:35">
      <c r="AA246" s="259">
        <v>45217</v>
      </c>
      <c r="AB246" s="253">
        <v>129.9</v>
      </c>
      <c r="AC246" s="253">
        <v>130.66999999999999</v>
      </c>
      <c r="AD246" s="253">
        <v>127.51</v>
      </c>
      <c r="AE246" s="253">
        <v>128.13</v>
      </c>
      <c r="AF246" s="253">
        <v>128.13</v>
      </c>
      <c r="AG246" s="260">
        <v>42699500</v>
      </c>
      <c r="AH246" s="253">
        <v>195.76</v>
      </c>
      <c r="AI246" s="253">
        <v>180.8</v>
      </c>
    </row>
    <row r="247" spans="27:35">
      <c r="AA247" s="259">
        <v>45216</v>
      </c>
      <c r="AB247" s="253">
        <v>130.38999999999999</v>
      </c>
      <c r="AC247" s="253">
        <v>132.58000000000001</v>
      </c>
      <c r="AD247" s="253">
        <v>128.71</v>
      </c>
      <c r="AE247" s="253">
        <v>131.47</v>
      </c>
      <c r="AF247" s="253">
        <v>131.47</v>
      </c>
      <c r="AG247" s="260">
        <v>49344600</v>
      </c>
      <c r="AH247" s="253">
        <v>195.76</v>
      </c>
      <c r="AI247" s="253">
        <v>180.8</v>
      </c>
    </row>
    <row r="248" spans="27:35">
      <c r="AA248" s="259">
        <v>45215</v>
      </c>
      <c r="AB248" s="253">
        <v>130.69</v>
      </c>
      <c r="AC248" s="253">
        <v>133.07</v>
      </c>
      <c r="AD248" s="253">
        <v>130.43</v>
      </c>
      <c r="AE248" s="253">
        <v>132.55000000000001</v>
      </c>
      <c r="AF248" s="253">
        <v>132.55000000000001</v>
      </c>
      <c r="AG248" s="260">
        <v>42832900</v>
      </c>
      <c r="AH248" s="253">
        <v>195.76</v>
      </c>
      <c r="AI248" s="253">
        <v>180.8</v>
      </c>
    </row>
    <row r="249" spans="27:35">
      <c r="AA249" s="259">
        <v>45212</v>
      </c>
      <c r="AB249" s="253">
        <v>132.97999999999999</v>
      </c>
      <c r="AC249" s="253">
        <v>133.31</v>
      </c>
      <c r="AD249" s="253">
        <v>128.94999999999999</v>
      </c>
      <c r="AE249" s="253">
        <v>129.79</v>
      </c>
      <c r="AF249" s="253">
        <v>129.79</v>
      </c>
      <c r="AG249" s="260">
        <v>45786600</v>
      </c>
      <c r="AH249" s="253">
        <v>195.76</v>
      </c>
      <c r="AI249" s="253">
        <v>180.8</v>
      </c>
    </row>
    <row r="250" spans="27:35">
      <c r="AA250" s="259">
        <v>45211</v>
      </c>
      <c r="AB250" s="253">
        <v>132.16999999999999</v>
      </c>
      <c r="AC250" s="253">
        <v>134.47999999999999</v>
      </c>
      <c r="AD250" s="253">
        <v>131.22999999999999</v>
      </c>
      <c r="AE250" s="253">
        <v>132.33000000000001</v>
      </c>
      <c r="AF250" s="253">
        <v>132.33000000000001</v>
      </c>
      <c r="AG250" s="260">
        <v>55528600</v>
      </c>
      <c r="AH250" s="253">
        <v>195.76</v>
      </c>
      <c r="AI250" s="253">
        <v>180.8</v>
      </c>
    </row>
    <row r="251" spans="27:35">
      <c r="AA251" s="259">
        <v>45210</v>
      </c>
      <c r="AB251" s="253">
        <v>129.74</v>
      </c>
      <c r="AC251" s="253">
        <v>132.05000000000001</v>
      </c>
      <c r="AD251" s="253">
        <v>129.61000000000001</v>
      </c>
      <c r="AE251" s="253">
        <v>131.83000000000001</v>
      </c>
      <c r="AF251" s="253">
        <v>131.83000000000001</v>
      </c>
      <c r="AG251" s="260">
        <v>40741800</v>
      </c>
      <c r="AH251" s="253">
        <v>195.76</v>
      </c>
      <c r="AI251" s="253">
        <v>180.8</v>
      </c>
    </row>
    <row r="252" spans="27:35">
      <c r="AA252" s="259">
        <v>45209</v>
      </c>
      <c r="AB252" s="253">
        <v>128.82</v>
      </c>
      <c r="AC252" s="253">
        <v>130.74</v>
      </c>
      <c r="AD252" s="253">
        <v>128.05000000000001</v>
      </c>
      <c r="AE252" s="253">
        <v>129.47999999999999</v>
      </c>
      <c r="AF252" s="253">
        <v>129.47999999999999</v>
      </c>
      <c r="AG252" s="260">
        <v>42178600</v>
      </c>
      <c r="AH252" s="253">
        <v>195.76</v>
      </c>
      <c r="AI252" s="253">
        <v>180.8</v>
      </c>
    </row>
    <row r="253" spans="27:35">
      <c r="AA253" s="259">
        <v>45208</v>
      </c>
      <c r="AB253" s="253">
        <v>126.22</v>
      </c>
      <c r="AC253" s="253">
        <v>128.79</v>
      </c>
      <c r="AD253" s="253">
        <v>124.76</v>
      </c>
      <c r="AE253" s="253">
        <v>128.26</v>
      </c>
      <c r="AF253" s="253">
        <v>128.26</v>
      </c>
      <c r="AG253" s="260">
        <v>38773700</v>
      </c>
      <c r="AH253" s="253">
        <v>195.76</v>
      </c>
      <c r="AI253" s="253">
        <v>180.8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IS</vt:lpstr>
      <vt:lpstr>CS IS</vt:lpstr>
      <vt:lpstr>BS</vt:lpstr>
      <vt:lpstr>CS BS</vt:lpstr>
      <vt:lpstr>Competitors</vt:lpstr>
      <vt:lpstr>Industry</vt:lpstr>
      <vt:lpstr>Ratios</vt:lpstr>
      <vt:lpstr>Proj BS</vt:lpstr>
      <vt:lpstr>Proj IS</vt:lpstr>
      <vt:lpstr>DCF</vt:lpstr>
      <vt:lpstr>Sheet1</vt:lpstr>
      <vt:lpstr>Stockprice</vt:lpstr>
      <vt:lpstr>Relative</vt:lpstr>
      <vt:lpstr>Beta</vt:lpstr>
      <vt:lpstr>Graph</vt:lpstr>
      <vt:lpstr>info</vt:lpstr>
      <vt:lpstr>Sheet2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sanjana gangishetty</cp:lastModifiedBy>
  <dcterms:created xsi:type="dcterms:W3CDTF">2024-08-29T17:44:36Z</dcterms:created>
  <dcterms:modified xsi:type="dcterms:W3CDTF">2024-10-08T03:43:03Z</dcterms:modified>
  <cp:category/>
</cp:coreProperties>
</file>