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75" windowWidth="15480" windowHeight="9120" tabRatio="601" firstSheet="1" activeTab="2"/>
  </bookViews>
  <sheets>
    <sheet name="Summary" sheetId="3" r:id="rId1"/>
    <sheet name="Consolidated Report" sheetId="1" r:id="rId2"/>
    <sheet name="Module 1" sheetId="4" r:id="rId3"/>
    <sheet name="Module 2" sheetId="5" r:id="rId4"/>
    <sheet name="Module 3" sheetId="6" r:id="rId5"/>
    <sheet name="Module 4" sheetId="7" r:id="rId6"/>
    <sheet name="Module 5" sheetId="8" r:id="rId7"/>
  </sheets>
  <externalReferences>
    <externalReference r:id="rId8"/>
  </externalReferences>
  <definedNames>
    <definedName name="_xlnm._FilterDatabase" localSheetId="1" hidden="1">'Consolidated Report'!$A$3:$AG$7</definedName>
    <definedName name="_xlnm._FilterDatabase" localSheetId="2" hidden="1">'Module 1'!$A$7:$U$46</definedName>
    <definedName name="_xlnm._FilterDatabase" localSheetId="3" hidden="1">'Module 2'!$A$6:$O$11</definedName>
    <definedName name="_xlnm._FilterDatabase" localSheetId="5" hidden="1">'Module 4'!$A$1:$O$12</definedName>
    <definedName name="_xlnm._FilterDatabase" localSheetId="6" hidden="1">'Module 5'!$A$6:$N$43</definedName>
    <definedName name="BATCH">[1]Lookup!$C$5:$C$10</definedName>
    <definedName name="DESIG">[1]Lookup!$B$5:$B$7</definedName>
    <definedName name="EXTPT">[1]Lookup!$D$5:$D$9</definedName>
    <definedName name="LEVEL">[1]Lookup!$G$5:$G$8</definedName>
    <definedName name="LOT">[1]Lookup!$O$3:$AC$3</definedName>
    <definedName name="OTHERS">#REF!</definedName>
    <definedName name="PART">[1]Lookup!$F$5:$F$7</definedName>
    <definedName name="SITEPLC">[1]Lookup!$E$5:$E$6</definedName>
    <definedName name="V_V">#REF!</definedName>
    <definedName name="VB_ASP">#REF!</definedName>
    <definedName name="VC">#REF!</definedName>
  </definedNames>
  <calcPr calcId="145621"/>
</workbook>
</file>

<file path=xl/calcChain.xml><?xml version="1.0" encoding="utf-8"?>
<calcChain xmlns="http://schemas.openxmlformats.org/spreadsheetml/2006/main">
  <c r="M45" i="4" l="1"/>
  <c r="N45" i="4"/>
  <c r="S45" i="4"/>
  <c r="T45" i="4" s="1"/>
  <c r="M46" i="4"/>
  <c r="N46" i="4"/>
  <c r="S46" i="4"/>
  <c r="T46" i="4" s="1"/>
  <c r="I45" i="4"/>
  <c r="I46" i="4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I12" i="4" l="1"/>
  <c r="M12" i="4"/>
  <c r="N12" i="4"/>
  <c r="S12" i="4"/>
  <c r="T12" i="4" s="1"/>
  <c r="I13" i="4"/>
  <c r="M13" i="4"/>
  <c r="N13" i="4"/>
  <c r="S13" i="4"/>
  <c r="I14" i="4"/>
  <c r="M14" i="4"/>
  <c r="N14" i="4"/>
  <c r="S14" i="4"/>
  <c r="T14" i="4" s="1"/>
  <c r="I15" i="4"/>
  <c r="M15" i="4"/>
  <c r="N15" i="4"/>
  <c r="S15" i="4"/>
  <c r="T15" i="4" s="1"/>
  <c r="I16" i="4"/>
  <c r="M16" i="4"/>
  <c r="N16" i="4"/>
  <c r="S16" i="4"/>
  <c r="T16" i="4" s="1"/>
  <c r="I17" i="4"/>
  <c r="M17" i="4"/>
  <c r="N17" i="4"/>
  <c r="S17" i="4"/>
  <c r="I18" i="4"/>
  <c r="M18" i="4"/>
  <c r="N18" i="4"/>
  <c r="S18" i="4"/>
  <c r="E14" i="1" s="1"/>
  <c r="I19" i="4"/>
  <c r="M19" i="4"/>
  <c r="N19" i="4"/>
  <c r="S19" i="4"/>
  <c r="T19" i="4" s="1"/>
  <c r="I20" i="4"/>
  <c r="M20" i="4"/>
  <c r="N20" i="4"/>
  <c r="S20" i="4"/>
  <c r="T20" i="4" s="1"/>
  <c r="I21" i="4"/>
  <c r="M21" i="4"/>
  <c r="N21" i="4"/>
  <c r="S21" i="4"/>
  <c r="T21" i="4" s="1"/>
  <c r="I22" i="4"/>
  <c r="M22" i="4"/>
  <c r="N22" i="4"/>
  <c r="S22" i="4"/>
  <c r="T22" i="4" s="1"/>
  <c r="I23" i="4"/>
  <c r="M23" i="4"/>
  <c r="N23" i="4"/>
  <c r="S23" i="4"/>
  <c r="T23" i="4" s="1"/>
  <c r="I24" i="4"/>
  <c r="M24" i="4"/>
  <c r="N24" i="4"/>
  <c r="S24" i="4"/>
  <c r="T24" i="4" s="1"/>
  <c r="I25" i="4"/>
  <c r="M25" i="4"/>
  <c r="N25" i="4"/>
  <c r="S25" i="4"/>
  <c r="T25" i="4" s="1"/>
  <c r="I26" i="4"/>
  <c r="M26" i="4"/>
  <c r="N26" i="4"/>
  <c r="S26" i="4"/>
  <c r="E22" i="1" s="1"/>
  <c r="I27" i="4"/>
  <c r="M27" i="4"/>
  <c r="N27" i="4"/>
  <c r="S27" i="4"/>
  <c r="T27" i="4" s="1"/>
  <c r="I28" i="4"/>
  <c r="M28" i="4"/>
  <c r="N28" i="4"/>
  <c r="S28" i="4"/>
  <c r="T28" i="4" s="1"/>
  <c r="I29" i="4"/>
  <c r="M29" i="4"/>
  <c r="N29" i="4"/>
  <c r="S29" i="4"/>
  <c r="T29" i="4" s="1"/>
  <c r="I30" i="4"/>
  <c r="M30" i="4"/>
  <c r="N30" i="4"/>
  <c r="S30" i="4"/>
  <c r="T30" i="4" s="1"/>
  <c r="I31" i="4"/>
  <c r="M31" i="4"/>
  <c r="N31" i="4"/>
  <c r="S31" i="4"/>
  <c r="T31" i="4" s="1"/>
  <c r="I32" i="4"/>
  <c r="M32" i="4"/>
  <c r="N32" i="4"/>
  <c r="S32" i="4"/>
  <c r="T32" i="4" s="1"/>
  <c r="I33" i="4"/>
  <c r="M33" i="4"/>
  <c r="N33" i="4"/>
  <c r="S33" i="4"/>
  <c r="E29" i="1" s="1"/>
  <c r="I34" i="4"/>
  <c r="M34" i="4"/>
  <c r="N34" i="4"/>
  <c r="S34" i="4"/>
  <c r="T34" i="4" s="1"/>
  <c r="I35" i="4"/>
  <c r="M35" i="4"/>
  <c r="N35" i="4"/>
  <c r="S35" i="4"/>
  <c r="T35" i="4" s="1"/>
  <c r="I36" i="4"/>
  <c r="M36" i="4"/>
  <c r="N36" i="4"/>
  <c r="S36" i="4"/>
  <c r="T36" i="4" s="1"/>
  <c r="I37" i="4"/>
  <c r="M37" i="4"/>
  <c r="N37" i="4"/>
  <c r="S37" i="4"/>
  <c r="T37" i="4" s="1"/>
  <c r="I38" i="4"/>
  <c r="M38" i="4"/>
  <c r="N38" i="4"/>
  <c r="S38" i="4"/>
  <c r="T38" i="4" s="1"/>
  <c r="I39" i="4"/>
  <c r="M39" i="4"/>
  <c r="N39" i="4"/>
  <c r="S39" i="4"/>
  <c r="T39" i="4" s="1"/>
  <c r="I40" i="4"/>
  <c r="M40" i="4"/>
  <c r="N40" i="4"/>
  <c r="S40" i="4"/>
  <c r="T40" i="4" s="1"/>
  <c r="I41" i="4"/>
  <c r="M41" i="4"/>
  <c r="N41" i="4"/>
  <c r="S41" i="4"/>
  <c r="E37" i="1" s="1"/>
  <c r="I42" i="4"/>
  <c r="M42" i="4"/>
  <c r="N42" i="4"/>
  <c r="S42" i="4"/>
  <c r="T42" i="4" s="1"/>
  <c r="I43" i="4"/>
  <c r="M43" i="4"/>
  <c r="N43" i="4"/>
  <c r="S43" i="4"/>
  <c r="T43" i="4" s="1"/>
  <c r="I44" i="4"/>
  <c r="M44" i="4"/>
  <c r="N44" i="4"/>
  <c r="S44" i="4"/>
  <c r="T44" i="4" s="1"/>
  <c r="T41" i="4" l="1"/>
  <c r="T26" i="4"/>
  <c r="T13" i="4"/>
  <c r="E9" i="1"/>
  <c r="E38" i="1"/>
  <c r="E18" i="1"/>
  <c r="E39" i="1"/>
  <c r="E24" i="1"/>
  <c r="E35" i="1"/>
  <c r="E21" i="1"/>
  <c r="T33" i="4"/>
  <c r="E33" i="1"/>
  <c r="E25" i="1"/>
  <c r="E11" i="1"/>
  <c r="E16" i="1"/>
  <c r="E30" i="1"/>
  <c r="E31" i="1"/>
  <c r="T18" i="4"/>
  <c r="E10" i="1"/>
  <c r="E8" i="1"/>
  <c r="E27" i="1"/>
  <c r="E32" i="1"/>
  <c r="E20" i="1"/>
  <c r="E12" i="1"/>
  <c r="T17" i="4"/>
  <c r="E13" i="1"/>
  <c r="E23" i="1"/>
  <c r="E19" i="1"/>
  <c r="E15" i="1"/>
  <c r="E36" i="1"/>
  <c r="E34" i="1"/>
  <c r="E26" i="1"/>
  <c r="E28" i="1"/>
  <c r="E17" i="1"/>
  <c r="E40" i="1"/>
  <c r="D8" i="5"/>
  <c r="D9" i="5"/>
  <c r="D10" i="5"/>
  <c r="D11" i="5"/>
  <c r="D7" i="5"/>
  <c r="B32" i="3" l="1"/>
  <c r="B12" i="3"/>
  <c r="B26" i="3" s="1"/>
  <c r="B30" i="3" s="1"/>
  <c r="B4" i="1"/>
  <c r="A9" i="8"/>
  <c r="B9" i="8"/>
  <c r="A10" i="8"/>
  <c r="B10" i="8"/>
  <c r="A11" i="8"/>
  <c r="B11" i="8"/>
  <c r="B8" i="8"/>
  <c r="A8" i="8"/>
  <c r="A10" i="7"/>
  <c r="B10" i="7"/>
  <c r="A11" i="7"/>
  <c r="B11" i="7"/>
  <c r="A12" i="7"/>
  <c r="B12" i="7"/>
  <c r="B9" i="7"/>
  <c r="A9" i="7"/>
  <c r="A9" i="6"/>
  <c r="B9" i="6"/>
  <c r="A10" i="6"/>
  <c r="B10" i="6"/>
  <c r="A11" i="6"/>
  <c r="B11" i="6"/>
  <c r="B8" i="6"/>
  <c r="A8" i="6"/>
  <c r="A9" i="5"/>
  <c r="B9" i="5"/>
  <c r="A10" i="5"/>
  <c r="B10" i="5"/>
  <c r="A11" i="5"/>
  <c r="B11" i="5"/>
  <c r="B8" i="5"/>
  <c r="A8" i="5"/>
  <c r="T2" i="1"/>
  <c r="P2" i="1"/>
  <c r="L2" i="1"/>
  <c r="H2" i="1"/>
  <c r="D2" i="1"/>
  <c r="C5" i="1"/>
  <c r="C6" i="1"/>
  <c r="C7" i="1"/>
  <c r="C4" i="1"/>
  <c r="B5" i="1"/>
  <c r="B6" i="1"/>
  <c r="B7" i="1"/>
  <c r="I9" i="1" l="1"/>
  <c r="H35" i="1"/>
  <c r="H40" i="1"/>
  <c r="I14" i="1"/>
  <c r="H16" i="1"/>
  <c r="H17" i="1"/>
  <c r="H21" i="1"/>
  <c r="H31" i="1"/>
  <c r="I35" i="1"/>
  <c r="I40" i="1"/>
  <c r="H12" i="1"/>
  <c r="H13" i="1"/>
  <c r="I17" i="1"/>
  <c r="I18" i="1"/>
  <c r="I21" i="1"/>
  <c r="I24" i="1"/>
  <c r="H26" i="1"/>
  <c r="H27" i="1"/>
  <c r="I31" i="1"/>
  <c r="H38" i="1"/>
  <c r="H9" i="1"/>
  <c r="J9" i="1" s="1"/>
  <c r="K9" i="1" s="1"/>
  <c r="H8" i="1"/>
  <c r="I13" i="1"/>
  <c r="I23" i="1"/>
  <c r="I32" i="1"/>
  <c r="I39" i="1"/>
  <c r="H36" i="1"/>
  <c r="I38" i="1"/>
  <c r="J38" i="1" s="1"/>
  <c r="K38" i="1" s="1"/>
  <c r="H32" i="1"/>
  <c r="J32" i="1" s="1"/>
  <c r="K32" i="1" s="1"/>
  <c r="I16" i="1"/>
  <c r="H20" i="1"/>
  <c r="I37" i="1"/>
  <c r="I29" i="1"/>
  <c r="H29" i="1"/>
  <c r="I26" i="1"/>
  <c r="I15" i="1"/>
  <c r="H15" i="1"/>
  <c r="H10" i="1"/>
  <c r="I19" i="1"/>
  <c r="H19" i="1"/>
  <c r="I20" i="1"/>
  <c r="I22" i="1"/>
  <c r="H30" i="1"/>
  <c r="I36" i="1"/>
  <c r="H28" i="1"/>
  <c r="H37" i="1"/>
  <c r="I30" i="1"/>
  <c r="J30" i="1" s="1"/>
  <c r="K30" i="1" s="1"/>
  <c r="H14" i="1"/>
  <c r="J14" i="1" s="1"/>
  <c r="K14" i="1" s="1"/>
  <c r="I10" i="1"/>
  <c r="H23" i="1"/>
  <c r="H18" i="1"/>
  <c r="I11" i="1"/>
  <c r="I27" i="1"/>
  <c r="I28" i="1"/>
  <c r="H24" i="1"/>
  <c r="H39" i="1"/>
  <c r="H34" i="1"/>
  <c r="I25" i="1"/>
  <c r="H25" i="1"/>
  <c r="I33" i="1"/>
  <c r="H33" i="1"/>
  <c r="I34" i="1"/>
  <c r="H22" i="1"/>
  <c r="I12" i="1"/>
  <c r="H11" i="1"/>
  <c r="I8" i="1"/>
  <c r="J8" i="1" s="1"/>
  <c r="K8" i="1" s="1"/>
  <c r="T9" i="1"/>
  <c r="U9" i="1" s="1"/>
  <c r="T12" i="1"/>
  <c r="U12" i="1" s="1"/>
  <c r="T22" i="1"/>
  <c r="U22" i="1" s="1"/>
  <c r="T26" i="1"/>
  <c r="U26" i="1" s="1"/>
  <c r="T8" i="1"/>
  <c r="U8" i="1" s="1"/>
  <c r="T40" i="1"/>
  <c r="U40" i="1" s="1"/>
  <c r="T21" i="1"/>
  <c r="U21" i="1" s="1"/>
  <c r="T29" i="1"/>
  <c r="U29" i="1" s="1"/>
  <c r="T15" i="1"/>
  <c r="U15" i="1" s="1"/>
  <c r="T10" i="1"/>
  <c r="U10" i="1" s="1"/>
  <c r="T19" i="1"/>
  <c r="U19" i="1" s="1"/>
  <c r="T11" i="1"/>
  <c r="U11" i="1" s="1"/>
  <c r="T34" i="1"/>
  <c r="U34" i="1" s="1"/>
  <c r="T24" i="1"/>
  <c r="U24" i="1" s="1"/>
  <c r="T30" i="1"/>
  <c r="U30" i="1" s="1"/>
  <c r="T20" i="1"/>
  <c r="U20" i="1" s="1"/>
  <c r="T16" i="1"/>
  <c r="U16" i="1" s="1"/>
  <c r="T36" i="1"/>
  <c r="U36" i="1" s="1"/>
  <c r="T38" i="1"/>
  <c r="U38" i="1" s="1"/>
  <c r="T28" i="1"/>
  <c r="U28" i="1" s="1"/>
  <c r="T37" i="1"/>
  <c r="U37" i="1" s="1"/>
  <c r="T14" i="1"/>
  <c r="U14" i="1" s="1"/>
  <c r="T23" i="1"/>
  <c r="U23" i="1" s="1"/>
  <c r="T18" i="1"/>
  <c r="U18" i="1" s="1"/>
  <c r="T39" i="1"/>
  <c r="U39" i="1" s="1"/>
  <c r="T31" i="1"/>
  <c r="U31" i="1" s="1"/>
  <c r="T25" i="1"/>
  <c r="U25" i="1" s="1"/>
  <c r="T33" i="1"/>
  <c r="U33" i="1" s="1"/>
  <c r="T35" i="1"/>
  <c r="U35" i="1" s="1"/>
  <c r="T17" i="1"/>
  <c r="U17" i="1" s="1"/>
  <c r="T27" i="1"/>
  <c r="U27" i="1" s="1"/>
  <c r="T13" i="1"/>
  <c r="U13" i="1" s="1"/>
  <c r="T32" i="1"/>
  <c r="U32" i="1" s="1"/>
  <c r="L8" i="1"/>
  <c r="L9" i="1"/>
  <c r="M13" i="1"/>
  <c r="M22" i="1"/>
  <c r="L34" i="1"/>
  <c r="L39" i="1"/>
  <c r="M9" i="1"/>
  <c r="M14" i="1"/>
  <c r="L16" i="1"/>
  <c r="L20" i="1"/>
  <c r="M28" i="1"/>
  <c r="L30" i="1"/>
  <c r="L35" i="1"/>
  <c r="L36" i="1"/>
  <c r="L40" i="1"/>
  <c r="L12" i="1"/>
  <c r="L26" i="1"/>
  <c r="M37" i="1"/>
  <c r="M35" i="1"/>
  <c r="L17" i="1"/>
  <c r="M27" i="1"/>
  <c r="M31" i="1"/>
  <c r="L27" i="1"/>
  <c r="M21" i="1"/>
  <c r="M17" i="1"/>
  <c r="L13" i="1"/>
  <c r="M25" i="1"/>
  <c r="L25" i="1"/>
  <c r="M33" i="1"/>
  <c r="L33" i="1"/>
  <c r="M26" i="1"/>
  <c r="L22" i="1"/>
  <c r="N22" i="1" s="1"/>
  <c r="O22" i="1" s="1"/>
  <c r="M20" i="1"/>
  <c r="L24" i="1"/>
  <c r="M40" i="1"/>
  <c r="L21" i="1"/>
  <c r="N21" i="1" s="1"/>
  <c r="O21" i="1" s="1"/>
  <c r="M24" i="1"/>
  <c r="M38" i="1"/>
  <c r="L32" i="1"/>
  <c r="M30" i="1"/>
  <c r="N30" i="1" s="1"/>
  <c r="O30" i="1" s="1"/>
  <c r="M11" i="1"/>
  <c r="L38" i="1"/>
  <c r="M29" i="1"/>
  <c r="L29" i="1"/>
  <c r="M34" i="1"/>
  <c r="N34" i="1" s="1"/>
  <c r="O34" i="1" s="1"/>
  <c r="M18" i="1"/>
  <c r="M15" i="1"/>
  <c r="L15" i="1"/>
  <c r="L10" i="1"/>
  <c r="M19" i="1"/>
  <c r="L19" i="1"/>
  <c r="M12" i="1"/>
  <c r="L11" i="1"/>
  <c r="N11" i="1" s="1"/>
  <c r="O11" i="1" s="1"/>
  <c r="M8" i="1"/>
  <c r="L31" i="1"/>
  <c r="M23" i="1"/>
  <c r="M39" i="1"/>
  <c r="M36" i="1"/>
  <c r="N36" i="1" s="1"/>
  <c r="O36" i="1" s="1"/>
  <c r="M32" i="1"/>
  <c r="L28" i="1"/>
  <c r="L37" i="1"/>
  <c r="L14" i="1"/>
  <c r="M10" i="1"/>
  <c r="L23" i="1"/>
  <c r="N23" i="1" s="1"/>
  <c r="O23" i="1" s="1"/>
  <c r="L18" i="1"/>
  <c r="M16" i="1"/>
  <c r="Q9" i="1"/>
  <c r="P12" i="1"/>
  <c r="P26" i="1"/>
  <c r="P38" i="1"/>
  <c r="P40" i="1"/>
  <c r="P8" i="1"/>
  <c r="P17" i="1"/>
  <c r="P21" i="1"/>
  <c r="P31" i="1"/>
  <c r="P35" i="1"/>
  <c r="Q40" i="1"/>
  <c r="P13" i="1"/>
  <c r="Q17" i="1"/>
  <c r="Q21" i="1"/>
  <c r="P22" i="1"/>
  <c r="Q24" i="1"/>
  <c r="P27" i="1"/>
  <c r="Q31" i="1"/>
  <c r="P34" i="1"/>
  <c r="Q35" i="1"/>
  <c r="P39" i="1"/>
  <c r="P9" i="1"/>
  <c r="Q23" i="1"/>
  <c r="P28" i="1"/>
  <c r="P37" i="1"/>
  <c r="Q30" i="1"/>
  <c r="P14" i="1"/>
  <c r="Q10" i="1"/>
  <c r="P23" i="1"/>
  <c r="P18" i="1"/>
  <c r="Q11" i="1"/>
  <c r="P30" i="1"/>
  <c r="Q28" i="1"/>
  <c r="Q25" i="1"/>
  <c r="P25" i="1"/>
  <c r="Q33" i="1"/>
  <c r="P33" i="1"/>
  <c r="Q34" i="1"/>
  <c r="Q12" i="1"/>
  <c r="P11" i="1"/>
  <c r="Q8" i="1"/>
  <c r="Q36" i="1"/>
  <c r="P20" i="1"/>
  <c r="Q27" i="1"/>
  <c r="Q22" i="1"/>
  <c r="Q14" i="1"/>
  <c r="P24" i="1"/>
  <c r="Q39" i="1"/>
  <c r="Q37" i="1"/>
  <c r="Q38" i="1"/>
  <c r="P32" i="1"/>
  <c r="Q16" i="1"/>
  <c r="Q18" i="1"/>
  <c r="P16" i="1"/>
  <c r="Q13" i="1"/>
  <c r="Q32" i="1"/>
  <c r="Q29" i="1"/>
  <c r="P29" i="1"/>
  <c r="P36" i="1"/>
  <c r="Q26" i="1"/>
  <c r="Q15" i="1"/>
  <c r="P15" i="1"/>
  <c r="P10" i="1"/>
  <c r="Q19" i="1"/>
  <c r="P19" i="1"/>
  <c r="Q20" i="1"/>
  <c r="G11" i="8"/>
  <c r="F11" i="8"/>
  <c r="G10" i="8"/>
  <c r="F10" i="8"/>
  <c r="G9" i="8"/>
  <c r="F9" i="8"/>
  <c r="G8" i="8"/>
  <c r="F8" i="8"/>
  <c r="H12" i="7"/>
  <c r="G12" i="7"/>
  <c r="F12" i="7"/>
  <c r="M12" i="7" s="1"/>
  <c r="M11" i="7"/>
  <c r="H11" i="7"/>
  <c r="G11" i="7"/>
  <c r="F11" i="7"/>
  <c r="N10" i="7"/>
  <c r="M10" i="7"/>
  <c r="Q5" i="1" s="1"/>
  <c r="H10" i="7"/>
  <c r="G10" i="7"/>
  <c r="F10" i="7"/>
  <c r="H9" i="7"/>
  <c r="G9" i="7"/>
  <c r="F9" i="7"/>
  <c r="M9" i="7" s="1"/>
  <c r="P11" i="6"/>
  <c r="Q11" i="6" s="1"/>
  <c r="K11" i="6"/>
  <c r="J11" i="6"/>
  <c r="F11" i="6"/>
  <c r="P10" i="6"/>
  <c r="Q10" i="6" s="1"/>
  <c r="K10" i="6"/>
  <c r="J10" i="6"/>
  <c r="F10" i="6"/>
  <c r="K9" i="6"/>
  <c r="J9" i="6"/>
  <c r="K8" i="6"/>
  <c r="J8" i="6"/>
  <c r="F8" i="6"/>
  <c r="F7" i="6"/>
  <c r="I11" i="6" s="1"/>
  <c r="L11" i="6" s="1"/>
  <c r="M11" i="6" s="1"/>
  <c r="R11" i="6" s="1"/>
  <c r="N11" i="5"/>
  <c r="O11" i="5" s="1"/>
  <c r="I11" i="5"/>
  <c r="H11" i="5"/>
  <c r="I10" i="5"/>
  <c r="H10" i="5"/>
  <c r="I9" i="5"/>
  <c r="H9" i="5"/>
  <c r="I8" i="5"/>
  <c r="H8" i="5"/>
  <c r="G9" i="5"/>
  <c r="S11" i="4"/>
  <c r="E7" i="1" s="1"/>
  <c r="N11" i="4"/>
  <c r="M11" i="4"/>
  <c r="I11" i="4"/>
  <c r="S10" i="4"/>
  <c r="N10" i="4"/>
  <c r="M10" i="4"/>
  <c r="I10" i="4"/>
  <c r="N9" i="4"/>
  <c r="M9" i="4"/>
  <c r="I9" i="4"/>
  <c r="N8" i="4"/>
  <c r="M8" i="4"/>
  <c r="I8" i="4"/>
  <c r="I7" i="4"/>
  <c r="N14" i="1" l="1"/>
  <c r="O14" i="1" s="1"/>
  <c r="R20" i="1"/>
  <c r="S20" i="1" s="1"/>
  <c r="R34" i="1"/>
  <c r="S34" i="1" s="1"/>
  <c r="N17" i="1"/>
  <c r="O17" i="1" s="1"/>
  <c r="J23" i="1"/>
  <c r="K23" i="1" s="1"/>
  <c r="R26" i="1"/>
  <c r="S26" i="1" s="1"/>
  <c r="R11" i="1"/>
  <c r="S11" i="1" s="1"/>
  <c r="N16" i="1"/>
  <c r="O16" i="1" s="1"/>
  <c r="N8" i="1"/>
  <c r="O8" i="1" s="1"/>
  <c r="N33" i="1"/>
  <c r="O33" i="1" s="1"/>
  <c r="J11" i="1"/>
  <c r="K11" i="1" s="1"/>
  <c r="L46" i="4"/>
  <c r="O46" i="4" s="1"/>
  <c r="P46" i="4" s="1"/>
  <c r="U46" i="4" s="1"/>
  <c r="L45" i="4"/>
  <c r="O45" i="4" s="1"/>
  <c r="P45" i="4" s="1"/>
  <c r="U45" i="4" s="1"/>
  <c r="J33" i="1"/>
  <c r="K33" i="1" s="1"/>
  <c r="J15" i="1"/>
  <c r="K15" i="1" s="1"/>
  <c r="R15" i="1"/>
  <c r="S15" i="1" s="1"/>
  <c r="R29" i="1"/>
  <c r="S29" i="1" s="1"/>
  <c r="R18" i="1"/>
  <c r="S18" i="1" s="1"/>
  <c r="R9" i="1"/>
  <c r="S9" i="1" s="1"/>
  <c r="N28" i="1"/>
  <c r="O28" i="1" s="1"/>
  <c r="N15" i="1"/>
  <c r="O15" i="1" s="1"/>
  <c r="N29" i="1"/>
  <c r="O29" i="1" s="1"/>
  <c r="N25" i="1"/>
  <c r="O25" i="1" s="1"/>
  <c r="J22" i="1"/>
  <c r="K22" i="1" s="1"/>
  <c r="J18" i="1"/>
  <c r="K18" i="1" s="1"/>
  <c r="R24" i="1"/>
  <c r="S24" i="1" s="1"/>
  <c r="R13" i="1"/>
  <c r="S13" i="1" s="1"/>
  <c r="R39" i="1"/>
  <c r="S39" i="1" s="1"/>
  <c r="R21" i="1"/>
  <c r="S21" i="1" s="1"/>
  <c r="R17" i="1"/>
  <c r="S17" i="1" s="1"/>
  <c r="N35" i="1"/>
  <c r="O35" i="1" s="1"/>
  <c r="J12" i="1"/>
  <c r="K12" i="1" s="1"/>
  <c r="J19" i="1"/>
  <c r="K19" i="1" s="1"/>
  <c r="J25" i="1"/>
  <c r="K25" i="1" s="1"/>
  <c r="R28" i="1"/>
  <c r="S28" i="1" s="1"/>
  <c r="N13" i="1"/>
  <c r="O13" i="1" s="1"/>
  <c r="N9" i="1"/>
  <c r="O9" i="1" s="1"/>
  <c r="J28" i="1"/>
  <c r="K28" i="1" s="1"/>
  <c r="R10" i="1"/>
  <c r="S10" i="1" s="1"/>
  <c r="R36" i="1"/>
  <c r="S36" i="1" s="1"/>
  <c r="R32" i="1"/>
  <c r="S32" i="1" s="1"/>
  <c r="R25" i="1"/>
  <c r="S25" i="1" s="1"/>
  <c r="R14" i="1"/>
  <c r="S14" i="1" s="1"/>
  <c r="R22" i="1"/>
  <c r="S22" i="1" s="1"/>
  <c r="N18" i="1"/>
  <c r="O18" i="1" s="1"/>
  <c r="N37" i="1"/>
  <c r="O37" i="1" s="1"/>
  <c r="N39" i="1"/>
  <c r="O39" i="1" s="1"/>
  <c r="N10" i="1"/>
  <c r="O10" i="1" s="1"/>
  <c r="N24" i="1"/>
  <c r="O24" i="1" s="1"/>
  <c r="N20" i="1"/>
  <c r="O20" i="1" s="1"/>
  <c r="J24" i="1"/>
  <c r="K24" i="1" s="1"/>
  <c r="J13" i="1"/>
  <c r="K13" i="1" s="1"/>
  <c r="J31" i="1"/>
  <c r="K31" i="1" s="1"/>
  <c r="R38" i="1"/>
  <c r="S38" i="1" s="1"/>
  <c r="R30" i="1"/>
  <c r="S30" i="1" s="1"/>
  <c r="R35" i="1"/>
  <c r="S35" i="1" s="1"/>
  <c r="R12" i="1"/>
  <c r="S12" i="1" s="1"/>
  <c r="N12" i="1"/>
  <c r="O12" i="1" s="1"/>
  <c r="J26" i="1"/>
  <c r="K26" i="1" s="1"/>
  <c r="J20" i="1"/>
  <c r="K20" i="1" s="1"/>
  <c r="J36" i="1"/>
  <c r="K36" i="1" s="1"/>
  <c r="J21" i="1"/>
  <c r="K21" i="1" s="1"/>
  <c r="J40" i="1"/>
  <c r="K40" i="1" s="1"/>
  <c r="R16" i="1"/>
  <c r="S16" i="1" s="1"/>
  <c r="R19" i="1"/>
  <c r="S19" i="1" s="1"/>
  <c r="R8" i="1"/>
  <c r="S8" i="1" s="1"/>
  <c r="R33" i="1"/>
  <c r="S33" i="1" s="1"/>
  <c r="R23" i="1"/>
  <c r="S23" i="1" s="1"/>
  <c r="R37" i="1"/>
  <c r="S37" i="1" s="1"/>
  <c r="R27" i="1"/>
  <c r="S27" i="1" s="1"/>
  <c r="R31" i="1"/>
  <c r="S31" i="1" s="1"/>
  <c r="R40" i="1"/>
  <c r="S40" i="1" s="1"/>
  <c r="N31" i="1"/>
  <c r="O31" i="1" s="1"/>
  <c r="N19" i="1"/>
  <c r="O19" i="1" s="1"/>
  <c r="N32" i="1"/>
  <c r="O32" i="1" s="1"/>
  <c r="N26" i="1"/>
  <c r="O26" i="1" s="1"/>
  <c r="N27" i="1"/>
  <c r="O27" i="1" s="1"/>
  <c r="N40" i="1"/>
  <c r="O40" i="1" s="1"/>
  <c r="J34" i="1"/>
  <c r="K34" i="1" s="1"/>
  <c r="J37" i="1"/>
  <c r="K37" i="1" s="1"/>
  <c r="J10" i="1"/>
  <c r="K10" i="1" s="1"/>
  <c r="J29" i="1"/>
  <c r="K29" i="1" s="1"/>
  <c r="J16" i="1"/>
  <c r="K16" i="1" s="1"/>
  <c r="J39" i="1"/>
  <c r="K39" i="1" s="1"/>
  <c r="J27" i="1"/>
  <c r="K27" i="1" s="1"/>
  <c r="J17" i="1"/>
  <c r="K17" i="1" s="1"/>
  <c r="J35" i="1"/>
  <c r="K35" i="1" s="1"/>
  <c r="L12" i="4"/>
  <c r="O12" i="4" s="1"/>
  <c r="L40" i="4"/>
  <c r="O40" i="4" s="1"/>
  <c r="L35" i="4"/>
  <c r="O35" i="4" s="1"/>
  <c r="L36" i="4"/>
  <c r="O36" i="4" s="1"/>
  <c r="L24" i="4"/>
  <c r="O24" i="4" s="1"/>
  <c r="L28" i="4"/>
  <c r="O28" i="4" s="1"/>
  <c r="L25" i="4"/>
  <c r="O25" i="4" s="1"/>
  <c r="L18" i="4"/>
  <c r="O18" i="4" s="1"/>
  <c r="L30" i="4"/>
  <c r="O30" i="4" s="1"/>
  <c r="L31" i="4"/>
  <c r="O31" i="4" s="1"/>
  <c r="L16" i="4"/>
  <c r="O16" i="4" s="1"/>
  <c r="L34" i="4"/>
  <c r="O34" i="4" s="1"/>
  <c r="L33" i="4"/>
  <c r="O33" i="4" s="1"/>
  <c r="L20" i="4"/>
  <c r="O20" i="4" s="1"/>
  <c r="L42" i="4"/>
  <c r="O42" i="4" s="1"/>
  <c r="L17" i="4"/>
  <c r="O17" i="4" s="1"/>
  <c r="L29" i="4"/>
  <c r="O29" i="4" s="1"/>
  <c r="L15" i="4"/>
  <c r="O15" i="4" s="1"/>
  <c r="L44" i="4"/>
  <c r="O44" i="4" s="1"/>
  <c r="L41" i="4"/>
  <c r="O41" i="4" s="1"/>
  <c r="L23" i="4"/>
  <c r="O23" i="4" s="1"/>
  <c r="L19" i="4"/>
  <c r="O19" i="4" s="1"/>
  <c r="L37" i="4"/>
  <c r="O37" i="4" s="1"/>
  <c r="L14" i="4"/>
  <c r="O14" i="4" s="1"/>
  <c r="L39" i="4"/>
  <c r="O39" i="4" s="1"/>
  <c r="L27" i="4"/>
  <c r="O27" i="4" s="1"/>
  <c r="L32" i="4"/>
  <c r="O32" i="4" s="1"/>
  <c r="L43" i="4"/>
  <c r="O43" i="4" s="1"/>
  <c r="L26" i="4"/>
  <c r="O26" i="4" s="1"/>
  <c r="L38" i="4"/>
  <c r="O38" i="4" s="1"/>
  <c r="L22" i="4"/>
  <c r="O22" i="4" s="1"/>
  <c r="L13" i="4"/>
  <c r="O13" i="4" s="1"/>
  <c r="L21" i="4"/>
  <c r="O21" i="4" s="1"/>
  <c r="N38" i="1"/>
  <c r="O38" i="1" s="1"/>
  <c r="L9" i="4"/>
  <c r="S9" i="4" s="1"/>
  <c r="G11" i="5"/>
  <c r="J11" i="5" s="1"/>
  <c r="K11" i="5" s="1"/>
  <c r="P11" i="5" s="1"/>
  <c r="N11" i="7"/>
  <c r="Q6" i="1"/>
  <c r="L8" i="4"/>
  <c r="O8" i="4" s="1"/>
  <c r="G8" i="5"/>
  <c r="J8" i="5" s="1"/>
  <c r="K8" i="5" s="1"/>
  <c r="N9" i="7"/>
  <c r="Q4" i="1"/>
  <c r="N12" i="7"/>
  <c r="Q7" i="1"/>
  <c r="T10" i="4"/>
  <c r="E6" i="1"/>
  <c r="T11" i="4"/>
  <c r="H8" i="8"/>
  <c r="H10" i="8"/>
  <c r="H9" i="8"/>
  <c r="H11" i="8"/>
  <c r="I10" i="7"/>
  <c r="I11" i="7"/>
  <c r="L11" i="4"/>
  <c r="O11" i="4" s="1"/>
  <c r="I9" i="7"/>
  <c r="I12" i="7"/>
  <c r="I10" i="6"/>
  <c r="L10" i="6" s="1"/>
  <c r="M10" i="6" s="1"/>
  <c r="R10" i="6" s="1"/>
  <c r="I8" i="6"/>
  <c r="I9" i="6"/>
  <c r="J9" i="5"/>
  <c r="K9" i="5" s="1"/>
  <c r="N9" i="5"/>
  <c r="O9" i="5" s="1"/>
  <c r="G10" i="5"/>
  <c r="S8" i="4"/>
  <c r="L10" i="4"/>
  <c r="O10" i="4" s="1"/>
  <c r="O9" i="4" l="1"/>
  <c r="P13" i="4"/>
  <c r="U13" i="4" s="1"/>
  <c r="D9" i="1"/>
  <c r="F9" i="1" s="1"/>
  <c r="G9" i="1" s="1"/>
  <c r="V9" i="1" s="1"/>
  <c r="X9" i="1" s="1"/>
  <c r="Y9" i="1" s="1"/>
  <c r="P41" i="4"/>
  <c r="U41" i="4" s="1"/>
  <c r="D37" i="1"/>
  <c r="F37" i="1" s="1"/>
  <c r="G37" i="1" s="1"/>
  <c r="V37" i="1" s="1"/>
  <c r="X37" i="1" s="1"/>
  <c r="Y37" i="1" s="1"/>
  <c r="P18" i="4"/>
  <c r="U18" i="4" s="1"/>
  <c r="D14" i="1"/>
  <c r="F14" i="1" s="1"/>
  <c r="G14" i="1" s="1"/>
  <c r="V14" i="1" s="1"/>
  <c r="X14" i="1" s="1"/>
  <c r="Y14" i="1" s="1"/>
  <c r="P22" i="4"/>
  <c r="U22" i="4" s="1"/>
  <c r="D18" i="1"/>
  <c r="F18" i="1" s="1"/>
  <c r="G18" i="1" s="1"/>
  <c r="V18" i="1" s="1"/>
  <c r="X18" i="1" s="1"/>
  <c r="Y18" i="1" s="1"/>
  <c r="P32" i="4"/>
  <c r="U32" i="4" s="1"/>
  <c r="D28" i="1"/>
  <c r="F28" i="1" s="1"/>
  <c r="G28" i="1" s="1"/>
  <c r="V28" i="1" s="1"/>
  <c r="X28" i="1" s="1"/>
  <c r="Y28" i="1" s="1"/>
  <c r="P37" i="4"/>
  <c r="U37" i="4" s="1"/>
  <c r="D33" i="1"/>
  <c r="F33" i="1" s="1"/>
  <c r="G33" i="1" s="1"/>
  <c r="V33" i="1" s="1"/>
  <c r="X33" i="1" s="1"/>
  <c r="Y33" i="1" s="1"/>
  <c r="P44" i="4"/>
  <c r="U44" i="4" s="1"/>
  <c r="D40" i="1"/>
  <c r="F40" i="1" s="1"/>
  <c r="G40" i="1" s="1"/>
  <c r="V40" i="1" s="1"/>
  <c r="X40" i="1" s="1"/>
  <c r="Y40" i="1" s="1"/>
  <c r="P42" i="4"/>
  <c r="U42" i="4" s="1"/>
  <c r="D38" i="1"/>
  <c r="F38" i="1" s="1"/>
  <c r="G38" i="1" s="1"/>
  <c r="V38" i="1" s="1"/>
  <c r="X38" i="1" s="1"/>
  <c r="Y38" i="1" s="1"/>
  <c r="P16" i="4"/>
  <c r="U16" i="4" s="1"/>
  <c r="D12" i="1"/>
  <c r="F12" i="1" s="1"/>
  <c r="G12" i="1" s="1"/>
  <c r="V12" i="1" s="1"/>
  <c r="X12" i="1" s="1"/>
  <c r="Y12" i="1" s="1"/>
  <c r="P25" i="4"/>
  <c r="U25" i="4" s="1"/>
  <c r="D21" i="1"/>
  <c r="F21" i="1" s="1"/>
  <c r="G21" i="1" s="1"/>
  <c r="V21" i="1" s="1"/>
  <c r="X21" i="1" s="1"/>
  <c r="Y21" i="1" s="1"/>
  <c r="P35" i="4"/>
  <c r="U35" i="4" s="1"/>
  <c r="D31" i="1"/>
  <c r="F31" i="1" s="1"/>
  <c r="G31" i="1" s="1"/>
  <c r="V31" i="1" s="1"/>
  <c r="X31" i="1" s="1"/>
  <c r="Y31" i="1" s="1"/>
  <c r="P43" i="4"/>
  <c r="U43" i="4" s="1"/>
  <c r="D39" i="1"/>
  <c r="F39" i="1" s="1"/>
  <c r="G39" i="1" s="1"/>
  <c r="V39" i="1" s="1"/>
  <c r="X39" i="1" s="1"/>
  <c r="Y39" i="1" s="1"/>
  <c r="P34" i="4"/>
  <c r="U34" i="4" s="1"/>
  <c r="D30" i="1"/>
  <c r="F30" i="1" s="1"/>
  <c r="G30" i="1" s="1"/>
  <c r="V30" i="1" s="1"/>
  <c r="X30" i="1" s="1"/>
  <c r="Y30" i="1" s="1"/>
  <c r="P38" i="4"/>
  <c r="U38" i="4" s="1"/>
  <c r="D34" i="1"/>
  <c r="F34" i="1" s="1"/>
  <c r="G34" i="1" s="1"/>
  <c r="V34" i="1" s="1"/>
  <c r="X34" i="1" s="1"/>
  <c r="Y34" i="1" s="1"/>
  <c r="P27" i="4"/>
  <c r="U27" i="4" s="1"/>
  <c r="D23" i="1"/>
  <c r="F23" i="1" s="1"/>
  <c r="G23" i="1" s="1"/>
  <c r="V23" i="1" s="1"/>
  <c r="X23" i="1" s="1"/>
  <c r="Y23" i="1" s="1"/>
  <c r="P19" i="4"/>
  <c r="U19" i="4" s="1"/>
  <c r="D15" i="1"/>
  <c r="F15" i="1" s="1"/>
  <c r="G15" i="1" s="1"/>
  <c r="V15" i="1" s="1"/>
  <c r="X15" i="1" s="1"/>
  <c r="Y15" i="1" s="1"/>
  <c r="P15" i="4"/>
  <c r="U15" i="4" s="1"/>
  <c r="D11" i="1"/>
  <c r="F11" i="1" s="1"/>
  <c r="G11" i="1" s="1"/>
  <c r="V11" i="1" s="1"/>
  <c r="X11" i="1" s="1"/>
  <c r="Y11" i="1" s="1"/>
  <c r="P20" i="4"/>
  <c r="U20" i="4" s="1"/>
  <c r="D16" i="1"/>
  <c r="F16" i="1" s="1"/>
  <c r="G16" i="1" s="1"/>
  <c r="V16" i="1" s="1"/>
  <c r="X16" i="1" s="1"/>
  <c r="Y16" i="1" s="1"/>
  <c r="P31" i="4"/>
  <c r="U31" i="4" s="1"/>
  <c r="D27" i="1"/>
  <c r="F27" i="1" s="1"/>
  <c r="G27" i="1" s="1"/>
  <c r="V27" i="1" s="1"/>
  <c r="X27" i="1" s="1"/>
  <c r="Y27" i="1" s="1"/>
  <c r="P28" i="4"/>
  <c r="U28" i="4" s="1"/>
  <c r="D24" i="1"/>
  <c r="F24" i="1" s="1"/>
  <c r="G24" i="1" s="1"/>
  <c r="V24" i="1" s="1"/>
  <c r="X24" i="1" s="1"/>
  <c r="Y24" i="1" s="1"/>
  <c r="P40" i="4"/>
  <c r="U40" i="4" s="1"/>
  <c r="D36" i="1"/>
  <c r="F36" i="1" s="1"/>
  <c r="G36" i="1" s="1"/>
  <c r="V36" i="1" s="1"/>
  <c r="X36" i="1" s="1"/>
  <c r="Y36" i="1" s="1"/>
  <c r="P14" i="4"/>
  <c r="U14" i="4" s="1"/>
  <c r="D10" i="1"/>
  <c r="F10" i="1" s="1"/>
  <c r="G10" i="1" s="1"/>
  <c r="V10" i="1" s="1"/>
  <c r="X10" i="1" s="1"/>
  <c r="Y10" i="1" s="1"/>
  <c r="P36" i="4"/>
  <c r="U36" i="4" s="1"/>
  <c r="D32" i="1"/>
  <c r="F32" i="1" s="1"/>
  <c r="G32" i="1" s="1"/>
  <c r="V32" i="1" s="1"/>
  <c r="X32" i="1" s="1"/>
  <c r="Y32" i="1" s="1"/>
  <c r="P21" i="4"/>
  <c r="U21" i="4" s="1"/>
  <c r="D17" i="1"/>
  <c r="F17" i="1" s="1"/>
  <c r="G17" i="1" s="1"/>
  <c r="V17" i="1" s="1"/>
  <c r="X17" i="1" s="1"/>
  <c r="Y17" i="1" s="1"/>
  <c r="P26" i="4"/>
  <c r="U26" i="4" s="1"/>
  <c r="D22" i="1"/>
  <c r="F22" i="1" s="1"/>
  <c r="G22" i="1" s="1"/>
  <c r="V22" i="1" s="1"/>
  <c r="X22" i="1" s="1"/>
  <c r="Y22" i="1" s="1"/>
  <c r="P39" i="4"/>
  <c r="U39" i="4" s="1"/>
  <c r="D35" i="1"/>
  <c r="F35" i="1" s="1"/>
  <c r="G35" i="1" s="1"/>
  <c r="V35" i="1" s="1"/>
  <c r="X35" i="1" s="1"/>
  <c r="Y35" i="1" s="1"/>
  <c r="P23" i="4"/>
  <c r="U23" i="4" s="1"/>
  <c r="D19" i="1"/>
  <c r="F19" i="1" s="1"/>
  <c r="G19" i="1" s="1"/>
  <c r="V19" i="1" s="1"/>
  <c r="X19" i="1" s="1"/>
  <c r="Y19" i="1" s="1"/>
  <c r="P29" i="4"/>
  <c r="U29" i="4" s="1"/>
  <c r="D25" i="1"/>
  <c r="F25" i="1" s="1"/>
  <c r="G25" i="1" s="1"/>
  <c r="V25" i="1" s="1"/>
  <c r="X25" i="1" s="1"/>
  <c r="Y25" i="1" s="1"/>
  <c r="P33" i="4"/>
  <c r="U33" i="4" s="1"/>
  <c r="D29" i="1"/>
  <c r="F29" i="1" s="1"/>
  <c r="G29" i="1" s="1"/>
  <c r="V29" i="1" s="1"/>
  <c r="X29" i="1" s="1"/>
  <c r="Y29" i="1" s="1"/>
  <c r="P30" i="4"/>
  <c r="U30" i="4" s="1"/>
  <c r="D26" i="1"/>
  <c r="F26" i="1" s="1"/>
  <c r="G26" i="1" s="1"/>
  <c r="V26" i="1" s="1"/>
  <c r="X26" i="1" s="1"/>
  <c r="Y26" i="1" s="1"/>
  <c r="P24" i="4"/>
  <c r="U24" i="4" s="1"/>
  <c r="D20" i="1"/>
  <c r="F20" i="1" s="1"/>
  <c r="G20" i="1" s="1"/>
  <c r="V20" i="1" s="1"/>
  <c r="X20" i="1" s="1"/>
  <c r="Y20" i="1" s="1"/>
  <c r="P12" i="4"/>
  <c r="U12" i="4" s="1"/>
  <c r="D8" i="1"/>
  <c r="F8" i="1" s="1"/>
  <c r="G8" i="1" s="1"/>
  <c r="V8" i="1" s="1"/>
  <c r="X8" i="1" s="1"/>
  <c r="Y8" i="1" s="1"/>
  <c r="P17" i="4"/>
  <c r="U17" i="4" s="1"/>
  <c r="D13" i="1"/>
  <c r="F13" i="1" s="1"/>
  <c r="G13" i="1" s="1"/>
  <c r="V13" i="1" s="1"/>
  <c r="X13" i="1" s="1"/>
  <c r="Y13" i="1" s="1"/>
  <c r="N8" i="5"/>
  <c r="O8" i="5" s="1"/>
  <c r="I9" i="8"/>
  <c r="T5" i="1"/>
  <c r="U5" i="1" s="1"/>
  <c r="P10" i="4"/>
  <c r="U10" i="4" s="1"/>
  <c r="D6" i="1"/>
  <c r="F6" i="1" s="1"/>
  <c r="G6" i="1" s="1"/>
  <c r="T8" i="4"/>
  <c r="E4" i="1"/>
  <c r="J11" i="7"/>
  <c r="O11" i="7" s="1"/>
  <c r="P6" i="1"/>
  <c r="R6" i="1" s="1"/>
  <c r="S6" i="1" s="1"/>
  <c r="I10" i="8"/>
  <c r="T6" i="1"/>
  <c r="U6" i="1" s="1"/>
  <c r="T9" i="4"/>
  <c r="E5" i="1"/>
  <c r="P9" i="5"/>
  <c r="J12" i="7"/>
  <c r="O12" i="7" s="1"/>
  <c r="P7" i="1"/>
  <c r="R7" i="1" s="1"/>
  <c r="S7" i="1" s="1"/>
  <c r="J10" i="7"/>
  <c r="O10" i="7" s="1"/>
  <c r="P5" i="1"/>
  <c r="R5" i="1" s="1"/>
  <c r="S5" i="1" s="1"/>
  <c r="I8" i="8"/>
  <c r="T4" i="1"/>
  <c r="P9" i="4"/>
  <c r="D5" i="1"/>
  <c r="J9" i="7"/>
  <c r="O9" i="7" s="1"/>
  <c r="P4" i="1"/>
  <c r="R4" i="1" s="1"/>
  <c r="I11" i="8"/>
  <c r="T7" i="1"/>
  <c r="U7" i="1" s="1"/>
  <c r="P8" i="4"/>
  <c r="D4" i="1"/>
  <c r="P11" i="4"/>
  <c r="U11" i="4" s="1"/>
  <c r="D7" i="1"/>
  <c r="F7" i="1" s="1"/>
  <c r="G7" i="1" s="1"/>
  <c r="P8" i="5"/>
  <c r="L9" i="6"/>
  <c r="M9" i="6" s="1"/>
  <c r="P9" i="6"/>
  <c r="Q9" i="6" s="1"/>
  <c r="L8" i="6"/>
  <c r="M8" i="6" s="1"/>
  <c r="P8" i="6"/>
  <c r="Q8" i="6" s="1"/>
  <c r="J10" i="5"/>
  <c r="K10" i="5" s="1"/>
  <c r="N10" i="5"/>
  <c r="O10" i="5" s="1"/>
  <c r="U8" i="4" l="1"/>
  <c r="J20" i="3"/>
  <c r="J16" i="3"/>
  <c r="J19" i="3"/>
  <c r="J15" i="3"/>
  <c r="J18" i="3"/>
  <c r="J17" i="3"/>
  <c r="U9" i="4"/>
  <c r="H15" i="3"/>
  <c r="H19" i="3"/>
  <c r="H17" i="3"/>
  <c r="H20" i="3"/>
  <c r="H18" i="3"/>
  <c r="H16" i="3"/>
  <c r="F5" i="1"/>
  <c r="G5" i="1" s="1"/>
  <c r="R9" i="6"/>
  <c r="F4" i="1"/>
  <c r="S4" i="1"/>
  <c r="U4" i="1"/>
  <c r="R8" i="6"/>
  <c r="P10" i="5"/>
  <c r="B19" i="3" l="1"/>
  <c r="B20" i="3"/>
  <c r="B17" i="3"/>
  <c r="B15" i="3"/>
  <c r="B16" i="3"/>
  <c r="B18" i="3"/>
  <c r="G4" i="1"/>
  <c r="B28" i="3"/>
  <c r="H21" i="3"/>
  <c r="J21" i="3"/>
  <c r="B21" i="3" l="1"/>
  <c r="I5" i="1"/>
  <c r="I6" i="1"/>
  <c r="I7" i="1"/>
  <c r="I4" i="1"/>
  <c r="H4" i="1"/>
  <c r="H6" i="1"/>
  <c r="H5" i="1"/>
  <c r="H7" i="1"/>
  <c r="J6" i="1" l="1"/>
  <c r="K6" i="1" s="1"/>
  <c r="J7" i="1"/>
  <c r="K7" i="1" s="1"/>
  <c r="J4" i="1"/>
  <c r="J5" i="1"/>
  <c r="K5" i="1" s="1"/>
  <c r="D18" i="3" l="1"/>
  <c r="D20" i="3"/>
  <c r="D16" i="3"/>
  <c r="D19" i="3"/>
  <c r="D17" i="3"/>
  <c r="D15" i="3"/>
  <c r="K4" i="1"/>
  <c r="M4" i="1"/>
  <c r="M6" i="1"/>
  <c r="M5" i="1"/>
  <c r="M7" i="1"/>
  <c r="L7" i="1"/>
  <c r="L4" i="1"/>
  <c r="L6" i="1"/>
  <c r="L5" i="1"/>
  <c r="N7" i="1" l="1"/>
  <c r="O7" i="1" s="1"/>
  <c r="V7" i="1" s="1"/>
  <c r="X7" i="1" s="1"/>
  <c r="Y7" i="1" s="1"/>
  <c r="D21" i="3"/>
  <c r="N5" i="1"/>
  <c r="O5" i="1" s="1"/>
  <c r="V5" i="1" s="1"/>
  <c r="X5" i="1" s="1"/>
  <c r="Y5" i="1" s="1"/>
  <c r="N4" i="1"/>
  <c r="N6" i="1"/>
  <c r="O6" i="1" s="1"/>
  <c r="V6" i="1" s="1"/>
  <c r="X6" i="1" s="1"/>
  <c r="Y6" i="1" s="1"/>
  <c r="F20" i="3" l="1"/>
  <c r="F16" i="3"/>
  <c r="F18" i="3"/>
  <c r="F15" i="3"/>
  <c r="F17" i="3"/>
  <c r="F19" i="3"/>
  <c r="O4" i="1"/>
  <c r="V4" i="1" s="1"/>
  <c r="X4" i="1" s="1"/>
  <c r="D24" i="3" s="1"/>
  <c r="K24" i="3" l="1"/>
  <c r="G24" i="3"/>
  <c r="B24" i="3"/>
  <c r="Y4" i="1"/>
  <c r="I24" i="3"/>
  <c r="C24" i="3"/>
  <c r="J24" i="3"/>
  <c r="H24" i="3"/>
  <c r="E24" i="3"/>
  <c r="L24" i="3"/>
  <c r="F24" i="3"/>
  <c r="F21" i="3"/>
</calcChain>
</file>

<file path=xl/sharedStrings.xml><?xml version="1.0" encoding="utf-8"?>
<sst xmlns="http://schemas.openxmlformats.org/spreadsheetml/2006/main" count="331" uniqueCount="166">
  <si>
    <t>Emp ID</t>
  </si>
  <si>
    <t>NAME</t>
  </si>
  <si>
    <t>L1 Result</t>
  </si>
  <si>
    <t>College</t>
  </si>
  <si>
    <t>State</t>
  </si>
  <si>
    <t>Qual</t>
  </si>
  <si>
    <t>IT/Non-IT</t>
  </si>
  <si>
    <t>Degree %age</t>
  </si>
  <si>
    <t>Grade of College</t>
  </si>
  <si>
    <t>Status</t>
  </si>
  <si>
    <t>Remarks</t>
  </si>
  <si>
    <t>Module 1</t>
  </si>
  <si>
    <t>Module 2</t>
  </si>
  <si>
    <t>Module 3</t>
  </si>
  <si>
    <t>Module 4</t>
  </si>
  <si>
    <t>Module 5
PLP + PLP Presentation</t>
  </si>
  <si>
    <t>Module L1 Score
Out of 25</t>
  </si>
  <si>
    <t>L1 Exam Score
Out of 75</t>
  </si>
  <si>
    <t>Retest Marks</t>
  </si>
  <si>
    <t>Score 
out of 5</t>
  </si>
  <si>
    <t>Marks
out of 100</t>
  </si>
  <si>
    <t>L1 Grade</t>
  </si>
  <si>
    <t>Sr No.</t>
  </si>
  <si>
    <t>Summary</t>
  </si>
  <si>
    <t>Batch</t>
  </si>
  <si>
    <t>Batch Start Date</t>
  </si>
  <si>
    <t>Location</t>
  </si>
  <si>
    <t>Module Failures</t>
  </si>
  <si>
    <t>Abscondees/Drop outs</t>
  </si>
  <si>
    <t>Module 5</t>
  </si>
  <si>
    <t>Module Score Summary</t>
  </si>
  <si>
    <t>#</t>
  </si>
  <si>
    <t>Score</t>
  </si>
  <si>
    <t>0-49</t>
  </si>
  <si>
    <t>50-59</t>
  </si>
  <si>
    <t>60-69</t>
  </si>
  <si>
    <t>70-79</t>
  </si>
  <si>
    <t>80-89</t>
  </si>
  <si>
    <t>90-100</t>
  </si>
  <si>
    <t>Consolidated Result -  Pass</t>
  </si>
  <si>
    <t>Consolidated Result -  Fail</t>
  </si>
  <si>
    <t xml:space="preserve"> Success %</t>
  </si>
  <si>
    <t>Batch Throughput %</t>
  </si>
  <si>
    <t xml:space="preserve">Final Test Date </t>
  </si>
  <si>
    <t>Modules -&gt;</t>
  </si>
  <si>
    <t>0-10</t>
  </si>
  <si>
    <t>11-20</t>
  </si>
  <si>
    <t>21-30</t>
  </si>
  <si>
    <t>31-40</t>
  </si>
  <si>
    <t>51-60</t>
  </si>
  <si>
    <t>61-70</t>
  </si>
  <si>
    <t>71-80</t>
  </si>
  <si>
    <t>81-90</t>
  </si>
  <si>
    <t>91-100</t>
  </si>
  <si>
    <t>41-49</t>
  </si>
  <si>
    <t>Appeared For Final Test</t>
  </si>
  <si>
    <t># Participants in Range-&gt;</t>
  </si>
  <si>
    <t xml:space="preserve"># </t>
  </si>
  <si>
    <t>Total Count -&gt;</t>
  </si>
  <si>
    <t>Final Module Mark</t>
  </si>
  <si>
    <t>Final Module Marks
(out of 100)</t>
  </si>
  <si>
    <t>Consolidated Score Range</t>
  </si>
  <si>
    <t>NA</t>
  </si>
  <si>
    <t>Retest Marks
(out of 100)</t>
  </si>
  <si>
    <t>Consolidated  Score
Out of 100</t>
  </si>
  <si>
    <t>J2EE</t>
  </si>
  <si>
    <t xml:space="preserve">Start Date - </t>
  </si>
  <si>
    <t xml:space="preserve">End Date - </t>
  </si>
  <si>
    <t xml:space="preserve">Faculty - </t>
  </si>
  <si>
    <t>EmpID</t>
  </si>
  <si>
    <t>Name</t>
  </si>
  <si>
    <t>Javascript Assg</t>
  </si>
  <si>
    <t>XML Assg</t>
  </si>
  <si>
    <t>Oracle Assg</t>
  </si>
  <si>
    <t>OOP &amp; UML Assg</t>
  </si>
  <si>
    <t>Assignment TOTAL</t>
  </si>
  <si>
    <t>MTT</t>
  </si>
  <si>
    <t>MPT</t>
  </si>
  <si>
    <t>Assg %</t>
  </si>
  <si>
    <t>MTT%</t>
  </si>
  <si>
    <t>MPT%</t>
  </si>
  <si>
    <t>TOTAL</t>
  </si>
  <si>
    <t>SCORE</t>
  </si>
  <si>
    <t>Retest MTT</t>
  </si>
  <si>
    <t>Retest MPT</t>
  </si>
  <si>
    <t>Retest Total</t>
  </si>
  <si>
    <t>Retest Score</t>
  </si>
  <si>
    <t>Final  Score</t>
  </si>
  <si>
    <t xml:space="preserve">Assg% </t>
  </si>
  <si>
    <t xml:space="preserve">MPT% </t>
  </si>
  <si>
    <t>Total</t>
  </si>
  <si>
    <t xml:space="preserve">Module3: Servlets + JSP + Developer Workbench </t>
  </si>
  <si>
    <t>Servlet Assg</t>
  </si>
  <si>
    <t>JSP Assg</t>
  </si>
  <si>
    <t>Developer Workbench Assg</t>
  </si>
  <si>
    <t>Assignment Total</t>
  </si>
  <si>
    <t>Assg%</t>
  </si>
  <si>
    <t>MPT %</t>
  </si>
  <si>
    <t>Spring Framework</t>
  </si>
  <si>
    <t>Spring Assg</t>
  </si>
  <si>
    <t>MTT %</t>
  </si>
  <si>
    <t>MiniProject + Pseudo Live Project</t>
  </si>
  <si>
    <t>Employee ID</t>
  </si>
  <si>
    <t>Group Members</t>
  </si>
  <si>
    <t>PLP group #</t>
  </si>
  <si>
    <t xml:space="preserve">Mini project </t>
  </si>
  <si>
    <t xml:space="preserve">PLP </t>
  </si>
  <si>
    <t>Mini Project %</t>
  </si>
  <si>
    <t>PLP %</t>
  </si>
  <si>
    <t xml:space="preserve">Module Name - </t>
  </si>
  <si>
    <t xml:space="preserve">Servlets + JSP + Developer Workbench </t>
  </si>
  <si>
    <t>Module Name -</t>
  </si>
  <si>
    <t>Mini Project + Pseudo Live Project</t>
  </si>
  <si>
    <t>Batch Start Size</t>
  </si>
  <si>
    <t>Batch End Size</t>
  </si>
  <si>
    <t>Batch Transfer Out</t>
  </si>
  <si>
    <t>Batch Transfer In</t>
  </si>
  <si>
    <t>PF with Pseudocode Assig</t>
  </si>
  <si>
    <t>HTML 5 &amp; CSS 3 Assg</t>
  </si>
  <si>
    <t>Core Java 8 with JAXB and Development Tools</t>
  </si>
  <si>
    <t xml:space="preserve">Module1 : Programming Foundation with Pseudocode  + Web Basics + Oracle + OOPs/UML </t>
  </si>
  <si>
    <t>Module 2: Core Java 8 with JAXB and Development Tools</t>
  </si>
  <si>
    <t xml:space="preserve"> Programming Foundation with Pseudocode  + Web Basics + Oracle + OOPs/UML </t>
  </si>
  <si>
    <t>Spring 4.0 Framework</t>
  </si>
  <si>
    <t>29 June'15</t>
  </si>
  <si>
    <t>24 July'15</t>
  </si>
  <si>
    <t>Gitika, V Srvastava &amp; Rahul</t>
  </si>
  <si>
    <t>LatikaVerma</t>
  </si>
  <si>
    <t>Devrath Satyam</t>
  </si>
  <si>
    <t>Akash Gupta</t>
  </si>
  <si>
    <t>Anubhav Gupta</t>
  </si>
  <si>
    <t>Avneesh Srivastava</t>
  </si>
  <si>
    <t>Divyansh Kandari</t>
  </si>
  <si>
    <t>Shilpa Sharma</t>
  </si>
  <si>
    <t>Nakuul Marwah</t>
  </si>
  <si>
    <t>Kunal Sharma</t>
  </si>
  <si>
    <t>Dhruv Gangola</t>
  </si>
  <si>
    <t>Kelvin Mathew</t>
  </si>
  <si>
    <t>Parameshwaran Sivagurunathan</t>
  </si>
  <si>
    <t>Ishan Gupta</t>
  </si>
  <si>
    <t>Rohit Rawat</t>
  </si>
  <si>
    <t>Ishan Khurana</t>
  </si>
  <si>
    <t>Pooja Pendyala</t>
  </si>
  <si>
    <t>Rajagopalan Ranganathan</t>
  </si>
  <si>
    <t>Simpy Aggarwal</t>
  </si>
  <si>
    <t>Ankita Banerjee</t>
  </si>
  <si>
    <t>Parth Gupta</t>
  </si>
  <si>
    <t>Umang Desai</t>
  </si>
  <si>
    <t>Archit Mudgil</t>
  </si>
  <si>
    <t>Manav Lakhina</t>
  </si>
  <si>
    <t>Siddharth Arya</t>
  </si>
  <si>
    <t>Abhishek Sharan</t>
  </si>
  <si>
    <t>Spurthi Bhadrappa</t>
  </si>
  <si>
    <t>Bala Vankena</t>
  </si>
  <si>
    <t>VinilKedari setti</t>
  </si>
  <si>
    <t>Aravind Balakrishnan</t>
  </si>
  <si>
    <t>Dilipprasad Elangovan</t>
  </si>
  <si>
    <t>Saranya Chandramouleeswaran</t>
  </si>
  <si>
    <t>Arthi Arumugam</t>
  </si>
  <si>
    <t>Arshad Rajkumar</t>
  </si>
  <si>
    <t>Vipin Bisht</t>
  </si>
  <si>
    <t>Nishant Tiwari</t>
  </si>
  <si>
    <t>Srinivasan Sekar</t>
  </si>
  <si>
    <t>Meghna Jain</t>
  </si>
  <si>
    <t>YasaswiJeedi gunta</t>
  </si>
  <si>
    <t xml:space="preserve">Antonet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</si>
</sst>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26" x14ac:knownFonts="1"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sz val="10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rgb="FF000000"/>
      <name val="Trebuchet MS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4">
    <xf numFmtId="0" fontId="0" fillId="0" borderId="0" xfId="0"/>
    <xf numFmtId="0" fontId="6" fillId="0" borderId="0" xfId="0" applyFont="1"/>
    <xf numFmtId="0" fontId="2" fillId="3" borderId="1" xfId="0" applyFont="1" applyFill="1" applyBorder="1" applyAlignment="1">
      <alignment horizontal="center"/>
    </xf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10" fontId="6" fillId="0" borderId="0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49" fontId="7" fillId="6" borderId="1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164" fontId="7" fillId="0" borderId="1" xfId="0" applyNumberFormat="1" applyFont="1" applyBorder="1" applyAlignment="1">
      <alignment horizontal="center"/>
    </xf>
    <xf numFmtId="164" fontId="7" fillId="0" borderId="0" xfId="0" applyNumberFormat="1" applyFont="1" applyBorder="1" applyAlignment="1"/>
    <xf numFmtId="0" fontId="7" fillId="0" borderId="0" xfId="0" applyFont="1" applyBorder="1" applyAlignment="1"/>
    <xf numFmtId="16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6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0" fontId="7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/>
    <xf numFmtId="0" fontId="6" fillId="0" borderId="1" xfId="0" applyFont="1" applyBorder="1"/>
    <xf numFmtId="0" fontId="2" fillId="3" borderId="1" xfId="0" applyFont="1" applyFill="1" applyBorder="1"/>
    <xf numFmtId="0" fontId="12" fillId="0" borderId="8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12" fillId="0" borderId="0" xfId="0" applyFont="1" applyBorder="1" applyAlignment="1">
      <alignment horizontal="left"/>
    </xf>
    <xf numFmtId="0" fontId="14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 readingOrder="1"/>
    </xf>
    <xf numFmtId="0" fontId="11" fillId="3" borderId="0" xfId="0" applyFont="1" applyFill="1" applyAlignment="1">
      <alignment horizontal="center" vertical="center"/>
    </xf>
    <xf numFmtId="0" fontId="15" fillId="10" borderId="1" xfId="0" applyFont="1" applyFill="1" applyBorder="1" applyAlignment="1">
      <alignment horizontal="center"/>
    </xf>
    <xf numFmtId="1" fontId="16" fillId="10" borderId="1" xfId="12" applyNumberFormat="1" applyFont="1" applyFill="1" applyBorder="1" applyAlignment="1">
      <alignment horizontal="center"/>
    </xf>
    <xf numFmtId="0" fontId="15" fillId="10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0" borderId="1" xfId="0" applyBorder="1" applyAlignment="1">
      <alignment horizontal="center" readingOrder="1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17" fillId="3" borderId="1" xfId="12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1" fontId="17" fillId="11" borderId="1" xfId="12" applyNumberFormat="1" applyFont="1" applyFill="1" applyBorder="1" applyAlignment="1">
      <alignment horizontal="center"/>
    </xf>
    <xf numFmtId="0" fontId="17" fillId="11" borderId="1" xfId="12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NumberFormat="1" applyFont="1" applyFill="1" applyBorder="1" applyAlignment="1">
      <alignment horizontal="center"/>
    </xf>
    <xf numFmtId="0" fontId="0" fillId="1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 readingOrder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1" fontId="17" fillId="0" borderId="1" xfId="13" applyNumberFormat="1" applyFont="1" applyBorder="1" applyAlignment="1">
      <alignment horizontal="center" wrapText="1"/>
    </xf>
    <xf numFmtId="1" fontId="17" fillId="0" borderId="1" xfId="13" applyNumberFormat="1" applyFont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1" fontId="0" fillId="12" borderId="1" xfId="0" applyNumberFormat="1" applyFont="1" applyFill="1" applyBorder="1" applyAlignment="1">
      <alignment horizontal="center"/>
    </xf>
    <xf numFmtId="1" fontId="0" fillId="1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18" fillId="8" borderId="8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0" fillId="0" borderId="0" xfId="0" applyFont="1" applyFill="1"/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/>
    </xf>
    <xf numFmtId="1" fontId="22" fillId="11" borderId="1" xfId="0" applyNumberFormat="1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0" fontId="0" fillId="0" borderId="1" xfId="0" applyBorder="1" applyAlignment="1">
      <alignment horizontal="left" readingOrder="1"/>
    </xf>
    <xf numFmtId="0" fontId="7" fillId="6" borderId="1" xfId="0" applyFont="1" applyFill="1" applyBorder="1" applyAlignment="1">
      <alignment horizontal="center"/>
    </xf>
    <xf numFmtId="165" fontId="15" fillId="10" borderId="1" xfId="0" applyNumberFormat="1" applyFont="1" applyFill="1" applyBorder="1" applyAlignment="1">
      <alignment horizontal="center"/>
    </xf>
    <xf numFmtId="2" fontId="15" fillId="10" borderId="1" xfId="0" applyNumberFormat="1" applyFont="1" applyFill="1" applyBorder="1" applyAlignment="1">
      <alignment horizontal="center"/>
    </xf>
    <xf numFmtId="2" fontId="17" fillId="11" borderId="1" xfId="12" applyNumberFormat="1" applyFont="1" applyFill="1" applyBorder="1" applyAlignment="1">
      <alignment horizontal="center"/>
    </xf>
    <xf numFmtId="165" fontId="0" fillId="11" borderId="1" xfId="0" applyNumberFormat="1" applyFont="1" applyFill="1" applyBorder="1" applyAlignment="1">
      <alignment horizontal="center"/>
    </xf>
    <xf numFmtId="2" fontId="10" fillId="10" borderId="1" xfId="0" applyNumberFormat="1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/>
    </xf>
    <xf numFmtId="2" fontId="17" fillId="11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15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3" fillId="8" borderId="9" xfId="0" applyFont="1" applyFill="1" applyBorder="1" applyAlignment="1">
      <alignment horizontal="center" vertical="center" readingOrder="1"/>
    </xf>
    <xf numFmtId="0" fontId="9" fillId="9" borderId="4" xfId="0" applyFont="1" applyFill="1" applyBorder="1" applyAlignment="1">
      <alignment horizontal="center" vertical="center" wrapText="1" readingOrder="1"/>
    </xf>
    <xf numFmtId="0" fontId="9" fillId="9" borderId="2" xfId="0" applyFont="1" applyFill="1" applyBorder="1" applyAlignment="1">
      <alignment horizontal="center" vertical="center" wrapText="1" readingOrder="1"/>
    </xf>
    <xf numFmtId="0" fontId="9" fillId="9" borderId="4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8" fillId="8" borderId="10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</cellXfs>
  <cellStyles count="14">
    <cellStyle name="Norm??" xfId="12"/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3" xfId="7"/>
    <cellStyle name="Normal 32" xfId="8"/>
    <cellStyle name="Normal 4" xfId="9"/>
    <cellStyle name="Normal 5" xfId="10"/>
    <cellStyle name="Normal 6" xfId="11"/>
    <cellStyle name="Normal_dotnet" xfId="13"/>
  </cellStyles>
  <dxfs count="22"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ocialize.igate.com/sites/ProjecX/CU%20Team/DD/Formal%20Feedback/ELT%20Batch/2013/Performance%20Tracking%20Template/Rakhee%20on%20Pacelaptop01/102013/20131010%20J2EE%20Batch%2011th%20July%202013%20at%20Mumbai/J2EE_11th%20July%2013%20batch%20at%20iKP_Resu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/>
      <sheetData sheetId="1">
        <row r="3">
          <cell r="O3" t="str">
            <v>RDBMS</v>
          </cell>
          <cell r="P3" t="str">
            <v>SYSTEMS</v>
          </cell>
          <cell r="Q3" t="str">
            <v>MAINFRAME</v>
          </cell>
          <cell r="R3" t="str">
            <v>DOTNET</v>
          </cell>
          <cell r="S3" t="str">
            <v>VCP</v>
          </cell>
          <cell r="T3" t="str">
            <v>J2EE</v>
          </cell>
          <cell r="U3" t="str">
            <v>VnV</v>
          </cell>
          <cell r="V3" t="str">
            <v>EAS</v>
          </cell>
          <cell r="W3" t="str">
            <v>BI</v>
          </cell>
          <cell r="X3" t="str">
            <v>CDI</v>
          </cell>
          <cell r="Y3" t="str">
            <v>ITG</v>
          </cell>
          <cell r="Z3" t="str">
            <v>Embedded</v>
          </cell>
          <cell r="AA3" t="str">
            <v>CSI</v>
          </cell>
          <cell r="AB3" t="str">
            <v>VBASP</v>
          </cell>
          <cell r="AC3" t="str">
            <v>OTL</v>
          </cell>
        </row>
        <row r="5">
          <cell r="B5" t="str">
            <v>ASE</v>
          </cell>
          <cell r="C5" t="str">
            <v>None</v>
          </cell>
          <cell r="D5">
            <v>0</v>
          </cell>
          <cell r="E5" t="str">
            <v>Offshore</v>
          </cell>
          <cell r="F5" t="str">
            <v>None</v>
          </cell>
          <cell r="G5" t="str">
            <v>L1</v>
          </cell>
        </row>
        <row r="6">
          <cell r="B6" t="str">
            <v>SSE</v>
          </cell>
          <cell r="C6" t="str">
            <v>LATERAL</v>
          </cell>
          <cell r="D6">
            <v>1</v>
          </cell>
          <cell r="E6" t="str">
            <v>Onsite</v>
          </cell>
          <cell r="F6" t="str">
            <v>A</v>
          </cell>
          <cell r="G6" t="str">
            <v>L2</v>
          </cell>
        </row>
        <row r="7">
          <cell r="B7" t="str">
            <v>SE</v>
          </cell>
          <cell r="C7" t="str">
            <v>PPP_ALP_PULLOUTS</v>
          </cell>
          <cell r="D7">
            <v>2</v>
          </cell>
          <cell r="F7" t="str">
            <v>B</v>
          </cell>
          <cell r="G7" t="str">
            <v>L3</v>
          </cell>
        </row>
        <row r="8">
          <cell r="C8" t="str">
            <v>PPP_ALP_FULLTRAIN</v>
          </cell>
          <cell r="D8">
            <v>3</v>
          </cell>
          <cell r="G8" t="str">
            <v>L4</v>
          </cell>
        </row>
        <row r="9">
          <cell r="C9" t="str">
            <v>PPP_REG_PULLOUTS</v>
          </cell>
          <cell r="D9">
            <v>4</v>
          </cell>
        </row>
        <row r="10">
          <cell r="C10" t="str">
            <v>PPP_REG_FULLTRAIN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7" sqref="B7"/>
    </sheetView>
  </sheetViews>
  <sheetFormatPr defaultRowHeight="15" x14ac:dyDescent="0.3"/>
  <cols>
    <col min="1" max="1" width="25" style="1" bestFit="1" customWidth="1"/>
    <col min="2" max="2" width="14.5703125" style="1" customWidth="1"/>
    <col min="3" max="3" width="9.28515625" style="1" bestFit="1" customWidth="1"/>
    <col min="4" max="4" width="9.140625" style="1"/>
    <col min="5" max="5" width="9.28515625" style="1" bestFit="1" customWidth="1"/>
    <col min="6" max="6" width="9.140625" style="1"/>
    <col min="7" max="7" width="9.28515625" style="1" bestFit="1" customWidth="1"/>
    <col min="8" max="8" width="9.140625" style="1"/>
    <col min="9" max="9" width="9.28515625" style="1" bestFit="1" customWidth="1"/>
    <col min="10" max="10" width="9.140625" style="1"/>
    <col min="11" max="11" width="9.28515625" style="1" bestFit="1" customWidth="1"/>
    <col min="12" max="16384" width="9.140625" style="1"/>
  </cols>
  <sheetData>
    <row r="1" spans="1:16" x14ac:dyDescent="0.3">
      <c r="A1" s="139" t="s">
        <v>23</v>
      </c>
      <c r="B1" s="14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6" x14ac:dyDescent="0.3">
      <c r="A2" s="21" t="s">
        <v>24</v>
      </c>
      <c r="B2" s="16" t="s">
        <v>65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6" x14ac:dyDescent="0.3">
      <c r="A3" s="21" t="s">
        <v>25</v>
      </c>
      <c r="B3" s="22"/>
      <c r="C3" s="23"/>
      <c r="D3" s="20"/>
      <c r="E3" s="20"/>
      <c r="F3" s="20"/>
      <c r="G3" s="20"/>
      <c r="H3" s="20"/>
      <c r="I3" s="20"/>
      <c r="J3" s="20"/>
      <c r="K3" s="20"/>
      <c r="L3" s="20"/>
    </row>
    <row r="4" spans="1:16" x14ac:dyDescent="0.3">
      <c r="A4" s="21" t="s">
        <v>26</v>
      </c>
      <c r="B4" s="16"/>
      <c r="C4" s="24"/>
      <c r="D4" s="20"/>
      <c r="E4" s="20"/>
      <c r="F4" s="20"/>
      <c r="G4" s="20"/>
      <c r="H4" s="20"/>
      <c r="I4" s="20"/>
      <c r="J4" s="20"/>
      <c r="K4" s="20"/>
      <c r="L4" s="20"/>
    </row>
    <row r="5" spans="1:16" x14ac:dyDescent="0.3">
      <c r="A5" s="21" t="s">
        <v>43</v>
      </c>
      <c r="B5" s="22"/>
      <c r="C5" s="23"/>
      <c r="D5" s="20"/>
      <c r="E5" s="20"/>
      <c r="F5" s="20"/>
      <c r="G5" s="20"/>
      <c r="H5" s="20"/>
      <c r="I5" s="20"/>
      <c r="J5" s="20"/>
      <c r="K5" s="20"/>
      <c r="L5" s="20"/>
    </row>
    <row r="6" spans="1:16" x14ac:dyDescent="0.3">
      <c r="A6" s="21"/>
      <c r="B6" s="22"/>
      <c r="C6" s="25"/>
      <c r="D6" s="20"/>
      <c r="E6" s="20"/>
      <c r="F6" s="20"/>
      <c r="G6" s="20"/>
      <c r="H6" s="20"/>
      <c r="I6" s="20"/>
      <c r="J6" s="20"/>
      <c r="K6" s="20"/>
      <c r="L6" s="20"/>
    </row>
    <row r="7" spans="1:16" x14ac:dyDescent="0.3">
      <c r="A7" s="21" t="s">
        <v>113</v>
      </c>
      <c r="B7" s="16">
        <v>4</v>
      </c>
      <c r="C7" s="26"/>
      <c r="D7" s="20"/>
      <c r="E7" s="20"/>
      <c r="F7" s="20"/>
      <c r="G7" s="20"/>
      <c r="H7" s="20"/>
      <c r="I7" s="20"/>
      <c r="J7" s="20"/>
      <c r="K7" s="20"/>
      <c r="L7" s="20"/>
    </row>
    <row r="8" spans="1:16" x14ac:dyDescent="0.3">
      <c r="A8" s="21" t="s">
        <v>27</v>
      </c>
      <c r="B8" s="16">
        <v>0</v>
      </c>
      <c r="C8" s="26"/>
      <c r="D8" s="20"/>
      <c r="E8" s="20"/>
      <c r="F8" s="20"/>
      <c r="G8" s="20"/>
      <c r="H8" s="20"/>
      <c r="I8" s="20"/>
      <c r="J8" s="20"/>
      <c r="K8" s="20"/>
      <c r="L8" s="20"/>
    </row>
    <row r="9" spans="1:16" x14ac:dyDescent="0.3">
      <c r="A9" s="21" t="s">
        <v>28</v>
      </c>
      <c r="B9" s="16">
        <v>0</v>
      </c>
      <c r="C9" s="26"/>
      <c r="D9" s="20"/>
      <c r="E9" s="20"/>
      <c r="F9" s="20"/>
      <c r="G9" s="20"/>
      <c r="H9" s="20"/>
      <c r="I9" s="20"/>
      <c r="J9" s="20"/>
      <c r="K9" s="20"/>
      <c r="L9" s="20"/>
    </row>
    <row r="10" spans="1:16" x14ac:dyDescent="0.3">
      <c r="A10" s="21" t="s">
        <v>115</v>
      </c>
      <c r="B10" s="27">
        <v>0</v>
      </c>
      <c r="C10" s="26"/>
      <c r="D10" s="20"/>
      <c r="E10" s="20"/>
      <c r="F10" s="20"/>
      <c r="G10" s="20"/>
      <c r="H10" s="20"/>
      <c r="I10" s="20"/>
      <c r="J10" s="20"/>
      <c r="K10" s="20"/>
      <c r="L10" s="20"/>
    </row>
    <row r="11" spans="1:16" x14ac:dyDescent="0.3">
      <c r="A11" s="21" t="s">
        <v>116</v>
      </c>
      <c r="B11" s="27">
        <v>0</v>
      </c>
      <c r="C11" s="26"/>
      <c r="D11" s="20"/>
      <c r="E11" s="20"/>
      <c r="F11" s="20"/>
      <c r="G11" s="20"/>
      <c r="H11" s="20"/>
      <c r="I11" s="20"/>
      <c r="J11" s="20"/>
      <c r="K11" s="20"/>
      <c r="L11" s="20"/>
    </row>
    <row r="12" spans="1:16" x14ac:dyDescent="0.3">
      <c r="A12" s="21" t="s">
        <v>114</v>
      </c>
      <c r="B12" s="125">
        <f>B7-B8-B9-B10+B11</f>
        <v>4</v>
      </c>
      <c r="C12" s="26"/>
      <c r="D12" s="20"/>
      <c r="E12" s="20"/>
      <c r="F12" s="20"/>
      <c r="G12" s="20"/>
      <c r="H12" s="20"/>
      <c r="I12" s="20"/>
      <c r="J12" s="20"/>
      <c r="K12" s="20"/>
      <c r="L12" s="20"/>
    </row>
    <row r="13" spans="1:16" ht="16.5" x14ac:dyDescent="0.3">
      <c r="A13" s="28" t="s">
        <v>44</v>
      </c>
      <c r="B13" s="141" t="s">
        <v>11</v>
      </c>
      <c r="C13" s="141"/>
      <c r="D13" s="137" t="s">
        <v>12</v>
      </c>
      <c r="E13" s="138"/>
      <c r="F13" s="137" t="s">
        <v>13</v>
      </c>
      <c r="G13" s="138"/>
      <c r="H13" s="137" t="s">
        <v>14</v>
      </c>
      <c r="I13" s="138"/>
      <c r="J13" s="137" t="s">
        <v>29</v>
      </c>
      <c r="K13" s="138"/>
      <c r="L13" s="20"/>
    </row>
    <row r="14" spans="1:16" x14ac:dyDescent="0.3">
      <c r="A14" s="14" t="s">
        <v>30</v>
      </c>
      <c r="B14" s="15" t="s">
        <v>57</v>
      </c>
      <c r="C14" s="15" t="s">
        <v>32</v>
      </c>
      <c r="D14" s="15" t="s">
        <v>31</v>
      </c>
      <c r="E14" s="15" t="s">
        <v>32</v>
      </c>
      <c r="F14" s="15" t="s">
        <v>31</v>
      </c>
      <c r="G14" s="15" t="s">
        <v>32</v>
      </c>
      <c r="H14" s="15" t="s">
        <v>31</v>
      </c>
      <c r="I14" s="15" t="s">
        <v>32</v>
      </c>
      <c r="J14" s="15" t="s">
        <v>31</v>
      </c>
      <c r="K14" s="15" t="s">
        <v>32</v>
      </c>
      <c r="L14" s="20"/>
      <c r="M14" s="3"/>
    </row>
    <row r="15" spans="1:16" x14ac:dyDescent="0.3">
      <c r="A15" s="14" t="s">
        <v>33</v>
      </c>
      <c r="B15" s="16">
        <f>COUNTIF('Consolidated Report'!$F4:$F47,"&lt;50")</f>
        <v>0</v>
      </c>
      <c r="C15" s="16">
        <v>0</v>
      </c>
      <c r="D15" s="16">
        <f>COUNTIF('Consolidated Report'!$J4:$J47,"&lt;50")</f>
        <v>3</v>
      </c>
      <c r="E15" s="16">
        <v>0</v>
      </c>
      <c r="F15" s="16">
        <f>COUNTIF('Consolidated Report'!$N4:$N47,"&lt;50")</f>
        <v>0</v>
      </c>
      <c r="G15" s="16">
        <v>0</v>
      </c>
      <c r="H15" s="16">
        <f>COUNTIF('Consolidated Report'!$R4:$R47,"&lt;50")</f>
        <v>0</v>
      </c>
      <c r="I15" s="16">
        <v>0</v>
      </c>
      <c r="J15" s="16">
        <f>COUNTIF('Consolidated Report'!$T4:$T47,"&lt;50")</f>
        <v>0</v>
      </c>
      <c r="K15" s="16">
        <v>0</v>
      </c>
      <c r="L15" s="20"/>
      <c r="M15" s="20"/>
      <c r="N15" s="20"/>
      <c r="O15" s="20"/>
      <c r="P15" s="20"/>
    </row>
    <row r="16" spans="1:16" x14ac:dyDescent="0.3">
      <c r="A16" s="14" t="s">
        <v>34</v>
      </c>
      <c r="B16" s="29">
        <f>COUNTIFS('Consolidated Report'!F$4:F47,"&gt;=50",'Consolidated Report'!F$4:F47,"&lt;60")</f>
        <v>0</v>
      </c>
      <c r="C16" s="16">
        <v>1</v>
      </c>
      <c r="D16" s="29">
        <f>COUNTIFS('Consolidated Report'!J$4:J47,"&gt;=50",'Consolidated Report'!J$4:J47,"&lt;60")</f>
        <v>0</v>
      </c>
      <c r="E16" s="16">
        <v>1</v>
      </c>
      <c r="F16" s="29">
        <f>COUNTIFS('Consolidated Report'!N$4:N47,"&gt;=50",'Consolidated Report'!N$4:N47,"&lt;60")</f>
        <v>0</v>
      </c>
      <c r="G16" s="16">
        <v>1</v>
      </c>
      <c r="H16" s="29">
        <f>COUNTIFS('Consolidated Report'!R$4:R47,"&gt;=50",'Consolidated Report'!R$4:R47,"&lt;60")</f>
        <v>0</v>
      </c>
      <c r="I16" s="16">
        <v>1</v>
      </c>
      <c r="J16" s="29">
        <f>COUNTIFS('Consolidated Report'!T$4:T47,"&gt;=50",'Consolidated Report'!T$4:T47,"&lt;60")</f>
        <v>0</v>
      </c>
      <c r="K16" s="16">
        <v>1</v>
      </c>
      <c r="L16" s="20"/>
      <c r="M16" s="20"/>
      <c r="N16" s="20"/>
      <c r="O16" s="20"/>
      <c r="P16" s="20"/>
    </row>
    <row r="17" spans="1:16" x14ac:dyDescent="0.3">
      <c r="A17" s="14" t="s">
        <v>35</v>
      </c>
      <c r="B17" s="29">
        <f>COUNTIFS('Consolidated Report'!F$4:F47,"&gt;=60",'Consolidated Report'!F$4:F47,"&lt;70")</f>
        <v>9</v>
      </c>
      <c r="C17" s="16">
        <v>2</v>
      </c>
      <c r="D17" s="29">
        <f>COUNTIFS('Consolidated Report'!J$4:J47,"&gt;=60",'Consolidated Report'!J$4:J47,"&lt;70")</f>
        <v>0</v>
      </c>
      <c r="E17" s="16">
        <v>2</v>
      </c>
      <c r="F17" s="29">
        <f>COUNTIFS('Consolidated Report'!N$4:N47,"&gt;=60",'Consolidated Report'!N$4:N47,"&lt;70")</f>
        <v>1</v>
      </c>
      <c r="G17" s="16">
        <v>2</v>
      </c>
      <c r="H17" s="29">
        <f>COUNTIFS('Consolidated Report'!R$4:R47,"&gt;=60",'Consolidated Report'!R$4:R47,"&lt;70")</f>
        <v>2</v>
      </c>
      <c r="I17" s="16">
        <v>2</v>
      </c>
      <c r="J17" s="29">
        <f>COUNTIFS('Consolidated Report'!T$4:T47,"&gt;=60",'Consolidated Report'!T$4:T47,"&lt;70")</f>
        <v>0</v>
      </c>
      <c r="K17" s="16">
        <v>2</v>
      </c>
      <c r="L17" s="20"/>
      <c r="M17" s="20"/>
      <c r="N17" s="20"/>
      <c r="O17" s="20"/>
      <c r="P17" s="20"/>
    </row>
    <row r="18" spans="1:16" x14ac:dyDescent="0.3">
      <c r="A18" s="14" t="s">
        <v>36</v>
      </c>
      <c r="B18" s="29">
        <f>COUNTIFS('Consolidated Report'!F$4:F47,"&gt;=70",'Consolidated Report'!F$4:F47,"&lt;80")</f>
        <v>11</v>
      </c>
      <c r="C18" s="16">
        <v>3</v>
      </c>
      <c r="D18" s="29">
        <f>COUNTIFS('Consolidated Report'!J$4:J47,"&gt;=70",'Consolidated Report'!J$4:J47,"&lt;80")</f>
        <v>0</v>
      </c>
      <c r="E18" s="16">
        <v>3</v>
      </c>
      <c r="F18" s="29">
        <f>COUNTIFS('Consolidated Report'!N$4:N47,"&gt;=70",'Consolidated Report'!N$4:N47,"&lt;80")</f>
        <v>2</v>
      </c>
      <c r="G18" s="16">
        <v>3</v>
      </c>
      <c r="H18" s="29">
        <f>COUNTIFS('Consolidated Report'!R$4:R47,"&gt;=70",'Consolidated Report'!R$4:R47,"&lt;80")</f>
        <v>2</v>
      </c>
      <c r="I18" s="16">
        <v>3</v>
      </c>
      <c r="J18" s="29">
        <f>COUNTIFS('Consolidated Report'!T$4:T47,"&gt;=70",'Consolidated Report'!T$4:T47,"&lt;80")</f>
        <v>4</v>
      </c>
      <c r="K18" s="16">
        <v>3</v>
      </c>
      <c r="L18" s="20"/>
      <c r="M18" s="20"/>
      <c r="N18" s="20"/>
      <c r="O18" s="20"/>
      <c r="P18" s="20"/>
    </row>
    <row r="19" spans="1:16" x14ac:dyDescent="0.3">
      <c r="A19" s="14" t="s">
        <v>37</v>
      </c>
      <c r="B19" s="29">
        <f>COUNTIFS('Consolidated Report'!F$4:F47,"&gt;=80",'Consolidated Report'!F$4:F47,"&lt;90")</f>
        <v>5</v>
      </c>
      <c r="C19" s="16">
        <v>4</v>
      </c>
      <c r="D19" s="29">
        <f>COUNTIFS('Consolidated Report'!J$4:J47,"&gt;=80",'Consolidated Report'!J$4:J47,"&lt;90")</f>
        <v>0</v>
      </c>
      <c r="E19" s="16">
        <v>4</v>
      </c>
      <c r="F19" s="29">
        <f>COUNTIFS('Consolidated Report'!N$4:N47,"&gt;=80",'Consolidated Report'!N$4:N47,"&lt;90")</f>
        <v>1</v>
      </c>
      <c r="G19" s="16">
        <v>4</v>
      </c>
      <c r="H19" s="29">
        <f>COUNTIFS('Consolidated Report'!R$4:R47,"&gt;=80",'Consolidated Report'!R$4:R47,"&lt;90")</f>
        <v>0</v>
      </c>
      <c r="I19" s="16">
        <v>4</v>
      </c>
      <c r="J19" s="29">
        <f>COUNTIFS('Consolidated Report'!T$4:T47,"&gt;=80",'Consolidated Report'!T$4:T47,"&lt;90")</f>
        <v>0</v>
      </c>
      <c r="K19" s="16">
        <v>4</v>
      </c>
      <c r="L19" s="20"/>
      <c r="M19" s="20"/>
      <c r="N19" s="20"/>
      <c r="O19" s="20"/>
      <c r="P19" s="20"/>
    </row>
    <row r="20" spans="1:16" x14ac:dyDescent="0.3">
      <c r="A20" s="14" t="s">
        <v>38</v>
      </c>
      <c r="B20" s="29">
        <f>COUNTIFS('Consolidated Report'!F$4:F$47,"&gt;=90",'Consolidated Report'!F$4:F$47,"&lt;=100")</f>
        <v>0</v>
      </c>
      <c r="C20" s="16">
        <v>5</v>
      </c>
      <c r="D20" s="29">
        <f>COUNTIFS('Consolidated Report'!J$4:J47,"&gt;=90",'Consolidated Report'!J$4:J47,"&lt;=100")</f>
        <v>0</v>
      </c>
      <c r="E20" s="16">
        <v>5</v>
      </c>
      <c r="F20" s="29">
        <f>COUNTIFS('Consolidated Report'!N$4:N47,"&gt;=90",'Consolidated Report'!N$4:N47,"&lt;=100")</f>
        <v>0</v>
      </c>
      <c r="G20" s="16">
        <v>5</v>
      </c>
      <c r="H20" s="29">
        <f>COUNTIFS('Consolidated Report'!R$4:R47,"&gt;=90",'Consolidated Report'!R$4:R47,"&lt;=100")</f>
        <v>0</v>
      </c>
      <c r="I20" s="16">
        <v>5</v>
      </c>
      <c r="J20" s="29">
        <f>COUNTIFS('Consolidated Report'!T$4:T47,"&gt;=90",'Consolidated Report'!T$4:T47,"&lt;=100")</f>
        <v>0</v>
      </c>
      <c r="K20" s="16">
        <v>5</v>
      </c>
      <c r="L20" s="20"/>
      <c r="M20" s="20"/>
      <c r="N20" s="20"/>
      <c r="O20" s="20"/>
      <c r="P20" s="20"/>
    </row>
    <row r="21" spans="1:16" x14ac:dyDescent="0.3">
      <c r="A21" s="14" t="s">
        <v>58</v>
      </c>
      <c r="B21" s="16">
        <f>SUM(B15:B20)</f>
        <v>25</v>
      </c>
      <c r="C21" s="16"/>
      <c r="D21" s="16">
        <f>SUM(D15:D20)</f>
        <v>3</v>
      </c>
      <c r="E21" s="16"/>
      <c r="F21" s="16">
        <f>SUM(F15:F20)</f>
        <v>4</v>
      </c>
      <c r="G21" s="16"/>
      <c r="H21" s="16">
        <f>SUM(H15:H20)</f>
        <v>4</v>
      </c>
      <c r="I21" s="16"/>
      <c r="J21" s="16">
        <f>SUM(J15:J20)</f>
        <v>4</v>
      </c>
      <c r="K21" s="16"/>
      <c r="L21" s="20"/>
      <c r="M21" s="20"/>
      <c r="N21" s="20"/>
    </row>
    <row r="22" spans="1:16" x14ac:dyDescent="0.3">
      <c r="A22" s="30"/>
      <c r="B22" s="26"/>
      <c r="C22" s="26"/>
      <c r="D22" s="31"/>
      <c r="E22" s="31"/>
      <c r="F22" s="31"/>
      <c r="G22" s="31"/>
      <c r="H22" s="31"/>
      <c r="I22" s="31"/>
      <c r="J22" s="31"/>
      <c r="K22" s="31"/>
      <c r="L22" s="20"/>
    </row>
    <row r="23" spans="1:16" x14ac:dyDescent="0.3">
      <c r="A23" s="18" t="s">
        <v>61</v>
      </c>
      <c r="B23" s="17" t="s">
        <v>45</v>
      </c>
      <c r="C23" s="19" t="s">
        <v>46</v>
      </c>
      <c r="D23" s="19" t="s">
        <v>47</v>
      </c>
      <c r="E23" s="19" t="s">
        <v>48</v>
      </c>
      <c r="F23" s="19" t="s">
        <v>54</v>
      </c>
      <c r="G23" s="36">
        <v>50</v>
      </c>
      <c r="H23" s="19" t="s">
        <v>49</v>
      </c>
      <c r="I23" s="19" t="s">
        <v>50</v>
      </c>
      <c r="J23" s="19" t="s">
        <v>51</v>
      </c>
      <c r="K23" s="19" t="s">
        <v>52</v>
      </c>
      <c r="L23" s="19" t="s">
        <v>53</v>
      </c>
    </row>
    <row r="24" spans="1:16" x14ac:dyDescent="0.3">
      <c r="A24" s="14" t="s">
        <v>56</v>
      </c>
      <c r="B24" s="29">
        <f>COUNTIFS('Consolidated Report'!X$4:X47,"&gt;=0",'Consolidated Report'!X$4:X47,"&lt;=10")</f>
        <v>3</v>
      </c>
      <c r="C24" s="16">
        <f>COUNTIFS('Consolidated Report'!X$4:X47,"&gt;=11",'Consolidated Report'!X$4:X47,"&lt;=20")</f>
        <v>1</v>
      </c>
      <c r="D24" s="16">
        <f>COUNTIFS('Consolidated Report'!X$4:X47,"&gt;=21",'Consolidated Report'!X$4:X47,"&lt;=30")</f>
        <v>0</v>
      </c>
      <c r="E24" s="16">
        <f>COUNTIFS('Consolidated Report'!X$4:X47,"&gt;=31",'Consolidated Report'!X$4:X47,"&lt;=40")</f>
        <v>0</v>
      </c>
      <c r="F24" s="16">
        <f>COUNTIFS('Consolidated Report'!X$4:X47,"&gt;=41",'Consolidated Report'!X$4:X47,"&lt;=49")</f>
        <v>0</v>
      </c>
      <c r="G24" s="16">
        <f>COUNTIF('Consolidated Report'!X$4:X47,"=50")</f>
        <v>0</v>
      </c>
      <c r="H24" s="16">
        <f>COUNTIFS('Consolidated Report'!X$4:X47,"&gt;=51",'Consolidated Report'!X$4:X47,"&lt;=60")</f>
        <v>0</v>
      </c>
      <c r="I24" s="16">
        <f>COUNTIFS('Consolidated Report'!X$4:X47,"&gt;=61",'Consolidated Report'!X$4:X47,"&lt;=70")</f>
        <v>0</v>
      </c>
      <c r="J24" s="16">
        <f>COUNTIFS('Consolidated Report'!X$4:X47,"&gt;=71",'Consolidated Report'!X$4:X47,"&lt;=80")</f>
        <v>0</v>
      </c>
      <c r="K24" s="16">
        <f>COUNTIFS('Consolidated Report'!X$4:X47,"&gt;=81",'Consolidated Report'!X$4:X47,"&lt;=90")</f>
        <v>0</v>
      </c>
      <c r="L24" s="16">
        <f>COUNTIFS('Consolidated Report'!X$4:X47,"&gt;=91",'Consolidated Report'!X$4:X47,"&lt;=100")</f>
        <v>0</v>
      </c>
    </row>
    <row r="25" spans="1:16" x14ac:dyDescent="0.3">
      <c r="A25" s="32"/>
      <c r="B25" s="33"/>
      <c r="C25" s="26"/>
      <c r="D25" s="26"/>
      <c r="E25" s="26"/>
      <c r="F25" s="26"/>
      <c r="G25" s="26"/>
      <c r="H25" s="26"/>
      <c r="I25" s="26"/>
      <c r="J25" s="26"/>
      <c r="K25" s="26"/>
      <c r="L25" s="20"/>
    </row>
    <row r="26" spans="1:16" x14ac:dyDescent="0.3">
      <c r="A26" s="14" t="s">
        <v>55</v>
      </c>
      <c r="B26" s="17">
        <f>B12</f>
        <v>4</v>
      </c>
      <c r="C26" s="26"/>
      <c r="D26" s="26"/>
      <c r="E26" s="26"/>
      <c r="F26" s="26"/>
      <c r="G26" s="26"/>
      <c r="H26" s="26"/>
      <c r="I26" s="26"/>
      <c r="J26" s="26"/>
      <c r="K26" s="26"/>
      <c r="L26" s="20"/>
    </row>
    <row r="27" spans="1:16" x14ac:dyDescent="0.3">
      <c r="A27" s="14" t="s">
        <v>39</v>
      </c>
      <c r="B27" s="16">
        <v>0</v>
      </c>
      <c r="C27" s="26"/>
      <c r="D27" s="26"/>
      <c r="E27" s="26"/>
      <c r="F27" s="26"/>
      <c r="G27" s="26"/>
      <c r="H27" s="26"/>
      <c r="I27" s="26"/>
      <c r="J27" s="26"/>
      <c r="K27" s="26"/>
      <c r="L27" s="20"/>
    </row>
    <row r="28" spans="1:16" x14ac:dyDescent="0.3">
      <c r="A28" s="14" t="s">
        <v>40</v>
      </c>
      <c r="B28" s="17">
        <f>B26-B27</f>
        <v>4</v>
      </c>
      <c r="C28" s="26"/>
      <c r="D28" s="26"/>
      <c r="E28" s="26"/>
      <c r="F28" s="26"/>
      <c r="G28" s="26"/>
      <c r="H28" s="26"/>
      <c r="I28" s="26"/>
      <c r="J28" s="26"/>
      <c r="K28" s="26"/>
      <c r="L28" s="20"/>
    </row>
    <row r="29" spans="1:16" x14ac:dyDescent="0.3">
      <c r="A29" s="14"/>
      <c r="B29" s="16"/>
      <c r="C29" s="26"/>
      <c r="D29" s="26"/>
      <c r="E29" s="26"/>
      <c r="F29" s="26"/>
      <c r="G29" s="26"/>
      <c r="H29" s="26"/>
      <c r="I29" s="26"/>
      <c r="J29" s="26"/>
      <c r="K29" s="26"/>
      <c r="L29" s="20"/>
    </row>
    <row r="30" spans="1:16" x14ac:dyDescent="0.3">
      <c r="A30" s="14" t="s">
        <v>41</v>
      </c>
      <c r="B30" s="34">
        <f>B27/B26</f>
        <v>0</v>
      </c>
      <c r="C30" s="26"/>
      <c r="D30" s="26"/>
      <c r="E30" s="26"/>
      <c r="F30" s="26"/>
      <c r="G30" s="26"/>
      <c r="H30" s="26"/>
      <c r="I30" s="26"/>
      <c r="J30" s="26"/>
      <c r="K30" s="26"/>
      <c r="L30" s="20"/>
    </row>
    <row r="31" spans="1:16" x14ac:dyDescent="0.3">
      <c r="A31" s="14"/>
      <c r="B31" s="16"/>
      <c r="C31" s="26"/>
      <c r="D31" s="26"/>
      <c r="E31" s="26"/>
      <c r="F31" s="26"/>
      <c r="G31" s="26"/>
      <c r="H31" s="26"/>
      <c r="I31" s="26"/>
      <c r="J31" s="26"/>
      <c r="K31" s="26"/>
      <c r="L31" s="20"/>
    </row>
    <row r="32" spans="1:16" x14ac:dyDescent="0.3">
      <c r="A32" s="14" t="s">
        <v>42</v>
      </c>
      <c r="B32" s="34">
        <f>B27/(B7+B11)</f>
        <v>0</v>
      </c>
      <c r="C32" s="26"/>
      <c r="D32" s="26"/>
      <c r="E32" s="26"/>
      <c r="F32" s="26"/>
      <c r="G32" s="26"/>
      <c r="H32" s="26"/>
      <c r="I32" s="26"/>
      <c r="J32" s="26"/>
      <c r="K32" s="26"/>
      <c r="L32" s="20"/>
    </row>
    <row r="33" spans="3:3" x14ac:dyDescent="0.3">
      <c r="C33" s="11"/>
    </row>
    <row r="34" spans="3:3" x14ac:dyDescent="0.3">
      <c r="C34" s="11"/>
    </row>
    <row r="35" spans="3:3" x14ac:dyDescent="0.3">
      <c r="C35" s="11"/>
    </row>
    <row r="36" spans="3:3" x14ac:dyDescent="0.3">
      <c r="C36" s="11"/>
    </row>
    <row r="37" spans="3:3" x14ac:dyDescent="0.3">
      <c r="C37" s="13"/>
    </row>
    <row r="38" spans="3:3" x14ac:dyDescent="0.3">
      <c r="C38" s="11"/>
    </row>
    <row r="39" spans="3:3" x14ac:dyDescent="0.3">
      <c r="C39" s="13"/>
    </row>
  </sheetData>
  <mergeCells count="6">
    <mergeCell ref="J13:K13"/>
    <mergeCell ref="A1:B1"/>
    <mergeCell ref="B13:C13"/>
    <mergeCell ref="D13:E13"/>
    <mergeCell ref="F13:G13"/>
    <mergeCell ref="H13:I13"/>
  </mergeCells>
  <conditionalFormatting sqref="C27">
    <cfRule type="expression" dxfId="21" priority="2" stopIfTrue="1">
      <formula>$B$27 &lt;&gt; SUM($G$24:$L$24)</formula>
    </cfRule>
  </conditionalFormatting>
  <conditionalFormatting sqref="C28">
    <cfRule type="expression" dxfId="20" priority="1" stopIfTrue="1">
      <formula>$B$28&lt;&gt;SUM($B$24:$F$24)</formula>
    </cfRule>
  </conditionalFormatting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" x14ac:dyDescent="0.3"/>
  <cols>
    <col min="1" max="1" width="4.28515625" style="1" customWidth="1"/>
    <col min="2" max="2" width="9.140625" style="4"/>
    <col min="3" max="3" width="27.140625" style="1" bestFit="1" customWidth="1"/>
    <col min="4" max="4" width="10.85546875" style="1" bestFit="1" customWidth="1"/>
    <col min="5" max="5" width="11.85546875" style="1" bestFit="1" customWidth="1"/>
    <col min="6" max="6" width="11.85546875" style="1" customWidth="1"/>
    <col min="7" max="7" width="11.7109375" style="1" bestFit="1" customWidth="1"/>
    <col min="8" max="8" width="9.140625" style="1"/>
    <col min="9" max="9" width="11.85546875" style="1" bestFit="1" customWidth="1"/>
    <col min="10" max="10" width="11.85546875" style="1" customWidth="1"/>
    <col min="11" max="11" width="11.7109375" style="1" bestFit="1" customWidth="1"/>
    <col min="12" max="12" width="9.140625" style="1"/>
    <col min="13" max="13" width="11.85546875" style="1" bestFit="1" customWidth="1"/>
    <col min="14" max="14" width="11.85546875" style="1" customWidth="1"/>
    <col min="15" max="15" width="11.7109375" style="1" bestFit="1" customWidth="1"/>
    <col min="16" max="16" width="9.140625" style="1"/>
    <col min="17" max="17" width="11.85546875" style="1" bestFit="1" customWidth="1"/>
    <col min="18" max="18" width="11.85546875" style="1" customWidth="1"/>
    <col min="19" max="19" width="11.7109375" style="1" bestFit="1" customWidth="1"/>
    <col min="20" max="20" width="10.140625" style="1" bestFit="1" customWidth="1"/>
    <col min="21" max="21" width="11.7109375" style="1" bestFit="1" customWidth="1"/>
    <col min="22" max="22" width="15.5703125" style="1" bestFit="1" customWidth="1"/>
    <col min="23" max="23" width="14.42578125" style="3" bestFit="1" customWidth="1"/>
    <col min="24" max="24" width="14.42578125" style="3" customWidth="1"/>
    <col min="25" max="25" width="9.140625" style="1"/>
    <col min="26" max="26" width="23.7109375" style="1" bestFit="1" customWidth="1"/>
    <col min="27" max="27" width="13.5703125" style="4" bestFit="1" customWidth="1"/>
    <col min="28" max="28" width="72" style="1" bestFit="1" customWidth="1"/>
    <col min="29" max="29" width="16" style="1" bestFit="1" customWidth="1"/>
    <col min="30" max="30" width="9.5703125" style="1" bestFit="1" customWidth="1"/>
    <col min="31" max="31" width="9.28515625" style="1" bestFit="1" customWidth="1"/>
    <col min="32" max="32" width="12" style="1" bestFit="1" customWidth="1"/>
    <col min="33" max="33" width="8.5703125" style="1" customWidth="1"/>
    <col min="34" max="16384" width="9.140625" style="1"/>
  </cols>
  <sheetData>
    <row r="1" spans="1:33" ht="15" customHeight="1" x14ac:dyDescent="0.3">
      <c r="A1" s="146" t="s">
        <v>22</v>
      </c>
      <c r="B1" s="146" t="s">
        <v>0</v>
      </c>
      <c r="C1" s="146" t="s">
        <v>1</v>
      </c>
      <c r="D1" s="152" t="s">
        <v>11</v>
      </c>
      <c r="E1" s="152"/>
      <c r="F1" s="152"/>
      <c r="G1" s="152"/>
      <c r="H1" s="152" t="s">
        <v>12</v>
      </c>
      <c r="I1" s="152"/>
      <c r="J1" s="152"/>
      <c r="K1" s="152"/>
      <c r="L1" s="152" t="s">
        <v>13</v>
      </c>
      <c r="M1" s="152"/>
      <c r="N1" s="152"/>
      <c r="O1" s="152"/>
      <c r="P1" s="152" t="s">
        <v>14</v>
      </c>
      <c r="Q1" s="152"/>
      <c r="R1" s="152"/>
      <c r="S1" s="152"/>
      <c r="T1" s="152" t="s">
        <v>15</v>
      </c>
      <c r="U1" s="152"/>
      <c r="V1" s="145" t="s">
        <v>2</v>
      </c>
      <c r="W1" s="145"/>
      <c r="X1" s="145"/>
      <c r="Y1" s="145"/>
      <c r="Z1" s="145"/>
      <c r="AA1" s="145"/>
      <c r="AB1" s="142" t="s">
        <v>3</v>
      </c>
      <c r="AC1" s="142" t="s">
        <v>4</v>
      </c>
      <c r="AD1" s="142" t="s">
        <v>5</v>
      </c>
      <c r="AE1" s="142" t="s">
        <v>6</v>
      </c>
      <c r="AF1" s="143" t="s">
        <v>7</v>
      </c>
      <c r="AG1" s="143" t="s">
        <v>8</v>
      </c>
    </row>
    <row r="2" spans="1:33" ht="37.5" customHeight="1" x14ac:dyDescent="0.3">
      <c r="A2" s="147"/>
      <c r="B2" s="147"/>
      <c r="C2" s="147"/>
      <c r="D2" s="144" t="str">
        <f>'Module 1'!B1</f>
        <v xml:space="preserve"> Programming Foundation with Pseudocode  + Web Basics + Oracle + OOPs/UML </v>
      </c>
      <c r="E2" s="144"/>
      <c r="F2" s="144"/>
      <c r="G2" s="144"/>
      <c r="H2" s="149" t="str">
        <f>'Module 2'!B1</f>
        <v>Core Java 8 with JAXB and Development Tools</v>
      </c>
      <c r="I2" s="150"/>
      <c r="J2" s="150"/>
      <c r="K2" s="151"/>
      <c r="L2" s="144" t="str">
        <f>'Module 3'!B1</f>
        <v xml:space="preserve">Servlets + JSP + Developer Workbench </v>
      </c>
      <c r="M2" s="144"/>
      <c r="N2" s="144"/>
      <c r="O2" s="145"/>
      <c r="P2" s="144" t="str">
        <f>'Module 4'!B1</f>
        <v>Spring 4.0 Framework</v>
      </c>
      <c r="Q2" s="144"/>
      <c r="R2" s="144"/>
      <c r="S2" s="144"/>
      <c r="T2" s="144" t="str">
        <f>'Module 5'!B1</f>
        <v>Mini Project + Pseudo Live Project</v>
      </c>
      <c r="U2" s="144"/>
      <c r="V2" s="145"/>
      <c r="W2" s="145"/>
      <c r="X2" s="145"/>
      <c r="Y2" s="145"/>
      <c r="Z2" s="145"/>
      <c r="AA2" s="145"/>
      <c r="AB2" s="142"/>
      <c r="AC2" s="142"/>
      <c r="AD2" s="142"/>
      <c r="AE2" s="142"/>
      <c r="AF2" s="143"/>
      <c r="AG2" s="143"/>
    </row>
    <row r="3" spans="1:33" ht="60" x14ac:dyDescent="0.3">
      <c r="A3" s="148"/>
      <c r="B3" s="148"/>
      <c r="C3" s="148"/>
      <c r="D3" s="10" t="s">
        <v>20</v>
      </c>
      <c r="E3" s="10" t="s">
        <v>63</v>
      </c>
      <c r="F3" s="10" t="s">
        <v>59</v>
      </c>
      <c r="G3" s="10" t="s">
        <v>19</v>
      </c>
      <c r="H3" s="10" t="s">
        <v>20</v>
      </c>
      <c r="I3" s="5" t="s">
        <v>18</v>
      </c>
      <c r="J3" s="10" t="s">
        <v>60</v>
      </c>
      <c r="K3" s="10" t="s">
        <v>19</v>
      </c>
      <c r="L3" s="10" t="s">
        <v>20</v>
      </c>
      <c r="M3" s="5" t="s">
        <v>18</v>
      </c>
      <c r="N3" s="10" t="s">
        <v>60</v>
      </c>
      <c r="O3" s="10" t="s">
        <v>19</v>
      </c>
      <c r="P3" s="10" t="s">
        <v>20</v>
      </c>
      <c r="Q3" s="5" t="s">
        <v>18</v>
      </c>
      <c r="R3" s="10" t="s">
        <v>60</v>
      </c>
      <c r="S3" s="10" t="s">
        <v>19</v>
      </c>
      <c r="T3" s="10" t="s">
        <v>20</v>
      </c>
      <c r="U3" s="10" t="s">
        <v>19</v>
      </c>
      <c r="V3" s="10" t="s">
        <v>16</v>
      </c>
      <c r="W3" s="12" t="s">
        <v>17</v>
      </c>
      <c r="X3" s="12" t="s">
        <v>64</v>
      </c>
      <c r="Y3" s="9" t="s">
        <v>9</v>
      </c>
      <c r="Z3" s="10" t="s">
        <v>10</v>
      </c>
      <c r="AA3" s="9" t="s">
        <v>21</v>
      </c>
      <c r="AB3" s="142"/>
      <c r="AC3" s="142"/>
      <c r="AD3" s="142"/>
      <c r="AE3" s="142"/>
      <c r="AF3" s="143"/>
      <c r="AG3" s="143"/>
    </row>
    <row r="4" spans="1:33" ht="15.75" x14ac:dyDescent="0.3">
      <c r="A4" s="118">
        <v>1</v>
      </c>
      <c r="B4" s="58">
        <f>'Module 1'!A8</f>
        <v>834460</v>
      </c>
      <c r="C4" s="58" t="str">
        <f>'Module 1'!B8</f>
        <v>Devrath Satyam</v>
      </c>
      <c r="D4" s="7">
        <f>VLOOKUP($B4,'Module 1'!$A$8:$U$49,15,FALSE)</f>
        <v>56</v>
      </c>
      <c r="E4" s="7" t="str">
        <f>VLOOKUP($B4,'Module 1'!$A$8:$U$49,19,FALSE)</f>
        <v>NA</v>
      </c>
      <c r="F4" s="7" t="str">
        <f>IF(((D4="NA")*AND(E4="NA")),"NA",IF(D4&lt;=59,E4,MAX(D4,E4)))</f>
        <v>NA</v>
      </c>
      <c r="G4" s="6" t="str">
        <f t="shared" ref="G4:G7" si="0">IF(F4="NA","NA",IF(F4&lt;=49,0,IF(F4&lt;=59,1,IF(F4&lt;=69,2,IF(F4&lt;=79,3,IF(F4&lt;=89,4,5))))))</f>
        <v>NA</v>
      </c>
      <c r="H4" s="7">
        <f>VLOOKUP($B4,'Module 2'!$A$8:$T$58,11,FALSE)</f>
        <v>0</v>
      </c>
      <c r="I4" s="7">
        <f>VLOOKUP($B4,'Module 2'!$A$8:$T$58,15,FALSE)</f>
        <v>2</v>
      </c>
      <c r="J4" s="7">
        <f>IF(((H4="NA")*AND(I4="NA")),"NA",IF(H4&lt;=59,I4,MAX(H4,I4)))</f>
        <v>2</v>
      </c>
      <c r="K4" s="38">
        <f>IF(J4="NA","NA",IF(J4&lt;=49,0,IF(J4&lt;=59,1,IF(J4&lt;=69,2,IF(J4&lt;=79,3,IF(J4&lt;=89,4,5))))))</f>
        <v>0</v>
      </c>
      <c r="L4" s="7">
        <f>VLOOKUP($B4,'Module 3'!$A$8:$U$58,12,FALSE)</f>
        <v>46</v>
      </c>
      <c r="M4" s="7">
        <f>VLOOKUP($B4,'Module 3'!$A$8:$U$58,16,FALSE)</f>
        <v>70</v>
      </c>
      <c r="N4" s="7">
        <f>IF(((L4="NA")*AND(M4="NA")),"NA",IF(L4&lt;=59,M4,MAX(L4,M4)))</f>
        <v>70</v>
      </c>
      <c r="O4" s="38">
        <f>IF(N4="NA","NA",IF(N4&lt;=49,0,IF(N4&lt;=59,1,IF(N4&lt;=69,2,IF(N4&lt;=79,3,IF(N4&lt;=89,4,5))))))</f>
        <v>3</v>
      </c>
      <c r="P4" s="7">
        <f>VLOOKUP($B4,'Module 4'!$A$8:$U$58,9,FALSE)</f>
        <v>43</v>
      </c>
      <c r="Q4" s="7">
        <f>VLOOKUP($B4,'Module 4'!$A$8:$U$58,13,FALSE)</f>
        <v>66</v>
      </c>
      <c r="R4" s="7">
        <f>IF(((P4="NA")*AND(Q4="NA")),"NA",IF(P4&lt;=59,Q4,MAX(P4,Q4)))</f>
        <v>66</v>
      </c>
      <c r="S4" s="38">
        <f>IF(R4="NA","NA",IF(R4&lt;=49,0,IF(R4&lt;=59,1,IF(R4&lt;=69,2,IF(R4&lt;=79,3,IF(R4&lt;=89,4,5))))))</f>
        <v>2</v>
      </c>
      <c r="T4" s="7">
        <f>VLOOKUP($B4,'Module 5'!$A$8:$U$58,8,FALSE)</f>
        <v>78</v>
      </c>
      <c r="U4" s="38">
        <f>IF(T4="NA","NA",IF(T4&lt;=49,0,IF(T4&lt;=59,1,IF(T4&lt;=69,2,IF(T4&lt;=79,3,IF(T4&lt;=89,4,5))))))</f>
        <v>3</v>
      </c>
      <c r="V4" s="39" t="str">
        <f>IF(OR(G4="NA",K4="NA",O4="NA",S4="NA",S4="NA"),"NA",SUM(G4,K4,O4,S4,U4))</f>
        <v>NA</v>
      </c>
      <c r="W4" s="119"/>
      <c r="X4" s="37">
        <f t="shared" ref="X4:X7" si="1">IF(((V4="NA")*AND(W4="NA")),"NA",SUM(V4,W4))</f>
        <v>0</v>
      </c>
      <c r="Y4" s="39" t="str">
        <f>IF( X4="NA","NA", IF(X4&gt;=50,"Pass","Fail"))</f>
        <v>Fail</v>
      </c>
      <c r="Z4" s="40"/>
      <c r="AA4" s="38"/>
      <c r="AB4" s="42"/>
      <c r="AC4" s="120"/>
      <c r="AD4" s="2"/>
      <c r="AE4" s="2"/>
      <c r="AF4" s="2"/>
      <c r="AG4" s="2"/>
    </row>
    <row r="5" spans="1:33" ht="15.75" x14ac:dyDescent="0.3">
      <c r="A5" s="121">
        <v>2</v>
      </c>
      <c r="B5" s="58">
        <f>'Module 1'!A9</f>
        <v>834461</v>
      </c>
      <c r="C5" s="58" t="str">
        <f>'Module 1'!B9</f>
        <v>Akash Gupta</v>
      </c>
      <c r="D5" s="7">
        <f>VLOOKUP($B5,'Module 1'!$A$8:$U$49,15,FALSE)</f>
        <v>42</v>
      </c>
      <c r="E5" s="7" t="str">
        <f>VLOOKUP($B5,'Module 1'!$A$8:$U$49,19,FALSE)</f>
        <v>NA</v>
      </c>
      <c r="F5" s="7" t="str">
        <f t="shared" ref="F5:F7" si="2">IF(((D5="NA")*AND(E5="NA")),"NA",IF(D5&lt;=59,E5,MAX(D5,E5)))</f>
        <v>NA</v>
      </c>
      <c r="G5" s="6" t="str">
        <f t="shared" si="0"/>
        <v>NA</v>
      </c>
      <c r="H5" s="7">
        <f>VLOOKUP($B5,'Module 2'!$A$8:$T$58,11,FALSE)</f>
        <v>1</v>
      </c>
      <c r="I5" s="7">
        <f>VLOOKUP($B5,'Module 2'!$A$8:$T$58,15,FALSE)</f>
        <v>3</v>
      </c>
      <c r="J5" s="7">
        <f t="shared" ref="J5:J7" si="3">IF(((H5="NA")*AND(I5="NA")),"NA",IF(H5&lt;=59,I5,MAX(H5,I5)))</f>
        <v>3</v>
      </c>
      <c r="K5" s="6">
        <f t="shared" ref="K5:K7" si="4">IF(J5="NA","NA",IF(J5&lt;=49,0,IF(J5&lt;=59,1,IF(J5&lt;=69,2,IF(J5&lt;=79,3,IF(J5&lt;=89,4,5))))))</f>
        <v>0</v>
      </c>
      <c r="L5" s="7">
        <f>VLOOKUP($B5,'Module 3'!$A$8:$U$58,12,FALSE)</f>
        <v>50</v>
      </c>
      <c r="M5" s="7">
        <f>VLOOKUP($B5,'Module 3'!$A$8:$U$58,16,FALSE)</f>
        <v>67</v>
      </c>
      <c r="N5" s="7">
        <f t="shared" ref="N5:N7" si="5">IF(((L5="NA")*AND(M5="NA")),"NA",IF(L5&lt;=59,M5,MAX(L5,M5)))</f>
        <v>67</v>
      </c>
      <c r="O5" s="6">
        <f t="shared" ref="O5:O7" si="6">IF(N5="NA","NA",IF(N5&lt;=49,0,IF(N5&lt;=59,1,IF(N5&lt;=69,2,IF(N5&lt;=79,3,IF(N5&lt;=89,4,5))))))</f>
        <v>2</v>
      </c>
      <c r="P5" s="7">
        <f>VLOOKUP($B5,'Module 4'!$A$8:$U$58,9,FALSE)</f>
        <v>65</v>
      </c>
      <c r="Q5" s="7" t="str">
        <f>VLOOKUP($B5,'Module 4'!$A$8:$U$58,13,FALSE)</f>
        <v>NA</v>
      </c>
      <c r="R5" s="7">
        <f t="shared" ref="R5:R7" si="7">IF(((P5="NA")*AND(Q5="NA")),"NA",IF(P5&lt;=59,Q5,MAX(P5,Q5)))</f>
        <v>65</v>
      </c>
      <c r="S5" s="6">
        <f t="shared" ref="S5:S7" si="8">IF(R5="NA","NA",IF(R5&lt;=49,0,IF(R5&lt;=59,1,IF(R5&lt;=69,2,IF(R5&lt;=79,3,IF(R5&lt;=89,4,5))))))</f>
        <v>2</v>
      </c>
      <c r="T5" s="7">
        <f>VLOOKUP($B5,'Module 5'!$A$8:$U$58,8,FALSE)</f>
        <v>78</v>
      </c>
      <c r="U5" s="6">
        <f>IF(T5="NA","NA",IF(T5&lt;=49,0,IF(T5&lt;=59,1,IF(T5&lt;=69,2,IF(T5&lt;=79,3,IF(T5&lt;=89,4,5))))))</f>
        <v>3</v>
      </c>
      <c r="V5" s="8" t="str">
        <f t="shared" ref="V5:V7" si="9">IF(OR(G5="NA",K5="NA",O5="NA",S5="NA",S5="NA"),"NA",SUM(G5,K5,O5,S5,U5))</f>
        <v>NA</v>
      </c>
      <c r="W5" s="37"/>
      <c r="X5" s="37">
        <f t="shared" si="1"/>
        <v>0</v>
      </c>
      <c r="Y5" s="8" t="str">
        <f t="shared" ref="Y5:Y7" si="10">IF( X5="NA","NA", IF(X5&gt;=50,"Pass","Fail"))</f>
        <v>Fail</v>
      </c>
      <c r="Z5" s="41"/>
      <c r="AA5" s="35"/>
      <c r="AB5" s="42"/>
      <c r="AC5" s="120"/>
      <c r="AD5" s="2"/>
      <c r="AE5" s="2"/>
      <c r="AF5" s="2"/>
      <c r="AG5" s="2"/>
    </row>
    <row r="6" spans="1:33" ht="15.75" x14ac:dyDescent="0.3">
      <c r="A6" s="122">
        <v>3</v>
      </c>
      <c r="B6" s="58">
        <f>'Module 1'!A10</f>
        <v>834476</v>
      </c>
      <c r="C6" s="58" t="str">
        <f>'Module 1'!B10</f>
        <v>Anubhav Gupta</v>
      </c>
      <c r="D6" s="7">
        <f>VLOOKUP($B6,'Module 1'!$A$8:$U$49,15,FALSE)</f>
        <v>64</v>
      </c>
      <c r="E6" s="7" t="str">
        <f>VLOOKUP($B6,'Module 1'!$A$8:$U$49,19,FALSE)</f>
        <v>NA</v>
      </c>
      <c r="F6" s="7">
        <f t="shared" si="2"/>
        <v>64</v>
      </c>
      <c r="G6" s="6">
        <f t="shared" si="0"/>
        <v>2</v>
      </c>
      <c r="H6" s="7">
        <f>VLOOKUP($B6,'Module 2'!$A$8:$T$58,11,FALSE)</f>
        <v>1</v>
      </c>
      <c r="I6" s="7">
        <f>VLOOKUP($B6,'Module 2'!$A$8:$T$58,15,FALSE)</f>
        <v>2</v>
      </c>
      <c r="J6" s="7">
        <f t="shared" si="3"/>
        <v>2</v>
      </c>
      <c r="K6" s="6">
        <f t="shared" si="4"/>
        <v>0</v>
      </c>
      <c r="L6" s="7">
        <f>VLOOKUP($B6,'Module 3'!$A$8:$U$58,12,FALSE)</f>
        <v>76</v>
      </c>
      <c r="M6" s="7" t="str">
        <f>VLOOKUP($B6,'Module 3'!$A$8:$U$58,16,FALSE)</f>
        <v>NA</v>
      </c>
      <c r="N6" s="7">
        <f t="shared" si="5"/>
        <v>76</v>
      </c>
      <c r="O6" s="6">
        <f t="shared" si="6"/>
        <v>3</v>
      </c>
      <c r="P6" s="7">
        <f>VLOOKUP($B6,'Module 4'!$A$8:$U$58,9,FALSE)</f>
        <v>75</v>
      </c>
      <c r="Q6" s="7" t="str">
        <f>VLOOKUP($B6,'Module 4'!$A$8:$U$58,13,FALSE)</f>
        <v>NA</v>
      </c>
      <c r="R6" s="7">
        <f t="shared" si="7"/>
        <v>75</v>
      </c>
      <c r="S6" s="6">
        <f t="shared" si="8"/>
        <v>3</v>
      </c>
      <c r="T6" s="7">
        <f>VLOOKUP($B6,'Module 5'!$A$8:$U$58,8,FALSE)</f>
        <v>78</v>
      </c>
      <c r="U6" s="6">
        <f t="shared" ref="U6:U7" si="11">IF(T6="NA","NA",IF(T6&lt;=49,0,IF(T6&lt;=59,1,IF(T6&lt;=69,2,IF(T6&lt;=79,3,IF(T6&lt;=89,4,5))))))</f>
        <v>3</v>
      </c>
      <c r="V6" s="8">
        <f t="shared" si="9"/>
        <v>11</v>
      </c>
      <c r="W6" s="37"/>
      <c r="X6" s="37">
        <f t="shared" si="1"/>
        <v>11</v>
      </c>
      <c r="Y6" s="8" t="str">
        <f t="shared" si="10"/>
        <v>Fail</v>
      </c>
      <c r="Z6" s="41"/>
      <c r="AA6" s="35"/>
      <c r="AB6" s="42"/>
      <c r="AC6" s="120"/>
      <c r="AD6" s="2"/>
      <c r="AE6" s="2"/>
      <c r="AF6" s="2"/>
      <c r="AG6" s="2"/>
    </row>
    <row r="7" spans="1:33" ht="15.75" x14ac:dyDescent="0.3">
      <c r="A7" s="121">
        <v>4</v>
      </c>
      <c r="B7" s="58">
        <f>'Module 1'!A11</f>
        <v>834481</v>
      </c>
      <c r="C7" s="58" t="str">
        <f>'Module 1'!B11</f>
        <v>Avneesh Srivastava</v>
      </c>
      <c r="D7" s="7">
        <f>VLOOKUP($B7,'Module 1'!$A$8:$U$49,15,FALSE)</f>
        <v>71</v>
      </c>
      <c r="E7" s="7" t="str">
        <f>VLOOKUP($B7,'Module 1'!$A$8:$U$49,19,FALSE)</f>
        <v>NA</v>
      </c>
      <c r="F7" s="7">
        <f t="shared" si="2"/>
        <v>71</v>
      </c>
      <c r="G7" s="6">
        <f t="shared" si="0"/>
        <v>3</v>
      </c>
      <c r="H7" s="7">
        <f>VLOOKUP($B7,'Module 2'!$A$8:$T$58,11,FALSE)</f>
        <v>3</v>
      </c>
      <c r="I7" s="7" t="str">
        <f>VLOOKUP($B7,'Module 2'!$A$8:$T$58,15,FALSE)</f>
        <v>NA</v>
      </c>
      <c r="J7" s="7" t="str">
        <f t="shared" si="3"/>
        <v>NA</v>
      </c>
      <c r="K7" s="6" t="str">
        <f t="shared" si="4"/>
        <v>NA</v>
      </c>
      <c r="L7" s="7">
        <f>VLOOKUP($B7,'Module 3'!$A$8:$U$58,12,FALSE)</f>
        <v>86</v>
      </c>
      <c r="M7" s="7" t="str">
        <f>VLOOKUP($B7,'Module 3'!$A$8:$U$58,16,FALSE)</f>
        <v>NA</v>
      </c>
      <c r="N7" s="7">
        <f t="shared" si="5"/>
        <v>86</v>
      </c>
      <c r="O7" s="6">
        <f t="shared" si="6"/>
        <v>4</v>
      </c>
      <c r="P7" s="7">
        <f>VLOOKUP($B7,'Module 4'!$A$8:$U$58,9,FALSE)</f>
        <v>51</v>
      </c>
      <c r="Q7" s="7">
        <f>VLOOKUP($B7,'Module 4'!$A$8:$U$58,13,FALSE)</f>
        <v>70</v>
      </c>
      <c r="R7" s="7">
        <f t="shared" si="7"/>
        <v>70</v>
      </c>
      <c r="S7" s="6">
        <f t="shared" si="8"/>
        <v>3</v>
      </c>
      <c r="T7" s="7">
        <f>VLOOKUP($B7,'Module 5'!$A$8:$U$58,8,FALSE)</f>
        <v>78</v>
      </c>
      <c r="U7" s="6">
        <f t="shared" si="11"/>
        <v>3</v>
      </c>
      <c r="V7" s="8" t="str">
        <f t="shared" si="9"/>
        <v>NA</v>
      </c>
      <c r="W7" s="37"/>
      <c r="X7" s="37">
        <f t="shared" si="1"/>
        <v>0</v>
      </c>
      <c r="Y7" s="8" t="str">
        <f t="shared" si="10"/>
        <v>Fail</v>
      </c>
      <c r="Z7" s="41"/>
      <c r="AA7" s="35"/>
      <c r="AB7" s="42"/>
      <c r="AC7" s="120"/>
      <c r="AD7" s="2"/>
      <c r="AE7" s="2"/>
      <c r="AF7" s="2"/>
      <c r="AG7" s="2"/>
    </row>
    <row r="8" spans="1:33" ht="15.75" x14ac:dyDescent="0.3">
      <c r="B8" s="58">
        <f>'Module 1'!A12</f>
        <v>834485</v>
      </c>
      <c r="C8" s="58" t="str">
        <f>'Module 1'!B12</f>
        <v>Divyansh Kandari</v>
      </c>
      <c r="D8" s="7">
        <f>VLOOKUP($B8,'Module 1'!$A$8:$U$49,15,FALSE)</f>
        <v>63</v>
      </c>
      <c r="E8" s="7" t="str">
        <f>VLOOKUP($B8,'Module 1'!$A$8:$U$49,19,FALSE)</f>
        <v>NA</v>
      </c>
      <c r="F8" s="7">
        <f t="shared" ref="F8:F40" si="12">IF(((D8="NA")*AND(E8="NA")),"NA",IF(D8&lt;=59,E8,MAX(D8,E8)))</f>
        <v>63</v>
      </c>
      <c r="G8" s="6">
        <f t="shared" ref="G8:G40" si="13">IF(F8="NA","NA",IF(F8&lt;=49,0,IF(F8&lt;=59,1,IF(F8&lt;=69,2,IF(F8&lt;=79,3,IF(F8&lt;=89,4,5))))))</f>
        <v>2</v>
      </c>
      <c r="H8" s="7" t="e">
        <f>VLOOKUP($B8,'Module 2'!$A$8:$T$58,11,FALSE)</f>
        <v>#N/A</v>
      </c>
      <c r="I8" s="7" t="e">
        <f>VLOOKUP($B8,'Module 2'!$A$8:$T$58,15,FALSE)</f>
        <v>#N/A</v>
      </c>
      <c r="J8" s="7" t="e">
        <f t="shared" ref="J8:J40" si="14">IF(((H8="NA")*AND(I8="NA")),"NA",IF(H8&lt;=59,I8,MAX(H8,I8)))</f>
        <v>#N/A</v>
      </c>
      <c r="K8" s="6" t="e">
        <f t="shared" ref="K8:K40" si="15">IF(J8="NA","NA",IF(J8&lt;=49,0,IF(J8&lt;=59,1,IF(J8&lt;=69,2,IF(J8&lt;=79,3,IF(J8&lt;=89,4,5))))))</f>
        <v>#N/A</v>
      </c>
      <c r="L8" s="7" t="e">
        <f>VLOOKUP($B8,'Module 3'!$A$8:$U$58,12,FALSE)</f>
        <v>#N/A</v>
      </c>
      <c r="M8" s="7" t="e">
        <f>VLOOKUP($B8,'Module 3'!$A$8:$U$58,16,FALSE)</f>
        <v>#N/A</v>
      </c>
      <c r="N8" s="7" t="e">
        <f t="shared" ref="N8:N40" si="16">IF(((L8="NA")*AND(M8="NA")),"NA",IF(L8&lt;=59,M8,MAX(L8,M8)))</f>
        <v>#N/A</v>
      </c>
      <c r="O8" s="6" t="e">
        <f t="shared" ref="O8:O40" si="17">IF(N8="NA","NA",IF(N8&lt;=49,0,IF(N8&lt;=59,1,IF(N8&lt;=69,2,IF(N8&lt;=79,3,IF(N8&lt;=89,4,5))))))</f>
        <v>#N/A</v>
      </c>
      <c r="P8" s="7" t="e">
        <f>VLOOKUP($B8,'Module 4'!$A$8:$U$58,9,FALSE)</f>
        <v>#N/A</v>
      </c>
      <c r="Q8" s="7" t="e">
        <f>VLOOKUP($B8,'Module 4'!$A$8:$U$58,13,FALSE)</f>
        <v>#N/A</v>
      </c>
      <c r="R8" s="7" t="e">
        <f t="shared" ref="R8:R40" si="18">IF(((P8="NA")*AND(Q8="NA")),"NA",IF(P8&lt;=59,Q8,MAX(P8,Q8)))</f>
        <v>#N/A</v>
      </c>
      <c r="S8" s="6" t="e">
        <f t="shared" ref="S8:S40" si="19">IF(R8="NA","NA",IF(R8&lt;=49,0,IF(R8&lt;=59,1,IF(R8&lt;=69,2,IF(R8&lt;=79,3,IF(R8&lt;=89,4,5))))))</f>
        <v>#N/A</v>
      </c>
      <c r="T8" s="7" t="e">
        <f>VLOOKUP($B8,'Module 5'!$A$8:$U$58,8,FALSE)</f>
        <v>#N/A</v>
      </c>
      <c r="U8" s="6" t="e">
        <f t="shared" ref="U8:U40" si="20">IF(T8="NA","NA",IF(T8&lt;=49,0,IF(T8&lt;=59,1,IF(T8&lt;=69,2,IF(T8&lt;=79,3,IF(T8&lt;=89,4,5))))))</f>
        <v>#N/A</v>
      </c>
      <c r="V8" s="8" t="e">
        <f t="shared" ref="V8:V40" si="21">IF(OR(G8="NA",K8="NA",O8="NA",S8="NA",S8="NA"),"NA",SUM(G8,K8,O8,S8,U8))</f>
        <v>#N/A</v>
      </c>
      <c r="W8" s="37"/>
      <c r="X8" s="37" t="e">
        <f t="shared" ref="X8:X40" si="22">IF(((V8="NA")*AND(W8="NA")),"NA",SUM(V8,W8))</f>
        <v>#N/A</v>
      </c>
      <c r="Y8" s="8" t="e">
        <f t="shared" ref="Y8:Y40" si="23">IF( X8="NA","NA", IF(X8&gt;=50,"Pass","Fail"))</f>
        <v>#N/A</v>
      </c>
      <c r="Z8" s="41"/>
      <c r="AA8" s="35"/>
      <c r="AB8" s="42"/>
      <c r="AC8" s="120"/>
      <c r="AD8" s="2"/>
      <c r="AE8" s="2"/>
      <c r="AF8" s="2"/>
      <c r="AG8" s="2"/>
    </row>
    <row r="9" spans="1:33" ht="15.75" x14ac:dyDescent="0.3">
      <c r="B9" s="58">
        <f>'Module 1'!A13</f>
        <v>834486</v>
      </c>
      <c r="C9" s="58" t="str">
        <f>'Module 1'!B13</f>
        <v>Shilpa Sharma</v>
      </c>
      <c r="D9" s="7">
        <f>VLOOKUP($B9,'Module 1'!$A$8:$U$49,15,FALSE)</f>
        <v>86</v>
      </c>
      <c r="E9" s="7" t="str">
        <f>VLOOKUP($B9,'Module 1'!$A$8:$U$49,19,FALSE)</f>
        <v>NA</v>
      </c>
      <c r="F9" s="7">
        <f t="shared" si="12"/>
        <v>86</v>
      </c>
      <c r="G9" s="6">
        <f t="shared" si="13"/>
        <v>4</v>
      </c>
      <c r="H9" s="7" t="e">
        <f>VLOOKUP($B9,'Module 2'!$A$8:$T$58,11,FALSE)</f>
        <v>#N/A</v>
      </c>
      <c r="I9" s="7" t="e">
        <f>VLOOKUP($B9,'Module 2'!$A$8:$T$58,15,FALSE)</f>
        <v>#N/A</v>
      </c>
      <c r="J9" s="7" t="e">
        <f t="shared" si="14"/>
        <v>#N/A</v>
      </c>
      <c r="K9" s="6" t="e">
        <f t="shared" si="15"/>
        <v>#N/A</v>
      </c>
      <c r="L9" s="7" t="e">
        <f>VLOOKUP($B9,'Module 3'!$A$8:$U$58,12,FALSE)</f>
        <v>#N/A</v>
      </c>
      <c r="M9" s="7" t="e">
        <f>VLOOKUP($B9,'Module 3'!$A$8:$U$58,16,FALSE)</f>
        <v>#N/A</v>
      </c>
      <c r="N9" s="7" t="e">
        <f t="shared" si="16"/>
        <v>#N/A</v>
      </c>
      <c r="O9" s="6" t="e">
        <f t="shared" si="17"/>
        <v>#N/A</v>
      </c>
      <c r="P9" s="7" t="e">
        <f>VLOOKUP($B9,'Module 4'!$A$8:$U$58,9,FALSE)</f>
        <v>#N/A</v>
      </c>
      <c r="Q9" s="7" t="e">
        <f>VLOOKUP($B9,'Module 4'!$A$8:$U$58,13,FALSE)</f>
        <v>#N/A</v>
      </c>
      <c r="R9" s="7" t="e">
        <f t="shared" si="18"/>
        <v>#N/A</v>
      </c>
      <c r="S9" s="6" t="e">
        <f t="shared" si="19"/>
        <v>#N/A</v>
      </c>
      <c r="T9" s="7" t="e">
        <f>VLOOKUP($B9,'Module 5'!$A$8:$U$58,8,FALSE)</f>
        <v>#N/A</v>
      </c>
      <c r="U9" s="6" t="e">
        <f t="shared" si="20"/>
        <v>#N/A</v>
      </c>
      <c r="V9" s="8" t="e">
        <f t="shared" si="21"/>
        <v>#N/A</v>
      </c>
      <c r="W9" s="37"/>
      <c r="X9" s="37" t="e">
        <f t="shared" si="22"/>
        <v>#N/A</v>
      </c>
      <c r="Y9" s="8" t="e">
        <f t="shared" si="23"/>
        <v>#N/A</v>
      </c>
      <c r="Z9" s="41"/>
      <c r="AA9" s="35"/>
      <c r="AB9" s="42"/>
      <c r="AC9" s="120"/>
      <c r="AD9" s="2"/>
      <c r="AE9" s="2"/>
      <c r="AF9" s="2"/>
      <c r="AG9" s="2"/>
    </row>
    <row r="10" spans="1:33" ht="15.75" x14ac:dyDescent="0.3">
      <c r="B10" s="58">
        <f>'Module 1'!A14</f>
        <v>834489</v>
      </c>
      <c r="C10" s="58" t="str">
        <f>'Module 1'!B14</f>
        <v>Nakuul Marwah</v>
      </c>
      <c r="D10" s="7">
        <f>VLOOKUP($B10,'Module 1'!$A$8:$U$49,15,FALSE)</f>
        <v>78</v>
      </c>
      <c r="E10" s="7" t="str">
        <f>VLOOKUP($B10,'Module 1'!$A$8:$U$49,19,FALSE)</f>
        <v>NA</v>
      </c>
      <c r="F10" s="7">
        <f t="shared" si="12"/>
        <v>78</v>
      </c>
      <c r="G10" s="6">
        <f t="shared" si="13"/>
        <v>3</v>
      </c>
      <c r="H10" s="7" t="e">
        <f>VLOOKUP($B10,'Module 2'!$A$8:$T$58,11,FALSE)</f>
        <v>#N/A</v>
      </c>
      <c r="I10" s="7" t="e">
        <f>VLOOKUP($B10,'Module 2'!$A$8:$T$58,15,FALSE)</f>
        <v>#N/A</v>
      </c>
      <c r="J10" s="7" t="e">
        <f t="shared" si="14"/>
        <v>#N/A</v>
      </c>
      <c r="K10" s="6" t="e">
        <f t="shared" si="15"/>
        <v>#N/A</v>
      </c>
      <c r="L10" s="7" t="e">
        <f>VLOOKUP($B10,'Module 3'!$A$8:$U$58,12,FALSE)</f>
        <v>#N/A</v>
      </c>
      <c r="M10" s="7" t="e">
        <f>VLOOKUP($B10,'Module 3'!$A$8:$U$58,16,FALSE)</f>
        <v>#N/A</v>
      </c>
      <c r="N10" s="7" t="e">
        <f t="shared" si="16"/>
        <v>#N/A</v>
      </c>
      <c r="O10" s="6" t="e">
        <f t="shared" si="17"/>
        <v>#N/A</v>
      </c>
      <c r="P10" s="7" t="e">
        <f>VLOOKUP($B10,'Module 4'!$A$8:$U$58,9,FALSE)</f>
        <v>#N/A</v>
      </c>
      <c r="Q10" s="7" t="e">
        <f>VLOOKUP($B10,'Module 4'!$A$8:$U$58,13,FALSE)</f>
        <v>#N/A</v>
      </c>
      <c r="R10" s="7" t="e">
        <f t="shared" si="18"/>
        <v>#N/A</v>
      </c>
      <c r="S10" s="6" t="e">
        <f t="shared" si="19"/>
        <v>#N/A</v>
      </c>
      <c r="T10" s="7" t="e">
        <f>VLOOKUP($B10,'Module 5'!$A$8:$U$58,8,FALSE)</f>
        <v>#N/A</v>
      </c>
      <c r="U10" s="6" t="e">
        <f t="shared" si="20"/>
        <v>#N/A</v>
      </c>
      <c r="V10" s="8" t="e">
        <f t="shared" si="21"/>
        <v>#N/A</v>
      </c>
      <c r="W10" s="37"/>
      <c r="X10" s="37" t="e">
        <f t="shared" si="22"/>
        <v>#N/A</v>
      </c>
      <c r="Y10" s="8" t="e">
        <f t="shared" si="23"/>
        <v>#N/A</v>
      </c>
      <c r="Z10" s="41"/>
      <c r="AA10" s="35"/>
      <c r="AB10" s="42"/>
      <c r="AC10" s="120"/>
      <c r="AD10" s="2"/>
      <c r="AE10" s="2"/>
      <c r="AF10" s="2"/>
      <c r="AG10" s="2"/>
    </row>
    <row r="11" spans="1:33" ht="15.75" x14ac:dyDescent="0.3">
      <c r="B11" s="58">
        <f>'Module 1'!A15</f>
        <v>834490</v>
      </c>
      <c r="C11" s="58" t="str">
        <f>'Module 1'!B15</f>
        <v>Kunal Sharma</v>
      </c>
      <c r="D11" s="7">
        <f>VLOOKUP($B11,'Module 1'!$A$8:$U$49,15,FALSE)</f>
        <v>80</v>
      </c>
      <c r="E11" s="7" t="str">
        <f>VLOOKUP($B11,'Module 1'!$A$8:$U$49,19,FALSE)</f>
        <v>NA</v>
      </c>
      <c r="F11" s="7">
        <f t="shared" si="12"/>
        <v>80</v>
      </c>
      <c r="G11" s="6">
        <f t="shared" si="13"/>
        <v>4</v>
      </c>
      <c r="H11" s="7" t="e">
        <f>VLOOKUP($B11,'Module 2'!$A$8:$T$58,11,FALSE)</f>
        <v>#N/A</v>
      </c>
      <c r="I11" s="7" t="e">
        <f>VLOOKUP($B11,'Module 2'!$A$8:$T$58,15,FALSE)</f>
        <v>#N/A</v>
      </c>
      <c r="J11" s="7" t="e">
        <f t="shared" si="14"/>
        <v>#N/A</v>
      </c>
      <c r="K11" s="6" t="e">
        <f t="shared" si="15"/>
        <v>#N/A</v>
      </c>
      <c r="L11" s="7" t="e">
        <f>VLOOKUP($B11,'Module 3'!$A$8:$U$58,12,FALSE)</f>
        <v>#N/A</v>
      </c>
      <c r="M11" s="7" t="e">
        <f>VLOOKUP($B11,'Module 3'!$A$8:$U$58,16,FALSE)</f>
        <v>#N/A</v>
      </c>
      <c r="N11" s="7" t="e">
        <f t="shared" si="16"/>
        <v>#N/A</v>
      </c>
      <c r="O11" s="6" t="e">
        <f t="shared" si="17"/>
        <v>#N/A</v>
      </c>
      <c r="P11" s="7" t="e">
        <f>VLOOKUP($B11,'Module 4'!$A$8:$U$58,9,FALSE)</f>
        <v>#N/A</v>
      </c>
      <c r="Q11" s="7" t="e">
        <f>VLOOKUP($B11,'Module 4'!$A$8:$U$58,13,FALSE)</f>
        <v>#N/A</v>
      </c>
      <c r="R11" s="7" t="e">
        <f t="shared" si="18"/>
        <v>#N/A</v>
      </c>
      <c r="S11" s="6" t="e">
        <f t="shared" si="19"/>
        <v>#N/A</v>
      </c>
      <c r="T11" s="7" t="e">
        <f>VLOOKUP($B11,'Module 5'!$A$8:$U$58,8,FALSE)</f>
        <v>#N/A</v>
      </c>
      <c r="U11" s="6" t="e">
        <f t="shared" si="20"/>
        <v>#N/A</v>
      </c>
      <c r="V11" s="8" t="e">
        <f t="shared" si="21"/>
        <v>#N/A</v>
      </c>
      <c r="W11" s="37"/>
      <c r="X11" s="37" t="e">
        <f t="shared" si="22"/>
        <v>#N/A</v>
      </c>
      <c r="Y11" s="8" t="e">
        <f t="shared" si="23"/>
        <v>#N/A</v>
      </c>
      <c r="Z11" s="41"/>
      <c r="AA11" s="35"/>
      <c r="AB11" s="42"/>
      <c r="AC11" s="120"/>
      <c r="AD11" s="2"/>
      <c r="AE11" s="2"/>
      <c r="AF11" s="2"/>
      <c r="AG11" s="2"/>
    </row>
    <row r="12" spans="1:33" ht="15.75" x14ac:dyDescent="0.3">
      <c r="B12" s="58">
        <f>'Module 1'!A16</f>
        <v>834492</v>
      </c>
      <c r="C12" s="58" t="str">
        <f>'Module 1'!B16</f>
        <v>Dhruv Gangola</v>
      </c>
      <c r="D12" s="7">
        <f>VLOOKUP($B12,'Module 1'!$A$8:$U$49,15,FALSE)</f>
        <v>79</v>
      </c>
      <c r="E12" s="7" t="str">
        <f>VLOOKUP($B12,'Module 1'!$A$8:$U$49,19,FALSE)</f>
        <v>NA</v>
      </c>
      <c r="F12" s="7">
        <f t="shared" si="12"/>
        <v>79</v>
      </c>
      <c r="G12" s="6">
        <f t="shared" si="13"/>
        <v>3</v>
      </c>
      <c r="H12" s="7" t="e">
        <f>VLOOKUP($B12,'Module 2'!$A$8:$T$58,11,FALSE)</f>
        <v>#N/A</v>
      </c>
      <c r="I12" s="7" t="e">
        <f>VLOOKUP($B12,'Module 2'!$A$8:$T$58,15,FALSE)</f>
        <v>#N/A</v>
      </c>
      <c r="J12" s="7" t="e">
        <f t="shared" si="14"/>
        <v>#N/A</v>
      </c>
      <c r="K12" s="6" t="e">
        <f t="shared" si="15"/>
        <v>#N/A</v>
      </c>
      <c r="L12" s="7" t="e">
        <f>VLOOKUP($B12,'Module 3'!$A$8:$U$58,12,FALSE)</f>
        <v>#N/A</v>
      </c>
      <c r="M12" s="7" t="e">
        <f>VLOOKUP($B12,'Module 3'!$A$8:$U$58,16,FALSE)</f>
        <v>#N/A</v>
      </c>
      <c r="N12" s="7" t="e">
        <f t="shared" si="16"/>
        <v>#N/A</v>
      </c>
      <c r="O12" s="6" t="e">
        <f t="shared" si="17"/>
        <v>#N/A</v>
      </c>
      <c r="P12" s="7" t="e">
        <f>VLOOKUP($B12,'Module 4'!$A$8:$U$58,9,FALSE)</f>
        <v>#N/A</v>
      </c>
      <c r="Q12" s="7" t="e">
        <f>VLOOKUP($B12,'Module 4'!$A$8:$U$58,13,FALSE)</f>
        <v>#N/A</v>
      </c>
      <c r="R12" s="7" t="e">
        <f t="shared" si="18"/>
        <v>#N/A</v>
      </c>
      <c r="S12" s="6" t="e">
        <f t="shared" si="19"/>
        <v>#N/A</v>
      </c>
      <c r="T12" s="7" t="e">
        <f>VLOOKUP($B12,'Module 5'!$A$8:$U$58,8,FALSE)</f>
        <v>#N/A</v>
      </c>
      <c r="U12" s="6" t="e">
        <f t="shared" si="20"/>
        <v>#N/A</v>
      </c>
      <c r="V12" s="8" t="e">
        <f t="shared" si="21"/>
        <v>#N/A</v>
      </c>
      <c r="W12" s="37"/>
      <c r="X12" s="37" t="e">
        <f t="shared" si="22"/>
        <v>#N/A</v>
      </c>
      <c r="Y12" s="8" t="e">
        <f t="shared" si="23"/>
        <v>#N/A</v>
      </c>
      <c r="Z12" s="41"/>
      <c r="AA12" s="35"/>
      <c r="AB12" s="42"/>
      <c r="AC12" s="120"/>
      <c r="AD12" s="2"/>
      <c r="AE12" s="2"/>
      <c r="AF12" s="2"/>
      <c r="AG12" s="2"/>
    </row>
    <row r="13" spans="1:33" ht="15.75" x14ac:dyDescent="0.3">
      <c r="B13" s="58">
        <f>'Module 1'!A17</f>
        <v>834498</v>
      </c>
      <c r="C13" s="58" t="str">
        <f>'Module 1'!B17</f>
        <v>Kelvin Mathew</v>
      </c>
      <c r="D13" s="7">
        <f>VLOOKUP($B13,'Module 1'!$A$8:$U$49,15,FALSE)</f>
        <v>40</v>
      </c>
      <c r="E13" s="7" t="str">
        <f>VLOOKUP($B13,'Module 1'!$A$8:$U$49,19,FALSE)</f>
        <v>NA</v>
      </c>
      <c r="F13" s="7" t="str">
        <f t="shared" si="12"/>
        <v>NA</v>
      </c>
      <c r="G13" s="6" t="str">
        <f t="shared" si="13"/>
        <v>NA</v>
      </c>
      <c r="H13" s="7" t="e">
        <f>VLOOKUP($B13,'Module 2'!$A$8:$T$58,11,FALSE)</f>
        <v>#N/A</v>
      </c>
      <c r="I13" s="7" t="e">
        <f>VLOOKUP($B13,'Module 2'!$A$8:$T$58,15,FALSE)</f>
        <v>#N/A</v>
      </c>
      <c r="J13" s="7" t="e">
        <f t="shared" si="14"/>
        <v>#N/A</v>
      </c>
      <c r="K13" s="6" t="e">
        <f t="shared" si="15"/>
        <v>#N/A</v>
      </c>
      <c r="L13" s="7" t="e">
        <f>VLOOKUP($B13,'Module 3'!$A$8:$U$58,12,FALSE)</f>
        <v>#N/A</v>
      </c>
      <c r="M13" s="7" t="e">
        <f>VLOOKUP($B13,'Module 3'!$A$8:$U$58,16,FALSE)</f>
        <v>#N/A</v>
      </c>
      <c r="N13" s="7" t="e">
        <f t="shared" si="16"/>
        <v>#N/A</v>
      </c>
      <c r="O13" s="6" t="e">
        <f t="shared" si="17"/>
        <v>#N/A</v>
      </c>
      <c r="P13" s="7" t="e">
        <f>VLOOKUP($B13,'Module 4'!$A$8:$U$58,9,FALSE)</f>
        <v>#N/A</v>
      </c>
      <c r="Q13" s="7" t="e">
        <f>VLOOKUP($B13,'Module 4'!$A$8:$U$58,13,FALSE)</f>
        <v>#N/A</v>
      </c>
      <c r="R13" s="7" t="e">
        <f t="shared" si="18"/>
        <v>#N/A</v>
      </c>
      <c r="S13" s="6" t="e">
        <f t="shared" si="19"/>
        <v>#N/A</v>
      </c>
      <c r="T13" s="7" t="e">
        <f>VLOOKUP($B13,'Module 5'!$A$8:$U$58,8,FALSE)</f>
        <v>#N/A</v>
      </c>
      <c r="U13" s="6" t="e">
        <f t="shared" si="20"/>
        <v>#N/A</v>
      </c>
      <c r="V13" s="8" t="e">
        <f t="shared" si="21"/>
        <v>#N/A</v>
      </c>
      <c r="W13" s="37"/>
      <c r="X13" s="37" t="e">
        <f t="shared" si="22"/>
        <v>#N/A</v>
      </c>
      <c r="Y13" s="8" t="e">
        <f t="shared" si="23"/>
        <v>#N/A</v>
      </c>
      <c r="Z13" s="41"/>
      <c r="AA13" s="35"/>
      <c r="AB13" s="42"/>
      <c r="AC13" s="120"/>
      <c r="AD13" s="2"/>
      <c r="AE13" s="2"/>
      <c r="AF13" s="2"/>
      <c r="AG13" s="2"/>
    </row>
    <row r="14" spans="1:33" ht="15.75" x14ac:dyDescent="0.3">
      <c r="B14" s="58">
        <f>'Module 1'!A18</f>
        <v>834516</v>
      </c>
      <c r="C14" s="58" t="str">
        <f>'Module 1'!B18</f>
        <v>Parameshwaran Sivagurunathan</v>
      </c>
      <c r="D14" s="7">
        <f>VLOOKUP($B14,'Module 1'!$A$8:$U$49,15,FALSE)</f>
        <v>74</v>
      </c>
      <c r="E14" s="7" t="str">
        <f>VLOOKUP($B14,'Module 1'!$A$8:$U$49,19,FALSE)</f>
        <v>NA</v>
      </c>
      <c r="F14" s="7">
        <f t="shared" si="12"/>
        <v>74</v>
      </c>
      <c r="G14" s="6">
        <f t="shared" si="13"/>
        <v>3</v>
      </c>
      <c r="H14" s="7" t="e">
        <f>VLOOKUP($B14,'Module 2'!$A$8:$T$58,11,FALSE)</f>
        <v>#N/A</v>
      </c>
      <c r="I14" s="7" t="e">
        <f>VLOOKUP($B14,'Module 2'!$A$8:$T$58,15,FALSE)</f>
        <v>#N/A</v>
      </c>
      <c r="J14" s="7" t="e">
        <f t="shared" si="14"/>
        <v>#N/A</v>
      </c>
      <c r="K14" s="6" t="e">
        <f t="shared" si="15"/>
        <v>#N/A</v>
      </c>
      <c r="L14" s="7" t="e">
        <f>VLOOKUP($B14,'Module 3'!$A$8:$U$58,12,FALSE)</f>
        <v>#N/A</v>
      </c>
      <c r="M14" s="7" t="e">
        <f>VLOOKUP($B14,'Module 3'!$A$8:$U$58,16,FALSE)</f>
        <v>#N/A</v>
      </c>
      <c r="N14" s="7" t="e">
        <f t="shared" si="16"/>
        <v>#N/A</v>
      </c>
      <c r="O14" s="6" t="e">
        <f t="shared" si="17"/>
        <v>#N/A</v>
      </c>
      <c r="P14" s="7" t="e">
        <f>VLOOKUP($B14,'Module 4'!$A$8:$U$58,9,FALSE)</f>
        <v>#N/A</v>
      </c>
      <c r="Q14" s="7" t="e">
        <f>VLOOKUP($B14,'Module 4'!$A$8:$U$58,13,FALSE)</f>
        <v>#N/A</v>
      </c>
      <c r="R14" s="7" t="e">
        <f t="shared" si="18"/>
        <v>#N/A</v>
      </c>
      <c r="S14" s="6" t="e">
        <f t="shared" si="19"/>
        <v>#N/A</v>
      </c>
      <c r="T14" s="7" t="e">
        <f>VLOOKUP($B14,'Module 5'!$A$8:$U$58,8,FALSE)</f>
        <v>#N/A</v>
      </c>
      <c r="U14" s="6" t="e">
        <f t="shared" si="20"/>
        <v>#N/A</v>
      </c>
      <c r="V14" s="8" t="e">
        <f t="shared" si="21"/>
        <v>#N/A</v>
      </c>
      <c r="W14" s="37"/>
      <c r="X14" s="37" t="e">
        <f t="shared" si="22"/>
        <v>#N/A</v>
      </c>
      <c r="Y14" s="8" t="e">
        <f t="shared" si="23"/>
        <v>#N/A</v>
      </c>
      <c r="Z14" s="41"/>
      <c r="AA14" s="35"/>
      <c r="AB14" s="42"/>
      <c r="AC14" s="120"/>
      <c r="AD14" s="2"/>
      <c r="AE14" s="2"/>
      <c r="AF14" s="2"/>
      <c r="AG14" s="2"/>
    </row>
    <row r="15" spans="1:33" ht="15.75" x14ac:dyDescent="0.3">
      <c r="B15" s="58">
        <f>'Module 1'!A19</f>
        <v>834553</v>
      </c>
      <c r="C15" s="58" t="str">
        <f>'Module 1'!B19</f>
        <v>Ishan Gupta</v>
      </c>
      <c r="D15" s="7">
        <f>VLOOKUP($B15,'Module 1'!$A$8:$U$49,15,FALSE)</f>
        <v>64</v>
      </c>
      <c r="E15" s="7" t="str">
        <f>VLOOKUP($B15,'Module 1'!$A$8:$U$49,19,FALSE)</f>
        <v>NA</v>
      </c>
      <c r="F15" s="7">
        <f t="shared" si="12"/>
        <v>64</v>
      </c>
      <c r="G15" s="6">
        <f t="shared" si="13"/>
        <v>2</v>
      </c>
      <c r="H15" s="7" t="e">
        <f>VLOOKUP($B15,'Module 2'!$A$8:$T$58,11,FALSE)</f>
        <v>#N/A</v>
      </c>
      <c r="I15" s="7" t="e">
        <f>VLOOKUP($B15,'Module 2'!$A$8:$T$58,15,FALSE)</f>
        <v>#N/A</v>
      </c>
      <c r="J15" s="7" t="e">
        <f t="shared" si="14"/>
        <v>#N/A</v>
      </c>
      <c r="K15" s="6" t="e">
        <f t="shared" si="15"/>
        <v>#N/A</v>
      </c>
      <c r="L15" s="7" t="e">
        <f>VLOOKUP($B15,'Module 3'!$A$8:$U$58,12,FALSE)</f>
        <v>#N/A</v>
      </c>
      <c r="M15" s="7" t="e">
        <f>VLOOKUP($B15,'Module 3'!$A$8:$U$58,16,FALSE)</f>
        <v>#N/A</v>
      </c>
      <c r="N15" s="7" t="e">
        <f t="shared" si="16"/>
        <v>#N/A</v>
      </c>
      <c r="O15" s="6" t="e">
        <f t="shared" si="17"/>
        <v>#N/A</v>
      </c>
      <c r="P15" s="7" t="e">
        <f>VLOOKUP($B15,'Module 4'!$A$8:$U$58,9,FALSE)</f>
        <v>#N/A</v>
      </c>
      <c r="Q15" s="7" t="e">
        <f>VLOOKUP($B15,'Module 4'!$A$8:$U$58,13,FALSE)</f>
        <v>#N/A</v>
      </c>
      <c r="R15" s="7" t="e">
        <f t="shared" si="18"/>
        <v>#N/A</v>
      </c>
      <c r="S15" s="6" t="e">
        <f t="shared" si="19"/>
        <v>#N/A</v>
      </c>
      <c r="T15" s="7" t="e">
        <f>VLOOKUP($B15,'Module 5'!$A$8:$U$58,8,FALSE)</f>
        <v>#N/A</v>
      </c>
      <c r="U15" s="6" t="e">
        <f t="shared" si="20"/>
        <v>#N/A</v>
      </c>
      <c r="V15" s="8" t="e">
        <f t="shared" si="21"/>
        <v>#N/A</v>
      </c>
      <c r="W15" s="37"/>
      <c r="X15" s="37" t="e">
        <f t="shared" si="22"/>
        <v>#N/A</v>
      </c>
      <c r="Y15" s="8" t="e">
        <f t="shared" si="23"/>
        <v>#N/A</v>
      </c>
      <c r="Z15" s="41"/>
      <c r="AA15" s="35"/>
      <c r="AB15" s="42"/>
      <c r="AC15" s="120"/>
      <c r="AD15" s="2"/>
      <c r="AE15" s="2"/>
      <c r="AF15" s="2"/>
      <c r="AG15" s="2"/>
    </row>
    <row r="16" spans="1:33" ht="15.75" x14ac:dyDescent="0.3">
      <c r="B16" s="58">
        <f>'Module 1'!A20</f>
        <v>834554</v>
      </c>
      <c r="C16" s="58" t="str">
        <f>'Module 1'!B20</f>
        <v>Rohit Rawat</v>
      </c>
      <c r="D16" s="7">
        <f>VLOOKUP($B16,'Module 1'!$A$8:$U$49,15,FALSE)</f>
        <v>61</v>
      </c>
      <c r="E16" s="7" t="str">
        <f>VLOOKUP($B16,'Module 1'!$A$8:$U$49,19,FALSE)</f>
        <v>NA</v>
      </c>
      <c r="F16" s="7">
        <f t="shared" si="12"/>
        <v>61</v>
      </c>
      <c r="G16" s="6">
        <f t="shared" si="13"/>
        <v>2</v>
      </c>
      <c r="H16" s="7" t="e">
        <f>VLOOKUP($B16,'Module 2'!$A$8:$T$58,11,FALSE)</f>
        <v>#N/A</v>
      </c>
      <c r="I16" s="7" t="e">
        <f>VLOOKUP($B16,'Module 2'!$A$8:$T$58,15,FALSE)</f>
        <v>#N/A</v>
      </c>
      <c r="J16" s="7" t="e">
        <f t="shared" si="14"/>
        <v>#N/A</v>
      </c>
      <c r="K16" s="6" t="e">
        <f t="shared" si="15"/>
        <v>#N/A</v>
      </c>
      <c r="L16" s="7" t="e">
        <f>VLOOKUP($B16,'Module 3'!$A$8:$U$58,12,FALSE)</f>
        <v>#N/A</v>
      </c>
      <c r="M16" s="7" t="e">
        <f>VLOOKUP($B16,'Module 3'!$A$8:$U$58,16,FALSE)</f>
        <v>#N/A</v>
      </c>
      <c r="N16" s="7" t="e">
        <f t="shared" si="16"/>
        <v>#N/A</v>
      </c>
      <c r="O16" s="6" t="e">
        <f t="shared" si="17"/>
        <v>#N/A</v>
      </c>
      <c r="P16" s="7" t="e">
        <f>VLOOKUP($B16,'Module 4'!$A$8:$U$58,9,FALSE)</f>
        <v>#N/A</v>
      </c>
      <c r="Q16" s="7" t="e">
        <f>VLOOKUP($B16,'Module 4'!$A$8:$U$58,13,FALSE)</f>
        <v>#N/A</v>
      </c>
      <c r="R16" s="7" t="e">
        <f t="shared" si="18"/>
        <v>#N/A</v>
      </c>
      <c r="S16" s="6" t="e">
        <f t="shared" si="19"/>
        <v>#N/A</v>
      </c>
      <c r="T16" s="7" t="e">
        <f>VLOOKUP($B16,'Module 5'!$A$8:$U$58,8,FALSE)</f>
        <v>#N/A</v>
      </c>
      <c r="U16" s="6" t="e">
        <f t="shared" si="20"/>
        <v>#N/A</v>
      </c>
      <c r="V16" s="8" t="e">
        <f t="shared" si="21"/>
        <v>#N/A</v>
      </c>
      <c r="W16" s="37"/>
      <c r="X16" s="37" t="e">
        <f t="shared" si="22"/>
        <v>#N/A</v>
      </c>
      <c r="Y16" s="8" t="e">
        <f t="shared" si="23"/>
        <v>#N/A</v>
      </c>
      <c r="Z16" s="41"/>
      <c r="AA16" s="35"/>
      <c r="AB16" s="42"/>
      <c r="AC16" s="120"/>
      <c r="AD16" s="2"/>
      <c r="AE16" s="2"/>
      <c r="AF16" s="2"/>
      <c r="AG16" s="2"/>
    </row>
    <row r="17" spans="2:33" ht="15.75" x14ac:dyDescent="0.3">
      <c r="B17" s="58">
        <f>'Module 1'!A21</f>
        <v>834555</v>
      </c>
      <c r="C17" s="58" t="str">
        <f>'Module 1'!B21</f>
        <v>Ishan Khurana</v>
      </c>
      <c r="D17" s="7">
        <f>VLOOKUP($B17,'Module 1'!$A$8:$U$49,15,FALSE)</f>
        <v>62</v>
      </c>
      <c r="E17" s="7" t="str">
        <f>VLOOKUP($B17,'Module 1'!$A$8:$U$49,19,FALSE)</f>
        <v>NA</v>
      </c>
      <c r="F17" s="7">
        <f t="shared" si="12"/>
        <v>62</v>
      </c>
      <c r="G17" s="6">
        <f t="shared" si="13"/>
        <v>2</v>
      </c>
      <c r="H17" s="7" t="e">
        <f>VLOOKUP($B17,'Module 2'!$A$8:$T$58,11,FALSE)</f>
        <v>#N/A</v>
      </c>
      <c r="I17" s="7" t="e">
        <f>VLOOKUP($B17,'Module 2'!$A$8:$T$58,15,FALSE)</f>
        <v>#N/A</v>
      </c>
      <c r="J17" s="7" t="e">
        <f t="shared" si="14"/>
        <v>#N/A</v>
      </c>
      <c r="K17" s="6" t="e">
        <f t="shared" si="15"/>
        <v>#N/A</v>
      </c>
      <c r="L17" s="7" t="e">
        <f>VLOOKUP($B17,'Module 3'!$A$8:$U$58,12,FALSE)</f>
        <v>#N/A</v>
      </c>
      <c r="M17" s="7" t="e">
        <f>VLOOKUP($B17,'Module 3'!$A$8:$U$58,16,FALSE)</f>
        <v>#N/A</v>
      </c>
      <c r="N17" s="7" t="e">
        <f t="shared" si="16"/>
        <v>#N/A</v>
      </c>
      <c r="O17" s="6" t="e">
        <f t="shared" si="17"/>
        <v>#N/A</v>
      </c>
      <c r="P17" s="7" t="e">
        <f>VLOOKUP($B17,'Module 4'!$A$8:$U$58,9,FALSE)</f>
        <v>#N/A</v>
      </c>
      <c r="Q17" s="7" t="e">
        <f>VLOOKUP($B17,'Module 4'!$A$8:$U$58,13,FALSE)</f>
        <v>#N/A</v>
      </c>
      <c r="R17" s="7" t="e">
        <f t="shared" si="18"/>
        <v>#N/A</v>
      </c>
      <c r="S17" s="6" t="e">
        <f t="shared" si="19"/>
        <v>#N/A</v>
      </c>
      <c r="T17" s="7" t="e">
        <f>VLOOKUP($B17,'Module 5'!$A$8:$U$58,8,FALSE)</f>
        <v>#N/A</v>
      </c>
      <c r="U17" s="6" t="e">
        <f t="shared" si="20"/>
        <v>#N/A</v>
      </c>
      <c r="V17" s="8" t="e">
        <f t="shared" si="21"/>
        <v>#N/A</v>
      </c>
      <c r="W17" s="37"/>
      <c r="X17" s="37" t="e">
        <f t="shared" si="22"/>
        <v>#N/A</v>
      </c>
      <c r="Y17" s="8" t="e">
        <f t="shared" si="23"/>
        <v>#N/A</v>
      </c>
      <c r="Z17" s="41"/>
      <c r="AA17" s="35"/>
      <c r="AB17" s="42"/>
      <c r="AC17" s="120"/>
      <c r="AD17" s="2"/>
      <c r="AE17" s="2"/>
      <c r="AF17" s="2"/>
      <c r="AG17" s="2"/>
    </row>
    <row r="18" spans="2:33" ht="15.75" x14ac:dyDescent="0.3">
      <c r="B18" s="58">
        <f>'Module 1'!A22</f>
        <v>834568</v>
      </c>
      <c r="C18" s="58" t="str">
        <f>'Module 1'!B22</f>
        <v>Pooja Pendyala</v>
      </c>
      <c r="D18" s="7">
        <f>VLOOKUP($B18,'Module 1'!$A$8:$U$49,15,FALSE)</f>
        <v>47</v>
      </c>
      <c r="E18" s="7" t="str">
        <f>VLOOKUP($B18,'Module 1'!$A$8:$U$49,19,FALSE)</f>
        <v>NA</v>
      </c>
      <c r="F18" s="7" t="str">
        <f t="shared" si="12"/>
        <v>NA</v>
      </c>
      <c r="G18" s="6" t="str">
        <f t="shared" si="13"/>
        <v>NA</v>
      </c>
      <c r="H18" s="7" t="e">
        <f>VLOOKUP($B18,'Module 2'!$A$8:$T$58,11,FALSE)</f>
        <v>#N/A</v>
      </c>
      <c r="I18" s="7" t="e">
        <f>VLOOKUP($B18,'Module 2'!$A$8:$T$58,15,FALSE)</f>
        <v>#N/A</v>
      </c>
      <c r="J18" s="7" t="e">
        <f t="shared" si="14"/>
        <v>#N/A</v>
      </c>
      <c r="K18" s="6" t="e">
        <f t="shared" si="15"/>
        <v>#N/A</v>
      </c>
      <c r="L18" s="7" t="e">
        <f>VLOOKUP($B18,'Module 3'!$A$8:$U$58,12,FALSE)</f>
        <v>#N/A</v>
      </c>
      <c r="M18" s="7" t="e">
        <f>VLOOKUP($B18,'Module 3'!$A$8:$U$58,16,FALSE)</f>
        <v>#N/A</v>
      </c>
      <c r="N18" s="7" t="e">
        <f t="shared" si="16"/>
        <v>#N/A</v>
      </c>
      <c r="O18" s="6" t="e">
        <f t="shared" si="17"/>
        <v>#N/A</v>
      </c>
      <c r="P18" s="7" t="e">
        <f>VLOOKUP($B18,'Module 4'!$A$8:$U$58,9,FALSE)</f>
        <v>#N/A</v>
      </c>
      <c r="Q18" s="7" t="e">
        <f>VLOOKUP($B18,'Module 4'!$A$8:$U$58,13,FALSE)</f>
        <v>#N/A</v>
      </c>
      <c r="R18" s="7" t="e">
        <f t="shared" si="18"/>
        <v>#N/A</v>
      </c>
      <c r="S18" s="6" t="e">
        <f t="shared" si="19"/>
        <v>#N/A</v>
      </c>
      <c r="T18" s="7" t="e">
        <f>VLOOKUP($B18,'Module 5'!$A$8:$U$58,8,FALSE)</f>
        <v>#N/A</v>
      </c>
      <c r="U18" s="6" t="e">
        <f t="shared" si="20"/>
        <v>#N/A</v>
      </c>
      <c r="V18" s="8" t="e">
        <f t="shared" si="21"/>
        <v>#N/A</v>
      </c>
      <c r="W18" s="37"/>
      <c r="X18" s="37" t="e">
        <f t="shared" si="22"/>
        <v>#N/A</v>
      </c>
      <c r="Y18" s="8" t="e">
        <f t="shared" si="23"/>
        <v>#N/A</v>
      </c>
      <c r="Z18" s="41"/>
      <c r="AA18" s="35"/>
      <c r="AB18" s="42"/>
      <c r="AC18" s="120"/>
      <c r="AD18" s="2"/>
      <c r="AE18" s="2"/>
      <c r="AF18" s="2"/>
      <c r="AG18" s="2"/>
    </row>
    <row r="19" spans="2:33" ht="15.75" x14ac:dyDescent="0.3">
      <c r="B19" s="58">
        <f>'Module 1'!A23</f>
        <v>834580</v>
      </c>
      <c r="C19" s="58" t="str">
        <f>'Module 1'!B23</f>
        <v>Rajagopalan Ranganathan</v>
      </c>
      <c r="D19" s="7">
        <f>VLOOKUP($B19,'Module 1'!$A$8:$U$49,15,FALSE)</f>
        <v>76</v>
      </c>
      <c r="E19" s="7" t="str">
        <f>VLOOKUP($B19,'Module 1'!$A$8:$U$49,19,FALSE)</f>
        <v>NA</v>
      </c>
      <c r="F19" s="7">
        <f t="shared" si="12"/>
        <v>76</v>
      </c>
      <c r="G19" s="6">
        <f t="shared" si="13"/>
        <v>3</v>
      </c>
      <c r="H19" s="7" t="e">
        <f>VLOOKUP($B19,'Module 2'!$A$8:$T$58,11,FALSE)</f>
        <v>#N/A</v>
      </c>
      <c r="I19" s="7" t="e">
        <f>VLOOKUP($B19,'Module 2'!$A$8:$T$58,15,FALSE)</f>
        <v>#N/A</v>
      </c>
      <c r="J19" s="7" t="e">
        <f t="shared" si="14"/>
        <v>#N/A</v>
      </c>
      <c r="K19" s="6" t="e">
        <f t="shared" si="15"/>
        <v>#N/A</v>
      </c>
      <c r="L19" s="7" t="e">
        <f>VLOOKUP($B19,'Module 3'!$A$8:$U$58,12,FALSE)</f>
        <v>#N/A</v>
      </c>
      <c r="M19" s="7" t="e">
        <f>VLOOKUP($B19,'Module 3'!$A$8:$U$58,16,FALSE)</f>
        <v>#N/A</v>
      </c>
      <c r="N19" s="7" t="e">
        <f t="shared" si="16"/>
        <v>#N/A</v>
      </c>
      <c r="O19" s="6" t="e">
        <f t="shared" si="17"/>
        <v>#N/A</v>
      </c>
      <c r="P19" s="7" t="e">
        <f>VLOOKUP($B19,'Module 4'!$A$8:$U$58,9,FALSE)</f>
        <v>#N/A</v>
      </c>
      <c r="Q19" s="7" t="e">
        <f>VLOOKUP($B19,'Module 4'!$A$8:$U$58,13,FALSE)</f>
        <v>#N/A</v>
      </c>
      <c r="R19" s="7" t="e">
        <f t="shared" si="18"/>
        <v>#N/A</v>
      </c>
      <c r="S19" s="6" t="e">
        <f t="shared" si="19"/>
        <v>#N/A</v>
      </c>
      <c r="T19" s="7" t="e">
        <f>VLOOKUP($B19,'Module 5'!$A$8:$U$58,8,FALSE)</f>
        <v>#N/A</v>
      </c>
      <c r="U19" s="6" t="e">
        <f t="shared" si="20"/>
        <v>#N/A</v>
      </c>
      <c r="V19" s="8" t="e">
        <f t="shared" si="21"/>
        <v>#N/A</v>
      </c>
      <c r="W19" s="37"/>
      <c r="X19" s="37" t="e">
        <f t="shared" si="22"/>
        <v>#N/A</v>
      </c>
      <c r="Y19" s="8" t="e">
        <f t="shared" si="23"/>
        <v>#N/A</v>
      </c>
      <c r="Z19" s="41"/>
      <c r="AA19" s="35"/>
      <c r="AB19" s="42"/>
      <c r="AC19" s="120"/>
      <c r="AD19" s="2"/>
      <c r="AE19" s="2"/>
      <c r="AF19" s="2"/>
      <c r="AG19" s="2"/>
    </row>
    <row r="20" spans="2:33" ht="15.75" x14ac:dyDescent="0.3">
      <c r="B20" s="58">
        <f>'Module 1'!A24</f>
        <v>834592</v>
      </c>
      <c r="C20" s="58" t="str">
        <f>'Module 1'!B24</f>
        <v>Simpy Aggarwal</v>
      </c>
      <c r="D20" s="7">
        <f>VLOOKUP($B20,'Module 1'!$A$8:$U$49,15,FALSE)</f>
        <v>85</v>
      </c>
      <c r="E20" s="7" t="str">
        <f>VLOOKUP($B20,'Module 1'!$A$8:$U$49,19,FALSE)</f>
        <v>NA</v>
      </c>
      <c r="F20" s="7">
        <f t="shared" si="12"/>
        <v>85</v>
      </c>
      <c r="G20" s="6">
        <f t="shared" si="13"/>
        <v>4</v>
      </c>
      <c r="H20" s="7" t="e">
        <f>VLOOKUP($B20,'Module 2'!$A$8:$T$58,11,FALSE)</f>
        <v>#N/A</v>
      </c>
      <c r="I20" s="7" t="e">
        <f>VLOOKUP($B20,'Module 2'!$A$8:$T$58,15,FALSE)</f>
        <v>#N/A</v>
      </c>
      <c r="J20" s="7" t="e">
        <f t="shared" si="14"/>
        <v>#N/A</v>
      </c>
      <c r="K20" s="6" t="e">
        <f t="shared" si="15"/>
        <v>#N/A</v>
      </c>
      <c r="L20" s="7" t="e">
        <f>VLOOKUP($B20,'Module 3'!$A$8:$U$58,12,FALSE)</f>
        <v>#N/A</v>
      </c>
      <c r="M20" s="7" t="e">
        <f>VLOOKUP($B20,'Module 3'!$A$8:$U$58,16,FALSE)</f>
        <v>#N/A</v>
      </c>
      <c r="N20" s="7" t="e">
        <f t="shared" si="16"/>
        <v>#N/A</v>
      </c>
      <c r="O20" s="6" t="e">
        <f t="shared" si="17"/>
        <v>#N/A</v>
      </c>
      <c r="P20" s="7" t="e">
        <f>VLOOKUP($B20,'Module 4'!$A$8:$U$58,9,FALSE)</f>
        <v>#N/A</v>
      </c>
      <c r="Q20" s="7" t="e">
        <f>VLOOKUP($B20,'Module 4'!$A$8:$U$58,13,FALSE)</f>
        <v>#N/A</v>
      </c>
      <c r="R20" s="7" t="e">
        <f t="shared" si="18"/>
        <v>#N/A</v>
      </c>
      <c r="S20" s="6" t="e">
        <f t="shared" si="19"/>
        <v>#N/A</v>
      </c>
      <c r="T20" s="7" t="e">
        <f>VLOOKUP($B20,'Module 5'!$A$8:$U$58,8,FALSE)</f>
        <v>#N/A</v>
      </c>
      <c r="U20" s="6" t="e">
        <f t="shared" si="20"/>
        <v>#N/A</v>
      </c>
      <c r="V20" s="8" t="e">
        <f t="shared" si="21"/>
        <v>#N/A</v>
      </c>
      <c r="W20" s="37"/>
      <c r="X20" s="37" t="e">
        <f t="shared" si="22"/>
        <v>#N/A</v>
      </c>
      <c r="Y20" s="8" t="e">
        <f t="shared" si="23"/>
        <v>#N/A</v>
      </c>
      <c r="Z20" s="41"/>
      <c r="AA20" s="35"/>
      <c r="AB20" s="42"/>
      <c r="AC20" s="120"/>
      <c r="AD20" s="2"/>
      <c r="AE20" s="2"/>
      <c r="AF20" s="2"/>
      <c r="AG20" s="2"/>
    </row>
    <row r="21" spans="2:33" ht="15.75" x14ac:dyDescent="0.3">
      <c r="B21" s="58">
        <f>'Module 1'!A25</f>
        <v>834601</v>
      </c>
      <c r="C21" s="58" t="str">
        <f>'Module 1'!B25</f>
        <v>Ankita Banerjee</v>
      </c>
      <c r="D21" s="7">
        <f>VLOOKUP($B21,'Module 1'!$A$8:$U$49,15,FALSE)</f>
        <v>50</v>
      </c>
      <c r="E21" s="7" t="str">
        <f>VLOOKUP($B21,'Module 1'!$A$8:$U$49,19,FALSE)</f>
        <v>NA</v>
      </c>
      <c r="F21" s="7" t="str">
        <f t="shared" si="12"/>
        <v>NA</v>
      </c>
      <c r="G21" s="6" t="str">
        <f t="shared" si="13"/>
        <v>NA</v>
      </c>
      <c r="H21" s="7" t="e">
        <f>VLOOKUP($B21,'Module 2'!$A$8:$T$58,11,FALSE)</f>
        <v>#N/A</v>
      </c>
      <c r="I21" s="7" t="e">
        <f>VLOOKUP($B21,'Module 2'!$A$8:$T$58,15,FALSE)</f>
        <v>#N/A</v>
      </c>
      <c r="J21" s="7" t="e">
        <f t="shared" si="14"/>
        <v>#N/A</v>
      </c>
      <c r="K21" s="6" t="e">
        <f t="shared" si="15"/>
        <v>#N/A</v>
      </c>
      <c r="L21" s="7" t="e">
        <f>VLOOKUP($B21,'Module 3'!$A$8:$U$58,12,FALSE)</f>
        <v>#N/A</v>
      </c>
      <c r="M21" s="7" t="e">
        <f>VLOOKUP($B21,'Module 3'!$A$8:$U$58,16,FALSE)</f>
        <v>#N/A</v>
      </c>
      <c r="N21" s="7" t="e">
        <f t="shared" si="16"/>
        <v>#N/A</v>
      </c>
      <c r="O21" s="6" t="e">
        <f t="shared" si="17"/>
        <v>#N/A</v>
      </c>
      <c r="P21" s="7" t="e">
        <f>VLOOKUP($B21,'Module 4'!$A$8:$U$58,9,FALSE)</f>
        <v>#N/A</v>
      </c>
      <c r="Q21" s="7" t="e">
        <f>VLOOKUP($B21,'Module 4'!$A$8:$U$58,13,FALSE)</f>
        <v>#N/A</v>
      </c>
      <c r="R21" s="7" t="e">
        <f t="shared" si="18"/>
        <v>#N/A</v>
      </c>
      <c r="S21" s="6" t="e">
        <f t="shared" si="19"/>
        <v>#N/A</v>
      </c>
      <c r="T21" s="7" t="e">
        <f>VLOOKUP($B21,'Module 5'!$A$8:$U$58,8,FALSE)</f>
        <v>#N/A</v>
      </c>
      <c r="U21" s="6" t="e">
        <f t="shared" si="20"/>
        <v>#N/A</v>
      </c>
      <c r="V21" s="8" t="e">
        <f t="shared" si="21"/>
        <v>#N/A</v>
      </c>
      <c r="W21" s="37"/>
      <c r="X21" s="37" t="e">
        <f t="shared" si="22"/>
        <v>#N/A</v>
      </c>
      <c r="Y21" s="8" t="e">
        <f t="shared" si="23"/>
        <v>#N/A</v>
      </c>
      <c r="Z21" s="41"/>
      <c r="AA21" s="35"/>
      <c r="AB21" s="42"/>
      <c r="AC21" s="120"/>
      <c r="AD21" s="2"/>
      <c r="AE21" s="2"/>
      <c r="AF21" s="2"/>
      <c r="AG21" s="2"/>
    </row>
    <row r="22" spans="2:33" ht="15.75" x14ac:dyDescent="0.3">
      <c r="B22" s="58">
        <f>'Module 1'!A26</f>
        <v>834609</v>
      </c>
      <c r="C22" s="58" t="str">
        <f>'Module 1'!B26</f>
        <v>Parth Gupta</v>
      </c>
      <c r="D22" s="7">
        <f>VLOOKUP($B22,'Module 1'!$A$8:$U$49,15,FALSE)</f>
        <v>77</v>
      </c>
      <c r="E22" s="7" t="str">
        <f>VLOOKUP($B22,'Module 1'!$A$8:$U$49,19,FALSE)</f>
        <v>NA</v>
      </c>
      <c r="F22" s="7">
        <f t="shared" si="12"/>
        <v>77</v>
      </c>
      <c r="G22" s="6">
        <f t="shared" si="13"/>
        <v>3</v>
      </c>
      <c r="H22" s="7" t="e">
        <f>VLOOKUP($B22,'Module 2'!$A$8:$T$58,11,FALSE)</f>
        <v>#N/A</v>
      </c>
      <c r="I22" s="7" t="e">
        <f>VLOOKUP($B22,'Module 2'!$A$8:$T$58,15,FALSE)</f>
        <v>#N/A</v>
      </c>
      <c r="J22" s="7" t="e">
        <f t="shared" si="14"/>
        <v>#N/A</v>
      </c>
      <c r="K22" s="6" t="e">
        <f t="shared" si="15"/>
        <v>#N/A</v>
      </c>
      <c r="L22" s="7" t="e">
        <f>VLOOKUP($B22,'Module 3'!$A$8:$U$58,12,FALSE)</f>
        <v>#N/A</v>
      </c>
      <c r="M22" s="7" t="e">
        <f>VLOOKUP($B22,'Module 3'!$A$8:$U$58,16,FALSE)</f>
        <v>#N/A</v>
      </c>
      <c r="N22" s="7" t="e">
        <f t="shared" si="16"/>
        <v>#N/A</v>
      </c>
      <c r="O22" s="6" t="e">
        <f t="shared" si="17"/>
        <v>#N/A</v>
      </c>
      <c r="P22" s="7" t="e">
        <f>VLOOKUP($B22,'Module 4'!$A$8:$U$58,9,FALSE)</f>
        <v>#N/A</v>
      </c>
      <c r="Q22" s="7" t="e">
        <f>VLOOKUP($B22,'Module 4'!$A$8:$U$58,13,FALSE)</f>
        <v>#N/A</v>
      </c>
      <c r="R22" s="7" t="e">
        <f t="shared" si="18"/>
        <v>#N/A</v>
      </c>
      <c r="S22" s="6" t="e">
        <f t="shared" si="19"/>
        <v>#N/A</v>
      </c>
      <c r="T22" s="7" t="e">
        <f>VLOOKUP($B22,'Module 5'!$A$8:$U$58,8,FALSE)</f>
        <v>#N/A</v>
      </c>
      <c r="U22" s="6" t="e">
        <f t="shared" si="20"/>
        <v>#N/A</v>
      </c>
      <c r="V22" s="8" t="e">
        <f t="shared" si="21"/>
        <v>#N/A</v>
      </c>
      <c r="W22" s="37"/>
      <c r="X22" s="37" t="e">
        <f t="shared" si="22"/>
        <v>#N/A</v>
      </c>
      <c r="Y22" s="8" t="e">
        <f t="shared" si="23"/>
        <v>#N/A</v>
      </c>
      <c r="Z22" s="41"/>
      <c r="AA22" s="35"/>
      <c r="AB22" s="42"/>
      <c r="AC22" s="120"/>
      <c r="AD22" s="2"/>
      <c r="AE22" s="2"/>
      <c r="AF22" s="2"/>
      <c r="AG22" s="2"/>
    </row>
    <row r="23" spans="2:33" ht="15.75" x14ac:dyDescent="0.3">
      <c r="B23" s="58">
        <f>'Module 1'!A27</f>
        <v>834622</v>
      </c>
      <c r="C23" s="58" t="str">
        <f>'Module 1'!B27</f>
        <v>Umang Desai</v>
      </c>
      <c r="D23" s="7">
        <f>VLOOKUP($B23,'Module 1'!$A$8:$U$49,15,FALSE)</f>
        <v>80</v>
      </c>
      <c r="E23" s="7" t="str">
        <f>VLOOKUP($B23,'Module 1'!$A$8:$U$49,19,FALSE)</f>
        <v>NA</v>
      </c>
      <c r="F23" s="7">
        <f t="shared" si="12"/>
        <v>80</v>
      </c>
      <c r="G23" s="6">
        <f t="shared" si="13"/>
        <v>4</v>
      </c>
      <c r="H23" s="7" t="e">
        <f>VLOOKUP($B23,'Module 2'!$A$8:$T$58,11,FALSE)</f>
        <v>#N/A</v>
      </c>
      <c r="I23" s="7" t="e">
        <f>VLOOKUP($B23,'Module 2'!$A$8:$T$58,15,FALSE)</f>
        <v>#N/A</v>
      </c>
      <c r="J23" s="7" t="e">
        <f t="shared" si="14"/>
        <v>#N/A</v>
      </c>
      <c r="K23" s="6" t="e">
        <f t="shared" si="15"/>
        <v>#N/A</v>
      </c>
      <c r="L23" s="7" t="e">
        <f>VLOOKUP($B23,'Module 3'!$A$8:$U$58,12,FALSE)</f>
        <v>#N/A</v>
      </c>
      <c r="M23" s="7" t="e">
        <f>VLOOKUP($B23,'Module 3'!$A$8:$U$58,16,FALSE)</f>
        <v>#N/A</v>
      </c>
      <c r="N23" s="7" t="e">
        <f t="shared" si="16"/>
        <v>#N/A</v>
      </c>
      <c r="O23" s="6" t="e">
        <f t="shared" si="17"/>
        <v>#N/A</v>
      </c>
      <c r="P23" s="7" t="e">
        <f>VLOOKUP($B23,'Module 4'!$A$8:$U$58,9,FALSE)</f>
        <v>#N/A</v>
      </c>
      <c r="Q23" s="7" t="e">
        <f>VLOOKUP($B23,'Module 4'!$A$8:$U$58,13,FALSE)</f>
        <v>#N/A</v>
      </c>
      <c r="R23" s="7" t="e">
        <f t="shared" si="18"/>
        <v>#N/A</v>
      </c>
      <c r="S23" s="6" t="e">
        <f t="shared" si="19"/>
        <v>#N/A</v>
      </c>
      <c r="T23" s="7" t="e">
        <f>VLOOKUP($B23,'Module 5'!$A$8:$U$58,8,FALSE)</f>
        <v>#N/A</v>
      </c>
      <c r="U23" s="6" t="e">
        <f t="shared" si="20"/>
        <v>#N/A</v>
      </c>
      <c r="V23" s="8" t="e">
        <f t="shared" si="21"/>
        <v>#N/A</v>
      </c>
      <c r="W23" s="37"/>
      <c r="X23" s="37" t="e">
        <f t="shared" si="22"/>
        <v>#N/A</v>
      </c>
      <c r="Y23" s="8" t="e">
        <f t="shared" si="23"/>
        <v>#N/A</v>
      </c>
      <c r="Z23" s="41"/>
      <c r="AA23" s="35"/>
      <c r="AB23" s="42"/>
      <c r="AC23" s="120"/>
      <c r="AD23" s="2"/>
      <c r="AE23" s="2"/>
      <c r="AF23" s="2"/>
      <c r="AG23" s="2"/>
    </row>
    <row r="24" spans="2:33" ht="15.75" x14ac:dyDescent="0.3">
      <c r="B24" s="58">
        <f>'Module 1'!A28</f>
        <v>834626</v>
      </c>
      <c r="C24" s="58" t="str">
        <f>'Module 1'!B28</f>
        <v>Archit Mudgil</v>
      </c>
      <c r="D24" s="7">
        <f>VLOOKUP($B24,'Module 1'!$A$8:$U$49,15,FALSE)</f>
        <v>60</v>
      </c>
      <c r="E24" s="7" t="str">
        <f>VLOOKUP($B24,'Module 1'!$A$8:$U$49,19,FALSE)</f>
        <v>NA</v>
      </c>
      <c r="F24" s="7">
        <f t="shared" si="12"/>
        <v>60</v>
      </c>
      <c r="G24" s="6">
        <f t="shared" si="13"/>
        <v>2</v>
      </c>
      <c r="H24" s="7" t="e">
        <f>VLOOKUP($B24,'Module 2'!$A$8:$T$58,11,FALSE)</f>
        <v>#N/A</v>
      </c>
      <c r="I24" s="7" t="e">
        <f>VLOOKUP($B24,'Module 2'!$A$8:$T$58,15,FALSE)</f>
        <v>#N/A</v>
      </c>
      <c r="J24" s="7" t="e">
        <f t="shared" si="14"/>
        <v>#N/A</v>
      </c>
      <c r="K24" s="6" t="e">
        <f t="shared" si="15"/>
        <v>#N/A</v>
      </c>
      <c r="L24" s="7" t="e">
        <f>VLOOKUP($B24,'Module 3'!$A$8:$U$58,12,FALSE)</f>
        <v>#N/A</v>
      </c>
      <c r="M24" s="7" t="e">
        <f>VLOOKUP($B24,'Module 3'!$A$8:$U$58,16,FALSE)</f>
        <v>#N/A</v>
      </c>
      <c r="N24" s="7" t="e">
        <f t="shared" si="16"/>
        <v>#N/A</v>
      </c>
      <c r="O24" s="6" t="e">
        <f t="shared" si="17"/>
        <v>#N/A</v>
      </c>
      <c r="P24" s="7" t="e">
        <f>VLOOKUP($B24,'Module 4'!$A$8:$U$58,9,FALSE)</f>
        <v>#N/A</v>
      </c>
      <c r="Q24" s="7" t="e">
        <f>VLOOKUP($B24,'Module 4'!$A$8:$U$58,13,FALSE)</f>
        <v>#N/A</v>
      </c>
      <c r="R24" s="7" t="e">
        <f t="shared" si="18"/>
        <v>#N/A</v>
      </c>
      <c r="S24" s="6" t="e">
        <f t="shared" si="19"/>
        <v>#N/A</v>
      </c>
      <c r="T24" s="7" t="e">
        <f>VLOOKUP($B24,'Module 5'!$A$8:$U$58,8,FALSE)</f>
        <v>#N/A</v>
      </c>
      <c r="U24" s="6" t="e">
        <f t="shared" si="20"/>
        <v>#N/A</v>
      </c>
      <c r="V24" s="8" t="e">
        <f t="shared" si="21"/>
        <v>#N/A</v>
      </c>
      <c r="W24" s="37"/>
      <c r="X24" s="37" t="e">
        <f t="shared" si="22"/>
        <v>#N/A</v>
      </c>
      <c r="Y24" s="8" t="e">
        <f t="shared" si="23"/>
        <v>#N/A</v>
      </c>
      <c r="Z24" s="41"/>
      <c r="AA24" s="35"/>
      <c r="AB24" s="42"/>
      <c r="AC24" s="120"/>
      <c r="AD24" s="2"/>
      <c r="AE24" s="2"/>
      <c r="AF24" s="2"/>
      <c r="AG24" s="2"/>
    </row>
    <row r="25" spans="2:33" ht="15.75" x14ac:dyDescent="0.3">
      <c r="B25" s="58">
        <f>'Module 1'!A29</f>
        <v>834627</v>
      </c>
      <c r="C25" s="58" t="str">
        <f>'Module 1'!B29</f>
        <v>Manav Lakhina</v>
      </c>
      <c r="D25" s="7">
        <f>VLOOKUP($B25,'Module 1'!$A$8:$U$49,15,FALSE)</f>
        <v>71</v>
      </c>
      <c r="E25" s="7" t="str">
        <f>VLOOKUP($B25,'Module 1'!$A$8:$U$49,19,FALSE)</f>
        <v>NA</v>
      </c>
      <c r="F25" s="7">
        <f t="shared" si="12"/>
        <v>71</v>
      </c>
      <c r="G25" s="6">
        <f t="shared" si="13"/>
        <v>3</v>
      </c>
      <c r="H25" s="7" t="e">
        <f>VLOOKUP($B25,'Module 2'!$A$8:$T$58,11,FALSE)</f>
        <v>#N/A</v>
      </c>
      <c r="I25" s="7" t="e">
        <f>VLOOKUP($B25,'Module 2'!$A$8:$T$58,15,FALSE)</f>
        <v>#N/A</v>
      </c>
      <c r="J25" s="7" t="e">
        <f t="shared" si="14"/>
        <v>#N/A</v>
      </c>
      <c r="K25" s="6" t="e">
        <f t="shared" si="15"/>
        <v>#N/A</v>
      </c>
      <c r="L25" s="7" t="e">
        <f>VLOOKUP($B25,'Module 3'!$A$8:$U$58,12,FALSE)</f>
        <v>#N/A</v>
      </c>
      <c r="M25" s="7" t="e">
        <f>VLOOKUP($B25,'Module 3'!$A$8:$U$58,16,FALSE)</f>
        <v>#N/A</v>
      </c>
      <c r="N25" s="7" t="e">
        <f t="shared" si="16"/>
        <v>#N/A</v>
      </c>
      <c r="O25" s="6" t="e">
        <f t="shared" si="17"/>
        <v>#N/A</v>
      </c>
      <c r="P25" s="7" t="e">
        <f>VLOOKUP($B25,'Module 4'!$A$8:$U$58,9,FALSE)</f>
        <v>#N/A</v>
      </c>
      <c r="Q25" s="7" t="e">
        <f>VLOOKUP($B25,'Module 4'!$A$8:$U$58,13,FALSE)</f>
        <v>#N/A</v>
      </c>
      <c r="R25" s="7" t="e">
        <f t="shared" si="18"/>
        <v>#N/A</v>
      </c>
      <c r="S25" s="6" t="e">
        <f t="shared" si="19"/>
        <v>#N/A</v>
      </c>
      <c r="T25" s="7" t="e">
        <f>VLOOKUP($B25,'Module 5'!$A$8:$U$58,8,FALSE)</f>
        <v>#N/A</v>
      </c>
      <c r="U25" s="6" t="e">
        <f t="shared" si="20"/>
        <v>#N/A</v>
      </c>
      <c r="V25" s="8" t="e">
        <f t="shared" si="21"/>
        <v>#N/A</v>
      </c>
      <c r="W25" s="37"/>
      <c r="X25" s="37" t="e">
        <f t="shared" si="22"/>
        <v>#N/A</v>
      </c>
      <c r="Y25" s="8" t="e">
        <f t="shared" si="23"/>
        <v>#N/A</v>
      </c>
      <c r="Z25" s="41"/>
      <c r="AA25" s="35"/>
      <c r="AB25" s="42"/>
      <c r="AC25" s="120"/>
      <c r="AD25" s="2"/>
      <c r="AE25" s="2"/>
      <c r="AF25" s="2"/>
      <c r="AG25" s="2"/>
    </row>
    <row r="26" spans="2:33" ht="15.75" x14ac:dyDescent="0.3">
      <c r="B26" s="58">
        <f>'Module 1'!A30</f>
        <v>834628</v>
      </c>
      <c r="C26" s="58" t="str">
        <f>'Module 1'!B30</f>
        <v>Siddharth Arya</v>
      </c>
      <c r="D26" s="7">
        <f>VLOOKUP($B26,'Module 1'!$A$8:$U$49,15,FALSE)</f>
        <v>59</v>
      </c>
      <c r="E26" s="7" t="str">
        <f>VLOOKUP($B26,'Module 1'!$A$8:$U$49,19,FALSE)</f>
        <v>NA</v>
      </c>
      <c r="F26" s="7" t="str">
        <f t="shared" si="12"/>
        <v>NA</v>
      </c>
      <c r="G26" s="6" t="str">
        <f t="shared" si="13"/>
        <v>NA</v>
      </c>
      <c r="H26" s="7" t="e">
        <f>VLOOKUP($B26,'Module 2'!$A$8:$T$58,11,FALSE)</f>
        <v>#N/A</v>
      </c>
      <c r="I26" s="7" t="e">
        <f>VLOOKUP($B26,'Module 2'!$A$8:$T$58,15,FALSE)</f>
        <v>#N/A</v>
      </c>
      <c r="J26" s="7" t="e">
        <f t="shared" si="14"/>
        <v>#N/A</v>
      </c>
      <c r="K26" s="6" t="e">
        <f t="shared" si="15"/>
        <v>#N/A</v>
      </c>
      <c r="L26" s="7" t="e">
        <f>VLOOKUP($B26,'Module 3'!$A$8:$U$58,12,FALSE)</f>
        <v>#N/A</v>
      </c>
      <c r="M26" s="7" t="e">
        <f>VLOOKUP($B26,'Module 3'!$A$8:$U$58,16,FALSE)</f>
        <v>#N/A</v>
      </c>
      <c r="N26" s="7" t="e">
        <f t="shared" si="16"/>
        <v>#N/A</v>
      </c>
      <c r="O26" s="6" t="e">
        <f t="shared" si="17"/>
        <v>#N/A</v>
      </c>
      <c r="P26" s="7" t="e">
        <f>VLOOKUP($B26,'Module 4'!$A$8:$U$58,9,FALSE)</f>
        <v>#N/A</v>
      </c>
      <c r="Q26" s="7" t="e">
        <f>VLOOKUP($B26,'Module 4'!$A$8:$U$58,13,FALSE)</f>
        <v>#N/A</v>
      </c>
      <c r="R26" s="7" t="e">
        <f t="shared" si="18"/>
        <v>#N/A</v>
      </c>
      <c r="S26" s="6" t="e">
        <f t="shared" si="19"/>
        <v>#N/A</v>
      </c>
      <c r="T26" s="7" t="e">
        <f>VLOOKUP($B26,'Module 5'!$A$8:$U$58,8,FALSE)</f>
        <v>#N/A</v>
      </c>
      <c r="U26" s="6" t="e">
        <f t="shared" si="20"/>
        <v>#N/A</v>
      </c>
      <c r="V26" s="8" t="e">
        <f t="shared" si="21"/>
        <v>#N/A</v>
      </c>
      <c r="W26" s="37"/>
      <c r="X26" s="37" t="e">
        <f t="shared" si="22"/>
        <v>#N/A</v>
      </c>
      <c r="Y26" s="8" t="e">
        <f t="shared" si="23"/>
        <v>#N/A</v>
      </c>
      <c r="Z26" s="41"/>
      <c r="AA26" s="35"/>
      <c r="AB26" s="42"/>
      <c r="AC26" s="120"/>
      <c r="AD26" s="2"/>
      <c r="AE26" s="2"/>
      <c r="AF26" s="2"/>
      <c r="AG26" s="2"/>
    </row>
    <row r="27" spans="2:33" ht="15.75" x14ac:dyDescent="0.3">
      <c r="B27" s="58">
        <f>'Module 1'!A31</f>
        <v>834629</v>
      </c>
      <c r="C27" s="58" t="str">
        <f>'Module 1'!B31</f>
        <v>Abhishek Sharan</v>
      </c>
      <c r="D27" s="7">
        <f>VLOOKUP($B27,'Module 1'!$A$8:$U$49,15,FALSE)</f>
        <v>72</v>
      </c>
      <c r="E27" s="7" t="str">
        <f>VLOOKUP($B27,'Module 1'!$A$8:$U$49,19,FALSE)</f>
        <v>NA</v>
      </c>
      <c r="F27" s="7">
        <f t="shared" si="12"/>
        <v>72</v>
      </c>
      <c r="G27" s="6">
        <f t="shared" si="13"/>
        <v>3</v>
      </c>
      <c r="H27" s="7" t="e">
        <f>VLOOKUP($B27,'Module 2'!$A$8:$T$58,11,FALSE)</f>
        <v>#N/A</v>
      </c>
      <c r="I27" s="7" t="e">
        <f>VLOOKUP($B27,'Module 2'!$A$8:$T$58,15,FALSE)</f>
        <v>#N/A</v>
      </c>
      <c r="J27" s="7" t="e">
        <f t="shared" si="14"/>
        <v>#N/A</v>
      </c>
      <c r="K27" s="6" t="e">
        <f t="shared" si="15"/>
        <v>#N/A</v>
      </c>
      <c r="L27" s="7" t="e">
        <f>VLOOKUP($B27,'Module 3'!$A$8:$U$58,12,FALSE)</f>
        <v>#N/A</v>
      </c>
      <c r="M27" s="7" t="e">
        <f>VLOOKUP($B27,'Module 3'!$A$8:$U$58,16,FALSE)</f>
        <v>#N/A</v>
      </c>
      <c r="N27" s="7" t="e">
        <f t="shared" si="16"/>
        <v>#N/A</v>
      </c>
      <c r="O27" s="6" t="e">
        <f t="shared" si="17"/>
        <v>#N/A</v>
      </c>
      <c r="P27" s="7" t="e">
        <f>VLOOKUP($B27,'Module 4'!$A$8:$U$58,9,FALSE)</f>
        <v>#N/A</v>
      </c>
      <c r="Q27" s="7" t="e">
        <f>VLOOKUP($B27,'Module 4'!$A$8:$U$58,13,FALSE)</f>
        <v>#N/A</v>
      </c>
      <c r="R27" s="7" t="e">
        <f t="shared" si="18"/>
        <v>#N/A</v>
      </c>
      <c r="S27" s="6" t="e">
        <f t="shared" si="19"/>
        <v>#N/A</v>
      </c>
      <c r="T27" s="7" t="e">
        <f>VLOOKUP($B27,'Module 5'!$A$8:$U$58,8,FALSE)</f>
        <v>#N/A</v>
      </c>
      <c r="U27" s="6" t="e">
        <f t="shared" si="20"/>
        <v>#N/A</v>
      </c>
      <c r="V27" s="8" t="e">
        <f t="shared" si="21"/>
        <v>#N/A</v>
      </c>
      <c r="W27" s="37"/>
      <c r="X27" s="37" t="e">
        <f t="shared" si="22"/>
        <v>#N/A</v>
      </c>
      <c r="Y27" s="8" t="e">
        <f t="shared" si="23"/>
        <v>#N/A</v>
      </c>
      <c r="Z27" s="41"/>
      <c r="AA27" s="35"/>
      <c r="AB27" s="42"/>
      <c r="AC27" s="120"/>
      <c r="AD27" s="2"/>
      <c r="AE27" s="2"/>
      <c r="AF27" s="2"/>
      <c r="AG27" s="2"/>
    </row>
    <row r="28" spans="2:33" ht="15.75" x14ac:dyDescent="0.3">
      <c r="B28" s="58">
        <f>'Module 1'!A32</f>
        <v>834636</v>
      </c>
      <c r="C28" s="58" t="str">
        <f>'Module 1'!B32</f>
        <v>Spurthi Bhadrappa</v>
      </c>
      <c r="D28" s="7">
        <f>VLOOKUP($B28,'Module 1'!$A$8:$U$49,15,FALSE)</f>
        <v>54</v>
      </c>
      <c r="E28" s="7" t="str">
        <f>VLOOKUP($B28,'Module 1'!$A$8:$U$49,19,FALSE)</f>
        <v>NA</v>
      </c>
      <c r="F28" s="7" t="str">
        <f t="shared" si="12"/>
        <v>NA</v>
      </c>
      <c r="G28" s="6" t="str">
        <f t="shared" si="13"/>
        <v>NA</v>
      </c>
      <c r="H28" s="7" t="e">
        <f>VLOOKUP($B28,'Module 2'!$A$8:$T$58,11,FALSE)</f>
        <v>#N/A</v>
      </c>
      <c r="I28" s="7" t="e">
        <f>VLOOKUP($B28,'Module 2'!$A$8:$T$58,15,FALSE)</f>
        <v>#N/A</v>
      </c>
      <c r="J28" s="7" t="e">
        <f t="shared" si="14"/>
        <v>#N/A</v>
      </c>
      <c r="K28" s="6" t="e">
        <f t="shared" si="15"/>
        <v>#N/A</v>
      </c>
      <c r="L28" s="7" t="e">
        <f>VLOOKUP($B28,'Module 3'!$A$8:$U$58,12,FALSE)</f>
        <v>#N/A</v>
      </c>
      <c r="M28" s="7" t="e">
        <f>VLOOKUP($B28,'Module 3'!$A$8:$U$58,16,FALSE)</f>
        <v>#N/A</v>
      </c>
      <c r="N28" s="7" t="e">
        <f t="shared" si="16"/>
        <v>#N/A</v>
      </c>
      <c r="O28" s="6" t="e">
        <f t="shared" si="17"/>
        <v>#N/A</v>
      </c>
      <c r="P28" s="7" t="e">
        <f>VLOOKUP($B28,'Module 4'!$A$8:$U$58,9,FALSE)</f>
        <v>#N/A</v>
      </c>
      <c r="Q28" s="7" t="e">
        <f>VLOOKUP($B28,'Module 4'!$A$8:$U$58,13,FALSE)</f>
        <v>#N/A</v>
      </c>
      <c r="R28" s="7" t="e">
        <f t="shared" si="18"/>
        <v>#N/A</v>
      </c>
      <c r="S28" s="6" t="e">
        <f t="shared" si="19"/>
        <v>#N/A</v>
      </c>
      <c r="T28" s="7" t="e">
        <f>VLOOKUP($B28,'Module 5'!$A$8:$U$58,8,FALSE)</f>
        <v>#N/A</v>
      </c>
      <c r="U28" s="6" t="e">
        <f t="shared" si="20"/>
        <v>#N/A</v>
      </c>
      <c r="V28" s="8" t="e">
        <f t="shared" si="21"/>
        <v>#N/A</v>
      </c>
      <c r="W28" s="37"/>
      <c r="X28" s="37" t="e">
        <f t="shared" si="22"/>
        <v>#N/A</v>
      </c>
      <c r="Y28" s="8" t="e">
        <f t="shared" si="23"/>
        <v>#N/A</v>
      </c>
      <c r="Z28" s="41"/>
      <c r="AA28" s="35"/>
      <c r="AB28" s="42"/>
      <c r="AC28" s="120"/>
      <c r="AD28" s="2"/>
      <c r="AE28" s="2"/>
      <c r="AF28" s="2"/>
      <c r="AG28" s="2"/>
    </row>
    <row r="29" spans="2:33" ht="15.75" x14ac:dyDescent="0.3">
      <c r="B29" s="58">
        <f>'Module 1'!A33</f>
        <v>834640</v>
      </c>
      <c r="C29" s="58" t="str">
        <f>'Module 1'!B33</f>
        <v xml:space="preserve">Antonet Tina </v>
      </c>
      <c r="D29" s="7">
        <f>VLOOKUP($B29,'Module 1'!$A$8:$U$49,15,FALSE)</f>
        <v>50</v>
      </c>
      <c r="E29" s="7" t="str">
        <f>VLOOKUP($B29,'Module 1'!$A$8:$U$49,19,FALSE)</f>
        <v>NA</v>
      </c>
      <c r="F29" s="7" t="str">
        <f t="shared" si="12"/>
        <v>NA</v>
      </c>
      <c r="G29" s="6" t="str">
        <f t="shared" si="13"/>
        <v>NA</v>
      </c>
      <c r="H29" s="7" t="e">
        <f>VLOOKUP($B29,'Module 2'!$A$8:$T$58,11,FALSE)</f>
        <v>#N/A</v>
      </c>
      <c r="I29" s="7" t="e">
        <f>VLOOKUP($B29,'Module 2'!$A$8:$T$58,15,FALSE)</f>
        <v>#N/A</v>
      </c>
      <c r="J29" s="7" t="e">
        <f t="shared" si="14"/>
        <v>#N/A</v>
      </c>
      <c r="K29" s="6" t="e">
        <f t="shared" si="15"/>
        <v>#N/A</v>
      </c>
      <c r="L29" s="7" t="e">
        <f>VLOOKUP($B29,'Module 3'!$A$8:$U$58,12,FALSE)</f>
        <v>#N/A</v>
      </c>
      <c r="M29" s="7" t="e">
        <f>VLOOKUP($B29,'Module 3'!$A$8:$U$58,16,FALSE)</f>
        <v>#N/A</v>
      </c>
      <c r="N29" s="7" t="e">
        <f t="shared" si="16"/>
        <v>#N/A</v>
      </c>
      <c r="O29" s="6" t="e">
        <f t="shared" si="17"/>
        <v>#N/A</v>
      </c>
      <c r="P29" s="7" t="e">
        <f>VLOOKUP($B29,'Module 4'!$A$8:$U$58,9,FALSE)</f>
        <v>#N/A</v>
      </c>
      <c r="Q29" s="7" t="e">
        <f>VLOOKUP($B29,'Module 4'!$A$8:$U$58,13,FALSE)</f>
        <v>#N/A</v>
      </c>
      <c r="R29" s="7" t="e">
        <f t="shared" si="18"/>
        <v>#N/A</v>
      </c>
      <c r="S29" s="6" t="e">
        <f t="shared" si="19"/>
        <v>#N/A</v>
      </c>
      <c r="T29" s="7" t="e">
        <f>VLOOKUP($B29,'Module 5'!$A$8:$U$58,8,FALSE)</f>
        <v>#N/A</v>
      </c>
      <c r="U29" s="6" t="e">
        <f t="shared" si="20"/>
        <v>#N/A</v>
      </c>
      <c r="V29" s="8" t="e">
        <f t="shared" si="21"/>
        <v>#N/A</v>
      </c>
      <c r="W29" s="37"/>
      <c r="X29" s="37" t="e">
        <f t="shared" si="22"/>
        <v>#N/A</v>
      </c>
      <c r="Y29" s="8" t="e">
        <f t="shared" si="23"/>
        <v>#N/A</v>
      </c>
      <c r="Z29" s="41"/>
      <c r="AA29" s="35"/>
      <c r="AB29" s="42"/>
      <c r="AC29" s="120"/>
      <c r="AD29" s="2"/>
      <c r="AE29" s="2"/>
      <c r="AF29" s="2"/>
      <c r="AG29" s="2"/>
    </row>
    <row r="30" spans="2:33" ht="15.75" x14ac:dyDescent="0.3">
      <c r="B30" s="58">
        <f>'Module 1'!A34</f>
        <v>834653</v>
      </c>
      <c r="C30" s="58" t="str">
        <f>'Module 1'!B34</f>
        <v>Bala Vankena</v>
      </c>
      <c r="D30" s="7">
        <f>VLOOKUP($B30,'Module 1'!$A$8:$U$49,15,FALSE)</f>
        <v>59</v>
      </c>
      <c r="E30" s="7" t="str">
        <f>VLOOKUP($B30,'Module 1'!$A$8:$U$49,19,FALSE)</f>
        <v>NA</v>
      </c>
      <c r="F30" s="7" t="str">
        <f t="shared" si="12"/>
        <v>NA</v>
      </c>
      <c r="G30" s="6" t="str">
        <f t="shared" si="13"/>
        <v>NA</v>
      </c>
      <c r="H30" s="7" t="e">
        <f>VLOOKUP($B30,'Module 2'!$A$8:$T$58,11,FALSE)</f>
        <v>#N/A</v>
      </c>
      <c r="I30" s="7" t="e">
        <f>VLOOKUP($B30,'Module 2'!$A$8:$T$58,15,FALSE)</f>
        <v>#N/A</v>
      </c>
      <c r="J30" s="7" t="e">
        <f t="shared" si="14"/>
        <v>#N/A</v>
      </c>
      <c r="K30" s="6" t="e">
        <f t="shared" si="15"/>
        <v>#N/A</v>
      </c>
      <c r="L30" s="7" t="e">
        <f>VLOOKUP($B30,'Module 3'!$A$8:$U$58,12,FALSE)</f>
        <v>#N/A</v>
      </c>
      <c r="M30" s="7" t="e">
        <f>VLOOKUP($B30,'Module 3'!$A$8:$U$58,16,FALSE)</f>
        <v>#N/A</v>
      </c>
      <c r="N30" s="7" t="e">
        <f t="shared" si="16"/>
        <v>#N/A</v>
      </c>
      <c r="O30" s="6" t="e">
        <f t="shared" si="17"/>
        <v>#N/A</v>
      </c>
      <c r="P30" s="7" t="e">
        <f>VLOOKUP($B30,'Module 4'!$A$8:$U$58,9,FALSE)</f>
        <v>#N/A</v>
      </c>
      <c r="Q30" s="7" t="e">
        <f>VLOOKUP($B30,'Module 4'!$A$8:$U$58,13,FALSE)</f>
        <v>#N/A</v>
      </c>
      <c r="R30" s="7" t="e">
        <f t="shared" si="18"/>
        <v>#N/A</v>
      </c>
      <c r="S30" s="6" t="e">
        <f t="shared" si="19"/>
        <v>#N/A</v>
      </c>
      <c r="T30" s="7" t="e">
        <f>VLOOKUP($B30,'Module 5'!$A$8:$U$58,8,FALSE)</f>
        <v>#N/A</v>
      </c>
      <c r="U30" s="6" t="e">
        <f t="shared" si="20"/>
        <v>#N/A</v>
      </c>
      <c r="V30" s="8" t="e">
        <f t="shared" si="21"/>
        <v>#N/A</v>
      </c>
      <c r="W30" s="37"/>
      <c r="X30" s="37" t="e">
        <f t="shared" si="22"/>
        <v>#N/A</v>
      </c>
      <c r="Y30" s="8" t="e">
        <f t="shared" si="23"/>
        <v>#N/A</v>
      </c>
      <c r="Z30" s="41"/>
      <c r="AA30" s="35"/>
      <c r="AB30" s="42"/>
      <c r="AC30" s="120"/>
      <c r="AD30" s="2"/>
      <c r="AE30" s="2"/>
      <c r="AF30" s="2"/>
      <c r="AG30" s="2"/>
    </row>
    <row r="31" spans="2:33" ht="15.75" x14ac:dyDescent="0.3">
      <c r="B31" s="58">
        <f>'Module 1'!A35</f>
        <v>834655</v>
      </c>
      <c r="C31" s="58" t="str">
        <f>'Module 1'!B35</f>
        <v>VinilKedari setti</v>
      </c>
      <c r="D31" s="7">
        <f>VLOOKUP($B31,'Module 1'!$A$8:$U$49,15,FALSE)</f>
        <v>54</v>
      </c>
      <c r="E31" s="7" t="str">
        <f>VLOOKUP($B31,'Module 1'!$A$8:$U$49,19,FALSE)</f>
        <v>NA</v>
      </c>
      <c r="F31" s="7" t="str">
        <f t="shared" si="12"/>
        <v>NA</v>
      </c>
      <c r="G31" s="6" t="str">
        <f t="shared" si="13"/>
        <v>NA</v>
      </c>
      <c r="H31" s="7" t="e">
        <f>VLOOKUP($B31,'Module 2'!$A$8:$T$58,11,FALSE)</f>
        <v>#N/A</v>
      </c>
      <c r="I31" s="7" t="e">
        <f>VLOOKUP($B31,'Module 2'!$A$8:$T$58,15,FALSE)</f>
        <v>#N/A</v>
      </c>
      <c r="J31" s="7" t="e">
        <f t="shared" si="14"/>
        <v>#N/A</v>
      </c>
      <c r="K31" s="6" t="e">
        <f t="shared" si="15"/>
        <v>#N/A</v>
      </c>
      <c r="L31" s="7" t="e">
        <f>VLOOKUP($B31,'Module 3'!$A$8:$U$58,12,FALSE)</f>
        <v>#N/A</v>
      </c>
      <c r="M31" s="7" t="e">
        <f>VLOOKUP($B31,'Module 3'!$A$8:$U$58,16,FALSE)</f>
        <v>#N/A</v>
      </c>
      <c r="N31" s="7" t="e">
        <f t="shared" si="16"/>
        <v>#N/A</v>
      </c>
      <c r="O31" s="6" t="e">
        <f t="shared" si="17"/>
        <v>#N/A</v>
      </c>
      <c r="P31" s="7" t="e">
        <f>VLOOKUP($B31,'Module 4'!$A$8:$U$58,9,FALSE)</f>
        <v>#N/A</v>
      </c>
      <c r="Q31" s="7" t="e">
        <f>VLOOKUP($B31,'Module 4'!$A$8:$U$58,13,FALSE)</f>
        <v>#N/A</v>
      </c>
      <c r="R31" s="7" t="e">
        <f t="shared" si="18"/>
        <v>#N/A</v>
      </c>
      <c r="S31" s="6" t="e">
        <f t="shared" si="19"/>
        <v>#N/A</v>
      </c>
      <c r="T31" s="7" t="e">
        <f>VLOOKUP($B31,'Module 5'!$A$8:$U$58,8,FALSE)</f>
        <v>#N/A</v>
      </c>
      <c r="U31" s="6" t="e">
        <f t="shared" si="20"/>
        <v>#N/A</v>
      </c>
      <c r="V31" s="8" t="e">
        <f t="shared" si="21"/>
        <v>#N/A</v>
      </c>
      <c r="W31" s="37"/>
      <c r="X31" s="37" t="e">
        <f t="shared" si="22"/>
        <v>#N/A</v>
      </c>
      <c r="Y31" s="8" t="e">
        <f t="shared" si="23"/>
        <v>#N/A</v>
      </c>
      <c r="Z31" s="41"/>
      <c r="AA31" s="35"/>
      <c r="AB31" s="42"/>
      <c r="AC31" s="120"/>
      <c r="AD31" s="2"/>
      <c r="AE31" s="2"/>
      <c r="AF31" s="2"/>
      <c r="AG31" s="2"/>
    </row>
    <row r="32" spans="2:33" ht="15.75" x14ac:dyDescent="0.3">
      <c r="B32" s="58">
        <f>'Module 1'!A36</f>
        <v>834671</v>
      </c>
      <c r="C32" s="58" t="str">
        <f>'Module 1'!B36</f>
        <v>Aravind Balakrishnan</v>
      </c>
      <c r="D32" s="7">
        <f>VLOOKUP($B32,'Module 1'!$A$8:$U$49,15,FALSE)</f>
        <v>81</v>
      </c>
      <c r="E32" s="7" t="str">
        <f>VLOOKUP($B32,'Module 1'!$A$8:$U$49,19,FALSE)</f>
        <v>NA</v>
      </c>
      <c r="F32" s="7">
        <f t="shared" si="12"/>
        <v>81</v>
      </c>
      <c r="G32" s="6">
        <f t="shared" si="13"/>
        <v>4</v>
      </c>
      <c r="H32" s="7" t="e">
        <f>VLOOKUP($B32,'Module 2'!$A$8:$T$58,11,FALSE)</f>
        <v>#N/A</v>
      </c>
      <c r="I32" s="7" t="e">
        <f>VLOOKUP($B32,'Module 2'!$A$8:$T$58,15,FALSE)</f>
        <v>#N/A</v>
      </c>
      <c r="J32" s="7" t="e">
        <f t="shared" si="14"/>
        <v>#N/A</v>
      </c>
      <c r="K32" s="6" t="e">
        <f t="shared" si="15"/>
        <v>#N/A</v>
      </c>
      <c r="L32" s="7" t="e">
        <f>VLOOKUP($B32,'Module 3'!$A$8:$U$58,12,FALSE)</f>
        <v>#N/A</v>
      </c>
      <c r="M32" s="7" t="e">
        <f>VLOOKUP($B32,'Module 3'!$A$8:$U$58,16,FALSE)</f>
        <v>#N/A</v>
      </c>
      <c r="N32" s="7" t="e">
        <f t="shared" si="16"/>
        <v>#N/A</v>
      </c>
      <c r="O32" s="6" t="e">
        <f t="shared" si="17"/>
        <v>#N/A</v>
      </c>
      <c r="P32" s="7" t="e">
        <f>VLOOKUP($B32,'Module 4'!$A$8:$U$58,9,FALSE)</f>
        <v>#N/A</v>
      </c>
      <c r="Q32" s="7" t="e">
        <f>VLOOKUP($B32,'Module 4'!$A$8:$U$58,13,FALSE)</f>
        <v>#N/A</v>
      </c>
      <c r="R32" s="7" t="e">
        <f t="shared" si="18"/>
        <v>#N/A</v>
      </c>
      <c r="S32" s="6" t="e">
        <f t="shared" si="19"/>
        <v>#N/A</v>
      </c>
      <c r="T32" s="7" t="e">
        <f>VLOOKUP($B32,'Module 5'!$A$8:$U$58,8,FALSE)</f>
        <v>#N/A</v>
      </c>
      <c r="U32" s="6" t="e">
        <f t="shared" si="20"/>
        <v>#N/A</v>
      </c>
      <c r="V32" s="8" t="e">
        <f t="shared" si="21"/>
        <v>#N/A</v>
      </c>
      <c r="W32" s="37"/>
      <c r="X32" s="37" t="e">
        <f t="shared" si="22"/>
        <v>#N/A</v>
      </c>
      <c r="Y32" s="8" t="e">
        <f t="shared" si="23"/>
        <v>#N/A</v>
      </c>
      <c r="Z32" s="41"/>
      <c r="AA32" s="35"/>
      <c r="AB32" s="42"/>
      <c r="AC32" s="120"/>
      <c r="AD32" s="2"/>
      <c r="AE32" s="2"/>
      <c r="AF32" s="2"/>
      <c r="AG32" s="2"/>
    </row>
    <row r="33" spans="2:33" ht="15.75" x14ac:dyDescent="0.3">
      <c r="B33" s="58">
        <f>'Module 1'!A37</f>
        <v>834672</v>
      </c>
      <c r="C33" s="58" t="str">
        <f>'Module 1'!B37</f>
        <v>Dilipprasad Elangovan</v>
      </c>
      <c r="D33" s="7">
        <f>VLOOKUP($B33,'Module 1'!$A$8:$U$49,15,FALSE)</f>
        <v>50</v>
      </c>
      <c r="E33" s="7" t="str">
        <f>VLOOKUP($B33,'Module 1'!$A$8:$U$49,19,FALSE)</f>
        <v>NA</v>
      </c>
      <c r="F33" s="7" t="str">
        <f t="shared" si="12"/>
        <v>NA</v>
      </c>
      <c r="G33" s="6" t="str">
        <f t="shared" si="13"/>
        <v>NA</v>
      </c>
      <c r="H33" s="7" t="e">
        <f>VLOOKUP($B33,'Module 2'!$A$8:$T$58,11,FALSE)</f>
        <v>#N/A</v>
      </c>
      <c r="I33" s="7" t="e">
        <f>VLOOKUP($B33,'Module 2'!$A$8:$T$58,15,FALSE)</f>
        <v>#N/A</v>
      </c>
      <c r="J33" s="7" t="e">
        <f t="shared" si="14"/>
        <v>#N/A</v>
      </c>
      <c r="K33" s="6" t="e">
        <f t="shared" si="15"/>
        <v>#N/A</v>
      </c>
      <c r="L33" s="7" t="e">
        <f>VLOOKUP($B33,'Module 3'!$A$8:$U$58,12,FALSE)</f>
        <v>#N/A</v>
      </c>
      <c r="M33" s="7" t="e">
        <f>VLOOKUP($B33,'Module 3'!$A$8:$U$58,16,FALSE)</f>
        <v>#N/A</v>
      </c>
      <c r="N33" s="7" t="e">
        <f t="shared" si="16"/>
        <v>#N/A</v>
      </c>
      <c r="O33" s="6" t="e">
        <f t="shared" si="17"/>
        <v>#N/A</v>
      </c>
      <c r="P33" s="7" t="e">
        <f>VLOOKUP($B33,'Module 4'!$A$8:$U$58,9,FALSE)</f>
        <v>#N/A</v>
      </c>
      <c r="Q33" s="7" t="e">
        <f>VLOOKUP($B33,'Module 4'!$A$8:$U$58,13,FALSE)</f>
        <v>#N/A</v>
      </c>
      <c r="R33" s="7" t="e">
        <f t="shared" si="18"/>
        <v>#N/A</v>
      </c>
      <c r="S33" s="6" t="e">
        <f t="shared" si="19"/>
        <v>#N/A</v>
      </c>
      <c r="T33" s="7" t="e">
        <f>VLOOKUP($B33,'Module 5'!$A$8:$U$58,8,FALSE)</f>
        <v>#N/A</v>
      </c>
      <c r="U33" s="6" t="e">
        <f t="shared" si="20"/>
        <v>#N/A</v>
      </c>
      <c r="V33" s="8" t="e">
        <f t="shared" si="21"/>
        <v>#N/A</v>
      </c>
      <c r="W33" s="37"/>
      <c r="X33" s="37" t="e">
        <f t="shared" si="22"/>
        <v>#N/A</v>
      </c>
      <c r="Y33" s="8" t="e">
        <f t="shared" si="23"/>
        <v>#N/A</v>
      </c>
      <c r="Z33" s="41"/>
      <c r="AA33" s="35"/>
      <c r="AB33" s="42"/>
      <c r="AC33" s="120"/>
      <c r="AD33" s="2"/>
      <c r="AE33" s="2"/>
      <c r="AF33" s="2"/>
      <c r="AG33" s="2"/>
    </row>
    <row r="34" spans="2:33" ht="15.75" x14ac:dyDescent="0.3">
      <c r="B34" s="58">
        <f>'Module 1'!A38</f>
        <v>834678</v>
      </c>
      <c r="C34" s="58" t="str">
        <f>'Module 1'!B38</f>
        <v>Saranya Chandramouleeswaran</v>
      </c>
      <c r="D34" s="7">
        <f>VLOOKUP($B34,'Module 1'!$A$8:$U$49,15,FALSE)</f>
        <v>68</v>
      </c>
      <c r="E34" s="7" t="str">
        <f>VLOOKUP($B34,'Module 1'!$A$8:$U$49,19,FALSE)</f>
        <v>NA</v>
      </c>
      <c r="F34" s="7">
        <f t="shared" si="12"/>
        <v>68</v>
      </c>
      <c r="G34" s="6">
        <f t="shared" si="13"/>
        <v>2</v>
      </c>
      <c r="H34" s="7" t="e">
        <f>VLOOKUP($B34,'Module 2'!$A$8:$T$58,11,FALSE)</f>
        <v>#N/A</v>
      </c>
      <c r="I34" s="7" t="e">
        <f>VLOOKUP($B34,'Module 2'!$A$8:$T$58,15,FALSE)</f>
        <v>#N/A</v>
      </c>
      <c r="J34" s="7" t="e">
        <f t="shared" si="14"/>
        <v>#N/A</v>
      </c>
      <c r="K34" s="6" t="e">
        <f t="shared" si="15"/>
        <v>#N/A</v>
      </c>
      <c r="L34" s="7" t="e">
        <f>VLOOKUP($B34,'Module 3'!$A$8:$U$58,12,FALSE)</f>
        <v>#N/A</v>
      </c>
      <c r="M34" s="7" t="e">
        <f>VLOOKUP($B34,'Module 3'!$A$8:$U$58,16,FALSE)</f>
        <v>#N/A</v>
      </c>
      <c r="N34" s="7" t="e">
        <f t="shared" si="16"/>
        <v>#N/A</v>
      </c>
      <c r="O34" s="6" t="e">
        <f t="shared" si="17"/>
        <v>#N/A</v>
      </c>
      <c r="P34" s="7" t="e">
        <f>VLOOKUP($B34,'Module 4'!$A$8:$U$58,9,FALSE)</f>
        <v>#N/A</v>
      </c>
      <c r="Q34" s="7" t="e">
        <f>VLOOKUP($B34,'Module 4'!$A$8:$U$58,13,FALSE)</f>
        <v>#N/A</v>
      </c>
      <c r="R34" s="7" t="e">
        <f t="shared" si="18"/>
        <v>#N/A</v>
      </c>
      <c r="S34" s="6" t="e">
        <f t="shared" si="19"/>
        <v>#N/A</v>
      </c>
      <c r="T34" s="7" t="e">
        <f>VLOOKUP($B34,'Module 5'!$A$8:$U$58,8,FALSE)</f>
        <v>#N/A</v>
      </c>
      <c r="U34" s="6" t="e">
        <f t="shared" si="20"/>
        <v>#N/A</v>
      </c>
      <c r="V34" s="8" t="e">
        <f t="shared" si="21"/>
        <v>#N/A</v>
      </c>
      <c r="W34" s="37"/>
      <c r="X34" s="37" t="e">
        <f t="shared" si="22"/>
        <v>#N/A</v>
      </c>
      <c r="Y34" s="8" t="e">
        <f t="shared" si="23"/>
        <v>#N/A</v>
      </c>
      <c r="Z34" s="41"/>
      <c r="AA34" s="35"/>
      <c r="AB34" s="42"/>
      <c r="AC34" s="120"/>
      <c r="AD34" s="2"/>
      <c r="AE34" s="2"/>
      <c r="AF34" s="2"/>
      <c r="AG34" s="2"/>
    </row>
    <row r="35" spans="2:33" ht="15.75" x14ac:dyDescent="0.3">
      <c r="B35" s="58">
        <f>'Module 1'!A39</f>
        <v>834682</v>
      </c>
      <c r="C35" s="58" t="str">
        <f>'Module 1'!B39</f>
        <v>Arthi Arumugam</v>
      </c>
      <c r="D35" s="7">
        <f>VLOOKUP($B35,'Module 1'!$A$8:$U$49,15,FALSE)</f>
        <v>67</v>
      </c>
      <c r="E35" s="7" t="str">
        <f>VLOOKUP($B35,'Module 1'!$A$8:$U$49,19,FALSE)</f>
        <v>NA</v>
      </c>
      <c r="F35" s="7">
        <f t="shared" si="12"/>
        <v>67</v>
      </c>
      <c r="G35" s="6">
        <f t="shared" si="13"/>
        <v>2</v>
      </c>
      <c r="H35" s="7" t="e">
        <f>VLOOKUP($B35,'Module 2'!$A$8:$T$58,11,FALSE)</f>
        <v>#N/A</v>
      </c>
      <c r="I35" s="7" t="e">
        <f>VLOOKUP($B35,'Module 2'!$A$8:$T$58,15,FALSE)</f>
        <v>#N/A</v>
      </c>
      <c r="J35" s="7" t="e">
        <f t="shared" si="14"/>
        <v>#N/A</v>
      </c>
      <c r="K35" s="6" t="e">
        <f t="shared" si="15"/>
        <v>#N/A</v>
      </c>
      <c r="L35" s="7" t="e">
        <f>VLOOKUP($B35,'Module 3'!$A$8:$U$58,12,FALSE)</f>
        <v>#N/A</v>
      </c>
      <c r="M35" s="7" t="e">
        <f>VLOOKUP($B35,'Module 3'!$A$8:$U$58,16,FALSE)</f>
        <v>#N/A</v>
      </c>
      <c r="N35" s="7" t="e">
        <f t="shared" si="16"/>
        <v>#N/A</v>
      </c>
      <c r="O35" s="6" t="e">
        <f t="shared" si="17"/>
        <v>#N/A</v>
      </c>
      <c r="P35" s="7" t="e">
        <f>VLOOKUP($B35,'Module 4'!$A$8:$U$58,9,FALSE)</f>
        <v>#N/A</v>
      </c>
      <c r="Q35" s="7" t="e">
        <f>VLOOKUP($B35,'Module 4'!$A$8:$U$58,13,FALSE)</f>
        <v>#N/A</v>
      </c>
      <c r="R35" s="7" t="e">
        <f t="shared" si="18"/>
        <v>#N/A</v>
      </c>
      <c r="S35" s="6" t="e">
        <f t="shared" si="19"/>
        <v>#N/A</v>
      </c>
      <c r="T35" s="7" t="e">
        <f>VLOOKUP($B35,'Module 5'!$A$8:$U$58,8,FALSE)</f>
        <v>#N/A</v>
      </c>
      <c r="U35" s="6" t="e">
        <f t="shared" si="20"/>
        <v>#N/A</v>
      </c>
      <c r="V35" s="8" t="e">
        <f t="shared" si="21"/>
        <v>#N/A</v>
      </c>
      <c r="W35" s="37"/>
      <c r="X35" s="37" t="e">
        <f t="shared" si="22"/>
        <v>#N/A</v>
      </c>
      <c r="Y35" s="8" t="e">
        <f t="shared" si="23"/>
        <v>#N/A</v>
      </c>
      <c r="Z35" s="41"/>
      <c r="AA35" s="35"/>
      <c r="AB35" s="42"/>
      <c r="AC35" s="120"/>
      <c r="AD35" s="2"/>
      <c r="AE35" s="2"/>
      <c r="AF35" s="2"/>
      <c r="AG35" s="2"/>
    </row>
    <row r="36" spans="2:33" ht="15.75" x14ac:dyDescent="0.3">
      <c r="B36" s="58">
        <f>'Module 1'!A40</f>
        <v>834699</v>
      </c>
      <c r="C36" s="58" t="str">
        <f>'Module 1'!B40</f>
        <v>Arshad Rajkumar</v>
      </c>
      <c r="D36" s="7">
        <f>VLOOKUP($B36,'Module 1'!$A$8:$U$49,15,FALSE)</f>
        <v>72</v>
      </c>
      <c r="E36" s="7" t="str">
        <f>VLOOKUP($B36,'Module 1'!$A$8:$U$49,19,FALSE)</f>
        <v>NA</v>
      </c>
      <c r="F36" s="7">
        <f t="shared" si="12"/>
        <v>72</v>
      </c>
      <c r="G36" s="6">
        <f t="shared" si="13"/>
        <v>3</v>
      </c>
      <c r="H36" s="7" t="e">
        <f>VLOOKUP($B36,'Module 2'!$A$8:$T$58,11,FALSE)</f>
        <v>#N/A</v>
      </c>
      <c r="I36" s="7" t="e">
        <f>VLOOKUP($B36,'Module 2'!$A$8:$T$58,15,FALSE)</f>
        <v>#N/A</v>
      </c>
      <c r="J36" s="7" t="e">
        <f t="shared" si="14"/>
        <v>#N/A</v>
      </c>
      <c r="K36" s="6" t="e">
        <f t="shared" si="15"/>
        <v>#N/A</v>
      </c>
      <c r="L36" s="7" t="e">
        <f>VLOOKUP($B36,'Module 3'!$A$8:$U$58,12,FALSE)</f>
        <v>#N/A</v>
      </c>
      <c r="M36" s="7" t="e">
        <f>VLOOKUP($B36,'Module 3'!$A$8:$U$58,16,FALSE)</f>
        <v>#N/A</v>
      </c>
      <c r="N36" s="7" t="e">
        <f t="shared" si="16"/>
        <v>#N/A</v>
      </c>
      <c r="O36" s="6" t="e">
        <f t="shared" si="17"/>
        <v>#N/A</v>
      </c>
      <c r="P36" s="7" t="e">
        <f>VLOOKUP($B36,'Module 4'!$A$8:$U$58,9,FALSE)</f>
        <v>#N/A</v>
      </c>
      <c r="Q36" s="7" t="e">
        <f>VLOOKUP($B36,'Module 4'!$A$8:$U$58,13,FALSE)</f>
        <v>#N/A</v>
      </c>
      <c r="R36" s="7" t="e">
        <f t="shared" si="18"/>
        <v>#N/A</v>
      </c>
      <c r="S36" s="6" t="e">
        <f t="shared" si="19"/>
        <v>#N/A</v>
      </c>
      <c r="T36" s="7" t="e">
        <f>VLOOKUP($B36,'Module 5'!$A$8:$U$58,8,FALSE)</f>
        <v>#N/A</v>
      </c>
      <c r="U36" s="6" t="e">
        <f t="shared" si="20"/>
        <v>#N/A</v>
      </c>
      <c r="V36" s="8" t="e">
        <f t="shared" si="21"/>
        <v>#N/A</v>
      </c>
      <c r="W36" s="37"/>
      <c r="X36" s="37" t="e">
        <f t="shared" si="22"/>
        <v>#N/A</v>
      </c>
      <c r="Y36" s="8" t="e">
        <f t="shared" si="23"/>
        <v>#N/A</v>
      </c>
      <c r="Z36" s="41"/>
      <c r="AA36" s="35"/>
      <c r="AB36" s="42"/>
      <c r="AC36" s="120"/>
      <c r="AD36" s="2"/>
      <c r="AE36" s="2"/>
      <c r="AF36" s="2"/>
      <c r="AG36" s="2"/>
    </row>
    <row r="37" spans="2:33" ht="15.75" x14ac:dyDescent="0.3">
      <c r="B37" s="58">
        <f>'Module 1'!A41</f>
        <v>834771</v>
      </c>
      <c r="C37" s="58" t="str">
        <f>'Module 1'!B41</f>
        <v>Vipin Bisht</v>
      </c>
      <c r="D37" s="7">
        <f>VLOOKUP($B37,'Module 1'!$A$8:$U$49,15,FALSE)</f>
        <v>72</v>
      </c>
      <c r="E37" s="7" t="str">
        <f>VLOOKUP($B37,'Module 1'!$A$8:$U$49,19,FALSE)</f>
        <v>NA</v>
      </c>
      <c r="F37" s="7">
        <f t="shared" si="12"/>
        <v>72</v>
      </c>
      <c r="G37" s="6">
        <f t="shared" si="13"/>
        <v>3</v>
      </c>
      <c r="H37" s="7" t="e">
        <f>VLOOKUP($B37,'Module 2'!$A$8:$T$58,11,FALSE)</f>
        <v>#N/A</v>
      </c>
      <c r="I37" s="7" t="e">
        <f>VLOOKUP($B37,'Module 2'!$A$8:$T$58,15,FALSE)</f>
        <v>#N/A</v>
      </c>
      <c r="J37" s="7" t="e">
        <f t="shared" si="14"/>
        <v>#N/A</v>
      </c>
      <c r="K37" s="6" t="e">
        <f t="shared" si="15"/>
        <v>#N/A</v>
      </c>
      <c r="L37" s="7" t="e">
        <f>VLOOKUP($B37,'Module 3'!$A$8:$U$58,12,FALSE)</f>
        <v>#N/A</v>
      </c>
      <c r="M37" s="7" t="e">
        <f>VLOOKUP($B37,'Module 3'!$A$8:$U$58,16,FALSE)</f>
        <v>#N/A</v>
      </c>
      <c r="N37" s="7" t="e">
        <f t="shared" si="16"/>
        <v>#N/A</v>
      </c>
      <c r="O37" s="6" t="e">
        <f t="shared" si="17"/>
        <v>#N/A</v>
      </c>
      <c r="P37" s="7" t="e">
        <f>VLOOKUP($B37,'Module 4'!$A$8:$U$58,9,FALSE)</f>
        <v>#N/A</v>
      </c>
      <c r="Q37" s="7" t="e">
        <f>VLOOKUP($B37,'Module 4'!$A$8:$U$58,13,FALSE)</f>
        <v>#N/A</v>
      </c>
      <c r="R37" s="7" t="e">
        <f t="shared" si="18"/>
        <v>#N/A</v>
      </c>
      <c r="S37" s="6" t="e">
        <f t="shared" si="19"/>
        <v>#N/A</v>
      </c>
      <c r="T37" s="7" t="e">
        <f>VLOOKUP($B37,'Module 5'!$A$8:$U$58,8,FALSE)</f>
        <v>#N/A</v>
      </c>
      <c r="U37" s="6" t="e">
        <f t="shared" si="20"/>
        <v>#N/A</v>
      </c>
      <c r="V37" s="8" t="e">
        <f t="shared" si="21"/>
        <v>#N/A</v>
      </c>
      <c r="W37" s="37"/>
      <c r="X37" s="37" t="e">
        <f t="shared" si="22"/>
        <v>#N/A</v>
      </c>
      <c r="Y37" s="8" t="e">
        <f t="shared" si="23"/>
        <v>#N/A</v>
      </c>
      <c r="Z37" s="41"/>
      <c r="AA37" s="35"/>
      <c r="AB37" s="42"/>
      <c r="AC37" s="120"/>
      <c r="AD37" s="2"/>
      <c r="AE37" s="2"/>
      <c r="AF37" s="2"/>
      <c r="AG37" s="2"/>
    </row>
    <row r="38" spans="2:33" ht="15.75" x14ac:dyDescent="0.3">
      <c r="B38" s="58">
        <f>'Module 1'!A42</f>
        <v>834803</v>
      </c>
      <c r="C38" s="58" t="str">
        <f>'Module 1'!B42</f>
        <v>Nishant Tiwari</v>
      </c>
      <c r="D38" s="7">
        <f>VLOOKUP($B38,'Module 1'!$A$8:$U$49,15,FALSE)</f>
        <v>76</v>
      </c>
      <c r="E38" s="7" t="str">
        <f>VLOOKUP($B38,'Module 1'!$A$8:$U$49,19,FALSE)</f>
        <v>NA</v>
      </c>
      <c r="F38" s="7">
        <f t="shared" si="12"/>
        <v>76</v>
      </c>
      <c r="G38" s="6">
        <f t="shared" si="13"/>
        <v>3</v>
      </c>
      <c r="H38" s="7" t="e">
        <f>VLOOKUP($B38,'Module 2'!$A$8:$T$58,11,FALSE)</f>
        <v>#N/A</v>
      </c>
      <c r="I38" s="7" t="e">
        <f>VLOOKUP($B38,'Module 2'!$A$8:$T$58,15,FALSE)</f>
        <v>#N/A</v>
      </c>
      <c r="J38" s="7" t="e">
        <f t="shared" si="14"/>
        <v>#N/A</v>
      </c>
      <c r="K38" s="6" t="e">
        <f t="shared" si="15"/>
        <v>#N/A</v>
      </c>
      <c r="L38" s="7" t="e">
        <f>VLOOKUP($B38,'Module 3'!$A$8:$U$58,12,FALSE)</f>
        <v>#N/A</v>
      </c>
      <c r="M38" s="7" t="e">
        <f>VLOOKUP($B38,'Module 3'!$A$8:$U$58,16,FALSE)</f>
        <v>#N/A</v>
      </c>
      <c r="N38" s="7" t="e">
        <f t="shared" si="16"/>
        <v>#N/A</v>
      </c>
      <c r="O38" s="6" t="e">
        <f t="shared" si="17"/>
        <v>#N/A</v>
      </c>
      <c r="P38" s="7" t="e">
        <f>VLOOKUP($B38,'Module 4'!$A$8:$U$58,9,FALSE)</f>
        <v>#N/A</v>
      </c>
      <c r="Q38" s="7" t="e">
        <f>VLOOKUP($B38,'Module 4'!$A$8:$U$58,13,FALSE)</f>
        <v>#N/A</v>
      </c>
      <c r="R38" s="7" t="e">
        <f t="shared" si="18"/>
        <v>#N/A</v>
      </c>
      <c r="S38" s="6" t="e">
        <f t="shared" si="19"/>
        <v>#N/A</v>
      </c>
      <c r="T38" s="7" t="e">
        <f>VLOOKUP($B38,'Module 5'!$A$8:$U$58,8,FALSE)</f>
        <v>#N/A</v>
      </c>
      <c r="U38" s="6" t="e">
        <f t="shared" si="20"/>
        <v>#N/A</v>
      </c>
      <c r="V38" s="8" t="e">
        <f t="shared" si="21"/>
        <v>#N/A</v>
      </c>
      <c r="W38" s="37"/>
      <c r="X38" s="37" t="e">
        <f t="shared" si="22"/>
        <v>#N/A</v>
      </c>
      <c r="Y38" s="8" t="e">
        <f t="shared" si="23"/>
        <v>#N/A</v>
      </c>
      <c r="Z38" s="41"/>
      <c r="AA38" s="35"/>
      <c r="AB38" s="42"/>
      <c r="AC38" s="120"/>
      <c r="AD38" s="2"/>
      <c r="AE38" s="2"/>
      <c r="AF38" s="2"/>
      <c r="AG38" s="2"/>
    </row>
    <row r="39" spans="2:33" ht="15.75" x14ac:dyDescent="0.3">
      <c r="B39" s="58">
        <f>'Module 1'!A43</f>
        <v>834805</v>
      </c>
      <c r="C39" s="58" t="str">
        <f>'Module 1'!B43</f>
        <v>LatikaVerma</v>
      </c>
      <c r="D39" s="7">
        <f>VLOOKUP($B39,'Module 1'!$A$8:$U$49,15,FALSE)</f>
        <v>53</v>
      </c>
      <c r="E39" s="7" t="str">
        <f>VLOOKUP($B39,'Module 1'!$A$8:$U$49,19,FALSE)</f>
        <v>NA</v>
      </c>
      <c r="F39" s="7" t="str">
        <f t="shared" si="12"/>
        <v>NA</v>
      </c>
      <c r="G39" s="6" t="str">
        <f t="shared" si="13"/>
        <v>NA</v>
      </c>
      <c r="H39" s="7" t="e">
        <f>VLOOKUP($B39,'Module 2'!$A$8:$T$58,11,FALSE)</f>
        <v>#N/A</v>
      </c>
      <c r="I39" s="7" t="e">
        <f>VLOOKUP($B39,'Module 2'!$A$8:$T$58,15,FALSE)</f>
        <v>#N/A</v>
      </c>
      <c r="J39" s="7" t="e">
        <f t="shared" si="14"/>
        <v>#N/A</v>
      </c>
      <c r="K39" s="6" t="e">
        <f t="shared" si="15"/>
        <v>#N/A</v>
      </c>
      <c r="L39" s="7" t="e">
        <f>VLOOKUP($B39,'Module 3'!$A$8:$U$58,12,FALSE)</f>
        <v>#N/A</v>
      </c>
      <c r="M39" s="7" t="e">
        <f>VLOOKUP($B39,'Module 3'!$A$8:$U$58,16,FALSE)</f>
        <v>#N/A</v>
      </c>
      <c r="N39" s="7" t="e">
        <f t="shared" si="16"/>
        <v>#N/A</v>
      </c>
      <c r="O39" s="6" t="e">
        <f t="shared" si="17"/>
        <v>#N/A</v>
      </c>
      <c r="P39" s="7" t="e">
        <f>VLOOKUP($B39,'Module 4'!$A$8:$U$58,9,FALSE)</f>
        <v>#N/A</v>
      </c>
      <c r="Q39" s="7" t="e">
        <f>VLOOKUP($B39,'Module 4'!$A$8:$U$58,13,FALSE)</f>
        <v>#N/A</v>
      </c>
      <c r="R39" s="7" t="e">
        <f t="shared" si="18"/>
        <v>#N/A</v>
      </c>
      <c r="S39" s="6" t="e">
        <f t="shared" si="19"/>
        <v>#N/A</v>
      </c>
      <c r="T39" s="7" t="e">
        <f>VLOOKUP($B39,'Module 5'!$A$8:$U$58,8,FALSE)</f>
        <v>#N/A</v>
      </c>
      <c r="U39" s="6" t="e">
        <f t="shared" si="20"/>
        <v>#N/A</v>
      </c>
      <c r="V39" s="8" t="e">
        <f t="shared" si="21"/>
        <v>#N/A</v>
      </c>
      <c r="W39" s="37"/>
      <c r="X39" s="37" t="e">
        <f t="shared" si="22"/>
        <v>#N/A</v>
      </c>
      <c r="Y39" s="8" t="e">
        <f t="shared" si="23"/>
        <v>#N/A</v>
      </c>
      <c r="Z39" s="41"/>
      <c r="AA39" s="35"/>
      <c r="AB39" s="42"/>
      <c r="AC39" s="120"/>
      <c r="AD39" s="2"/>
      <c r="AE39" s="2"/>
      <c r="AF39" s="2"/>
      <c r="AG39" s="2"/>
    </row>
    <row r="40" spans="2:33" ht="15.75" x14ac:dyDescent="0.3">
      <c r="B40" s="58">
        <f>'Module 1'!A44</f>
        <v>834854</v>
      </c>
      <c r="C40" s="58" t="str">
        <f>'Module 1'!B44</f>
        <v>Srinivasan Sekar</v>
      </c>
      <c r="D40" s="7">
        <f>VLOOKUP($B40,'Module 1'!$A$8:$U$49,15,FALSE)</f>
        <v>62</v>
      </c>
      <c r="E40" s="7" t="str">
        <f>VLOOKUP($B40,'Module 1'!$A$8:$U$49,19,FALSE)</f>
        <v>NA</v>
      </c>
      <c r="F40" s="7">
        <f t="shared" si="12"/>
        <v>62</v>
      </c>
      <c r="G40" s="6">
        <f t="shared" si="13"/>
        <v>2</v>
      </c>
      <c r="H40" s="7" t="e">
        <f>VLOOKUP($B40,'Module 2'!$A$8:$T$58,11,FALSE)</f>
        <v>#N/A</v>
      </c>
      <c r="I40" s="7" t="e">
        <f>VLOOKUP($B40,'Module 2'!$A$8:$T$58,15,FALSE)</f>
        <v>#N/A</v>
      </c>
      <c r="J40" s="7" t="e">
        <f t="shared" si="14"/>
        <v>#N/A</v>
      </c>
      <c r="K40" s="6" t="e">
        <f t="shared" si="15"/>
        <v>#N/A</v>
      </c>
      <c r="L40" s="7" t="e">
        <f>VLOOKUP($B40,'Module 3'!$A$8:$U$58,12,FALSE)</f>
        <v>#N/A</v>
      </c>
      <c r="M40" s="7" t="e">
        <f>VLOOKUP($B40,'Module 3'!$A$8:$U$58,16,FALSE)</f>
        <v>#N/A</v>
      </c>
      <c r="N40" s="7" t="e">
        <f t="shared" si="16"/>
        <v>#N/A</v>
      </c>
      <c r="O40" s="6" t="e">
        <f t="shared" si="17"/>
        <v>#N/A</v>
      </c>
      <c r="P40" s="7" t="e">
        <f>VLOOKUP($B40,'Module 4'!$A$8:$U$58,9,FALSE)</f>
        <v>#N/A</v>
      </c>
      <c r="Q40" s="7" t="e">
        <f>VLOOKUP($B40,'Module 4'!$A$8:$U$58,13,FALSE)</f>
        <v>#N/A</v>
      </c>
      <c r="R40" s="7" t="e">
        <f t="shared" si="18"/>
        <v>#N/A</v>
      </c>
      <c r="S40" s="6" t="e">
        <f t="shared" si="19"/>
        <v>#N/A</v>
      </c>
      <c r="T40" s="7" t="e">
        <f>VLOOKUP($B40,'Module 5'!$A$8:$U$58,8,FALSE)</f>
        <v>#N/A</v>
      </c>
      <c r="U40" s="6" t="e">
        <f t="shared" si="20"/>
        <v>#N/A</v>
      </c>
      <c r="V40" s="8" t="e">
        <f t="shared" si="21"/>
        <v>#N/A</v>
      </c>
      <c r="W40" s="37"/>
      <c r="X40" s="37" t="e">
        <f t="shared" si="22"/>
        <v>#N/A</v>
      </c>
      <c r="Y40" s="8" t="e">
        <f t="shared" si="23"/>
        <v>#N/A</v>
      </c>
      <c r="Z40" s="41"/>
      <c r="AA40" s="35"/>
      <c r="AB40" s="42"/>
      <c r="AC40" s="120"/>
      <c r="AD40" s="2"/>
      <c r="AE40" s="2"/>
      <c r="AF40" s="2"/>
      <c r="AG40" s="2"/>
    </row>
  </sheetData>
  <autoFilter ref="A3:AG7"/>
  <mergeCells count="20">
    <mergeCell ref="P2:S2"/>
    <mergeCell ref="T2:U2"/>
    <mergeCell ref="V1:AA2"/>
    <mergeCell ref="AB1:AB3"/>
    <mergeCell ref="A1:A3"/>
    <mergeCell ref="B1:B3"/>
    <mergeCell ref="C1:C3"/>
    <mergeCell ref="D2:G2"/>
    <mergeCell ref="H2:K2"/>
    <mergeCell ref="L2:O2"/>
    <mergeCell ref="D1:G1"/>
    <mergeCell ref="H1:K1"/>
    <mergeCell ref="L1:O1"/>
    <mergeCell ref="P1:S1"/>
    <mergeCell ref="T1:U1"/>
    <mergeCell ref="AC1:AC3"/>
    <mergeCell ref="AD1:AD3"/>
    <mergeCell ref="AE1:AE3"/>
    <mergeCell ref="AF1:AF3"/>
    <mergeCell ref="AG1:AG3"/>
  </mergeCells>
  <conditionalFormatting sqref="I6 P6 Z7:Z40 E7:F40 T6:U40 I7:R40 K4:K40 O4:O40 R4:S40 T5:T40 U4:U40 G4:H40">
    <cfRule type="cellIs" dxfId="19" priority="413" stopIfTrue="1" operator="equal">
      <formula>"F"</formula>
    </cfRule>
  </conditionalFormatting>
  <conditionalFormatting sqref="T4:T40 D4:F40 H4:J40 L4:N40 P4:R40">
    <cfRule type="cellIs" dxfId="18" priority="412" stopIfTrue="1" operator="lessThan">
      <formula>60</formula>
    </cfRule>
  </conditionalFormatting>
  <conditionalFormatting sqref="Z7:Z40 K4:K40 G4:G40 O4:U40">
    <cfRule type="cellIs" dxfId="17" priority="393" stopIfTrue="1" operator="equal">
      <formula>"F"</formula>
    </cfRule>
  </conditionalFormatting>
  <conditionalFormatting sqref="I6 T4:T40 P4:R40">
    <cfRule type="cellIs" dxfId="16" priority="392" stopIfTrue="1" operator="lessThan">
      <formula>60</formula>
    </cfRule>
  </conditionalFormatting>
  <conditionalFormatting sqref="T4:T40 P4:R40">
    <cfRule type="cellIs" dxfId="15" priority="359" stopIfTrue="1" operator="lessThan">
      <formula>50</formula>
    </cfRule>
  </conditionalFormatting>
  <conditionalFormatting sqref="P7:P40 L7:L40">
    <cfRule type="cellIs" dxfId="14" priority="323" stopIfTrue="1" operator="lessThan">
      <formula>50</formula>
    </cfRule>
  </conditionalFormatting>
  <conditionalFormatting sqref="T6:U6 P6 K4:K40 O4:O40 S4:S40 U4:U40 G4:G40">
    <cfRule type="colorScale" priority="313">
      <colorScale>
        <cfvo type="num" val="1"/>
        <cfvo type="num" val="2"/>
        <color rgb="FFFF0000"/>
        <color rgb="FFFFEF9C"/>
      </colorScale>
    </cfRule>
    <cfRule type="cellIs" dxfId="13" priority="314" stopIfTrue="1" operator="between">
      <formula>1</formula>
      <formula>2</formula>
    </cfRule>
  </conditionalFormatting>
  <conditionalFormatting sqref="D4:E40">
    <cfRule type="cellIs" dxfId="12" priority="14" stopIfTrue="1" operator="lessThan">
      <formula>60</formula>
    </cfRule>
  </conditionalFormatting>
  <conditionalFormatting sqref="H4:I40">
    <cfRule type="cellIs" dxfId="11" priority="13" stopIfTrue="1" operator="lessThan">
      <formula>60</formula>
    </cfRule>
  </conditionalFormatting>
  <conditionalFormatting sqref="L4:M40">
    <cfRule type="cellIs" dxfId="10" priority="12" stopIfTrue="1" operator="lessThan">
      <formula>60</formula>
    </cfRule>
  </conditionalFormatting>
  <conditionalFormatting sqref="P4:Q40">
    <cfRule type="cellIs" dxfId="9" priority="11" stopIfTrue="1" operator="lessThan">
      <formula>60</formula>
    </cfRule>
  </conditionalFormatting>
  <conditionalFormatting sqref="P4:Q40">
    <cfRule type="cellIs" dxfId="8" priority="10" stopIfTrue="1" operator="equal">
      <formula>"F"</formula>
    </cfRule>
  </conditionalFormatting>
  <conditionalFormatting sqref="P4:Q40">
    <cfRule type="cellIs" dxfId="7" priority="9" stopIfTrue="1" operator="lessThan">
      <formula>60</formula>
    </cfRule>
  </conditionalFormatting>
  <conditionalFormatting sqref="P4:Q40">
    <cfRule type="cellIs" dxfId="6" priority="8" stopIfTrue="1" operator="lessThan">
      <formula>50</formula>
    </cfRule>
  </conditionalFormatting>
  <conditionalFormatting sqref="T5:T40 U4:U40">
    <cfRule type="cellIs" dxfId="5" priority="7" stopIfTrue="1" operator="equal">
      <formula>"F"</formula>
    </cfRule>
  </conditionalFormatting>
  <conditionalFormatting sqref="T4:T40">
    <cfRule type="cellIs" dxfId="4" priority="6" stopIfTrue="1" operator="lessThan">
      <formula>60</formula>
    </cfRule>
  </conditionalFormatting>
  <conditionalFormatting sqref="T4:U40">
    <cfRule type="cellIs" dxfId="3" priority="5" stopIfTrue="1" operator="equal">
      <formula>"F"</formula>
    </cfRule>
  </conditionalFormatting>
  <conditionalFormatting sqref="T4:T40">
    <cfRule type="cellIs" dxfId="2" priority="4" stopIfTrue="1" operator="lessThan">
      <formula>60</formula>
    </cfRule>
  </conditionalFormatting>
  <conditionalFormatting sqref="T4:T40">
    <cfRule type="cellIs" dxfId="1" priority="3" stopIfTrue="1" operator="lessThan">
      <formula>50</formula>
    </cfRule>
  </conditionalFormatting>
  <conditionalFormatting sqref="U4:U40">
    <cfRule type="colorScale" priority="1">
      <colorScale>
        <cfvo type="num" val="1"/>
        <cfvo type="num" val="2"/>
        <color rgb="FFFF0000"/>
        <color rgb="FFFFEF9C"/>
      </colorScale>
    </cfRule>
    <cfRule type="cellIs" dxfId="0" priority="2" stopIfTrue="1" operator="between">
      <formula>1</formula>
      <formula>2</formula>
    </cfRule>
  </conditionalFormatting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/>
  </sheetViews>
  <sheetFormatPr defaultRowHeight="15" x14ac:dyDescent="0.25"/>
  <cols>
    <col min="1" max="1" width="17.7109375" style="71" bestFit="1" customWidth="1"/>
    <col min="2" max="2" width="21.7109375" style="44" customWidth="1"/>
    <col min="3" max="3" width="12" style="45" customWidth="1"/>
    <col min="4" max="4" width="14.5703125" style="45" customWidth="1"/>
    <col min="5" max="8" width="12" style="45" customWidth="1"/>
    <col min="9" max="9" width="12" style="46" customWidth="1"/>
    <col min="10" max="10" width="12" style="45" customWidth="1"/>
    <col min="11" max="12" width="12" style="47" customWidth="1"/>
    <col min="13" max="16" width="12" style="45" customWidth="1"/>
    <col min="17" max="16384" width="9.140625" style="48"/>
  </cols>
  <sheetData>
    <row r="1" spans="1:21" ht="15.75" x14ac:dyDescent="0.25">
      <c r="A1" s="43" t="s">
        <v>111</v>
      </c>
      <c r="B1" s="43" t="s">
        <v>122</v>
      </c>
    </row>
    <row r="2" spans="1:21" ht="15.75" x14ac:dyDescent="0.25">
      <c r="A2" s="49" t="s">
        <v>66</v>
      </c>
      <c r="B2" s="44" t="s">
        <v>124</v>
      </c>
    </row>
    <row r="3" spans="1:21" ht="15.75" x14ac:dyDescent="0.25">
      <c r="A3" s="49" t="s">
        <v>67</v>
      </c>
      <c r="B3" s="44" t="s">
        <v>125</v>
      </c>
    </row>
    <row r="4" spans="1:21" ht="15.75" x14ac:dyDescent="0.25">
      <c r="A4" s="49" t="s">
        <v>68</v>
      </c>
      <c r="B4" s="44" t="s">
        <v>126</v>
      </c>
    </row>
    <row r="5" spans="1:21" s="50" customFormat="1" ht="15.75" x14ac:dyDescent="0.25">
      <c r="A5" s="153" t="s">
        <v>120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</row>
    <row r="6" spans="1:21" s="53" customFormat="1" ht="45" x14ac:dyDescent="0.25">
      <c r="A6" s="154" t="s">
        <v>69</v>
      </c>
      <c r="B6" s="156" t="s">
        <v>70</v>
      </c>
      <c r="C6" s="51" t="s">
        <v>117</v>
      </c>
      <c r="D6" s="51" t="s">
        <v>118</v>
      </c>
      <c r="E6" s="51" t="s">
        <v>71</v>
      </c>
      <c r="F6" s="51" t="s">
        <v>72</v>
      </c>
      <c r="G6" s="51" t="s">
        <v>73</v>
      </c>
      <c r="H6" s="51" t="s">
        <v>74</v>
      </c>
      <c r="I6" s="51" t="s">
        <v>75</v>
      </c>
      <c r="J6" s="51" t="s">
        <v>76</v>
      </c>
      <c r="K6" s="51" t="s">
        <v>77</v>
      </c>
      <c r="L6" s="51" t="s">
        <v>78</v>
      </c>
      <c r="M6" s="51" t="s">
        <v>79</v>
      </c>
      <c r="N6" s="51" t="s">
        <v>80</v>
      </c>
      <c r="O6" s="51" t="s">
        <v>81</v>
      </c>
      <c r="P6" s="51" t="s">
        <v>82</v>
      </c>
      <c r="Q6" s="52" t="s">
        <v>83</v>
      </c>
      <c r="R6" s="52" t="s">
        <v>84</v>
      </c>
      <c r="S6" s="52" t="s">
        <v>85</v>
      </c>
      <c r="T6" s="52" t="s">
        <v>86</v>
      </c>
      <c r="U6" s="52" t="s">
        <v>87</v>
      </c>
    </row>
    <row r="7" spans="1:21" s="57" customFormat="1" x14ac:dyDescent="0.25">
      <c r="A7" s="155"/>
      <c r="B7" s="157"/>
      <c r="C7" s="54">
        <v>100</v>
      </c>
      <c r="D7" s="54">
        <v>100</v>
      </c>
      <c r="E7" s="54">
        <v>100</v>
      </c>
      <c r="F7" s="54">
        <v>100</v>
      </c>
      <c r="G7" s="54">
        <v>100</v>
      </c>
      <c r="H7" s="54">
        <v>100</v>
      </c>
      <c r="I7" s="54">
        <f>(C7*20%)+(D7*15%)+(E7*15%)+(F7*15%)+(G7*25%)+(H7*10%)</f>
        <v>100</v>
      </c>
      <c r="J7" s="54">
        <v>80</v>
      </c>
      <c r="K7" s="54">
        <v>70</v>
      </c>
      <c r="L7" s="127">
        <v>15</v>
      </c>
      <c r="M7" s="127">
        <v>15</v>
      </c>
      <c r="N7" s="127">
        <v>70</v>
      </c>
      <c r="O7" s="55">
        <v>100</v>
      </c>
      <c r="P7" s="56">
        <v>5</v>
      </c>
      <c r="Q7" s="54">
        <v>80</v>
      </c>
      <c r="R7" s="54">
        <v>70</v>
      </c>
      <c r="S7" s="54">
        <v>100</v>
      </c>
      <c r="T7" s="54">
        <v>5</v>
      </c>
      <c r="U7" s="54">
        <v>5</v>
      </c>
    </row>
    <row r="8" spans="1:21" s="69" customFormat="1" x14ac:dyDescent="0.25">
      <c r="A8" s="59">
        <v>834460</v>
      </c>
      <c r="B8" s="59" t="s">
        <v>128</v>
      </c>
      <c r="C8" s="60">
        <v>89</v>
      </c>
      <c r="D8" s="61">
        <v>88</v>
      </c>
      <c r="E8" s="61">
        <v>87</v>
      </c>
      <c r="F8" s="61">
        <v>89</v>
      </c>
      <c r="G8" s="60">
        <v>85</v>
      </c>
      <c r="H8" s="61">
        <v>89</v>
      </c>
      <c r="I8" s="62">
        <f t="shared" ref="I8:I11" si="0">(C8*20%)+(D8*15%)+(E8*15%)+(F8*15%)+(G8*25%)+(H8*10%)</f>
        <v>87.550000000000011</v>
      </c>
      <c r="J8" s="136">
        <v>29</v>
      </c>
      <c r="K8" s="61">
        <v>37</v>
      </c>
      <c r="L8" s="128">
        <f>(I8/$I$7)*$L$7</f>
        <v>13.132500000000002</v>
      </c>
      <c r="M8" s="128">
        <f>(J8/$J$7)*$M$7</f>
        <v>5.4375</v>
      </c>
      <c r="N8" s="128">
        <f>(K8/$K$7)*$N$7</f>
        <v>37</v>
      </c>
      <c r="O8" s="63">
        <f t="shared" ref="O8:O11" si="1">ROUND(SUM(L8:N8),0)</f>
        <v>56</v>
      </c>
      <c r="P8" s="64">
        <f>IF(O8="NA","NA",IF(O8&gt;=90,5,IF(O8&gt;=80,4,IF(O8&gt;=70,3,IF(O8&gt;=60,2,IF(O8&gt;=50,1,0))))))</f>
        <v>1</v>
      </c>
      <c r="Q8" s="70" t="s">
        <v>62</v>
      </c>
      <c r="R8" s="70" t="s">
        <v>62</v>
      </c>
      <c r="S8" s="66" t="str">
        <f>IF(Q8="NA", "NA", IF(R8="NA","NA",ROUND(L8+((Q8*$M$7)/$Q$7)+((R8*$N$7)/$R$7),0)))</f>
        <v>NA</v>
      </c>
      <c r="T8" s="67" t="str">
        <f>IF(S8="NA","NA",IF(S8&gt;=90,5,IF(S8&gt;=80,4,IF(S8&gt;=70,3,IF(S8&gt;=60,2,IF(S8&gt;=50,1,0))))))</f>
        <v>NA</v>
      </c>
      <c r="U8" s="68" t="str">
        <f>IF(P8&lt;=1,T8,P8)</f>
        <v>NA</v>
      </c>
    </row>
    <row r="9" spans="1:21" s="69" customFormat="1" x14ac:dyDescent="0.25">
      <c r="A9" s="59">
        <v>834461</v>
      </c>
      <c r="B9" s="59" t="s">
        <v>129</v>
      </c>
      <c r="C9" s="60">
        <v>83</v>
      </c>
      <c r="D9" s="61">
        <v>84</v>
      </c>
      <c r="E9" s="61">
        <v>83</v>
      </c>
      <c r="F9" s="61">
        <v>82</v>
      </c>
      <c r="G9" s="60">
        <v>80</v>
      </c>
      <c r="H9" s="61">
        <v>84</v>
      </c>
      <c r="I9" s="62">
        <f t="shared" si="0"/>
        <v>82.350000000000009</v>
      </c>
      <c r="J9" s="136">
        <v>11</v>
      </c>
      <c r="K9" s="61">
        <v>28</v>
      </c>
      <c r="L9" s="128">
        <f t="shared" ref="L9:L11" si="2">(I9/$I$7)*$L$7</f>
        <v>12.352500000000003</v>
      </c>
      <c r="M9" s="128">
        <f t="shared" ref="M9:M11" si="3">(J9/$J$7)*$M$7</f>
        <v>2.0625</v>
      </c>
      <c r="N9" s="128">
        <f t="shared" ref="N9:N11" si="4">(K9/$K$7)*$N$7</f>
        <v>28</v>
      </c>
      <c r="O9" s="63">
        <f t="shared" si="1"/>
        <v>42</v>
      </c>
      <c r="P9" s="64">
        <f t="shared" ref="P9:P11" si="5">IF(O9="NA","NA",IF(O9&gt;=90,5,IF(O9&gt;=80,4,IF(O9&gt;=70,3,IF(O9&gt;=60,2,IF(O9&gt;=50,1,0))))))</f>
        <v>0</v>
      </c>
      <c r="Q9" s="70" t="s">
        <v>62</v>
      </c>
      <c r="R9" s="70" t="s">
        <v>62</v>
      </c>
      <c r="S9" s="66" t="str">
        <f t="shared" ref="S9:S11" si="6">IF(Q9="NA", "NA", IF(R9="NA","NA",ROUND(L9+((Q9*$M$7)/$Q$7)+((R9*$N$7)/$R$7),0)))</f>
        <v>NA</v>
      </c>
      <c r="T9" s="67" t="str">
        <f t="shared" ref="T9:T11" si="7">IF(S9="NA","NA",IF(S9&gt;=90,5,IF(S9&gt;=80,4,IF(S9&gt;=70,3,IF(S9&gt;=60,2,IF(S9&gt;=50,1,0))))))</f>
        <v>NA</v>
      </c>
      <c r="U9" s="68" t="str">
        <f t="shared" ref="U9:U11" si="8">IF(P9&lt;=1,T9,P9)</f>
        <v>NA</v>
      </c>
    </row>
    <row r="10" spans="1:21" s="69" customFormat="1" x14ac:dyDescent="0.25">
      <c r="A10" s="59">
        <v>834476</v>
      </c>
      <c r="B10" s="59" t="s">
        <v>130</v>
      </c>
      <c r="C10" s="60">
        <v>82</v>
      </c>
      <c r="D10" s="61">
        <v>83</v>
      </c>
      <c r="E10" s="61">
        <v>83</v>
      </c>
      <c r="F10" s="61">
        <v>81</v>
      </c>
      <c r="G10" s="60">
        <v>89</v>
      </c>
      <c r="H10" s="61">
        <v>82</v>
      </c>
      <c r="I10" s="62">
        <f t="shared" si="0"/>
        <v>83.899999999999991</v>
      </c>
      <c r="J10" s="136">
        <v>36</v>
      </c>
      <c r="K10" s="61">
        <v>45</v>
      </c>
      <c r="L10" s="128">
        <f t="shared" si="2"/>
        <v>12.584999999999999</v>
      </c>
      <c r="M10" s="128">
        <f t="shared" si="3"/>
        <v>6.75</v>
      </c>
      <c r="N10" s="128">
        <f t="shared" si="4"/>
        <v>45</v>
      </c>
      <c r="O10" s="63">
        <f t="shared" si="1"/>
        <v>64</v>
      </c>
      <c r="P10" s="64">
        <f t="shared" si="5"/>
        <v>2</v>
      </c>
      <c r="Q10" s="70" t="s">
        <v>62</v>
      </c>
      <c r="R10" s="70" t="s">
        <v>62</v>
      </c>
      <c r="S10" s="66" t="str">
        <f t="shared" si="6"/>
        <v>NA</v>
      </c>
      <c r="T10" s="67" t="str">
        <f t="shared" si="7"/>
        <v>NA</v>
      </c>
      <c r="U10" s="68">
        <f t="shared" si="8"/>
        <v>2</v>
      </c>
    </row>
    <row r="11" spans="1:21" s="69" customFormat="1" x14ac:dyDescent="0.25">
      <c r="A11" s="59">
        <v>834481</v>
      </c>
      <c r="B11" s="59" t="s">
        <v>131</v>
      </c>
      <c r="C11" s="60">
        <v>90</v>
      </c>
      <c r="D11" s="61">
        <v>90</v>
      </c>
      <c r="E11" s="61">
        <v>87</v>
      </c>
      <c r="F11" s="61">
        <v>88</v>
      </c>
      <c r="G11" s="60">
        <v>92</v>
      </c>
      <c r="H11" s="61">
        <v>90</v>
      </c>
      <c r="I11" s="62">
        <f t="shared" si="0"/>
        <v>89.75</v>
      </c>
      <c r="J11" s="136">
        <v>39</v>
      </c>
      <c r="K11" s="61">
        <v>50</v>
      </c>
      <c r="L11" s="128">
        <f t="shared" si="2"/>
        <v>13.462499999999999</v>
      </c>
      <c r="M11" s="128">
        <f t="shared" si="3"/>
        <v>7.3125</v>
      </c>
      <c r="N11" s="128">
        <f t="shared" si="4"/>
        <v>50</v>
      </c>
      <c r="O11" s="63">
        <f t="shared" si="1"/>
        <v>71</v>
      </c>
      <c r="P11" s="64">
        <f t="shared" si="5"/>
        <v>3</v>
      </c>
      <c r="Q11" s="70" t="s">
        <v>62</v>
      </c>
      <c r="R11" s="70" t="s">
        <v>62</v>
      </c>
      <c r="S11" s="66" t="str">
        <f t="shared" si="6"/>
        <v>NA</v>
      </c>
      <c r="T11" s="67" t="str">
        <f t="shared" si="7"/>
        <v>NA</v>
      </c>
      <c r="U11" s="68">
        <f t="shared" si="8"/>
        <v>3</v>
      </c>
    </row>
    <row r="12" spans="1:21" x14ac:dyDescent="0.25">
      <c r="A12" s="59">
        <v>834485</v>
      </c>
      <c r="B12" s="59" t="s">
        <v>132</v>
      </c>
      <c r="C12" s="60">
        <v>88</v>
      </c>
      <c r="D12" s="61">
        <v>89</v>
      </c>
      <c r="E12" s="61">
        <v>89</v>
      </c>
      <c r="F12" s="61">
        <v>88</v>
      </c>
      <c r="G12" s="60">
        <v>90</v>
      </c>
      <c r="H12" s="61">
        <v>89</v>
      </c>
      <c r="I12" s="62">
        <f t="shared" ref="I12:I46" si="9">(C12*20%)+(D12*15%)+(E12*15%)+(F12*15%)+(G12*25%)+(H12*10%)</f>
        <v>88.9</v>
      </c>
      <c r="J12" s="136">
        <v>43</v>
      </c>
      <c r="K12" s="61">
        <v>42</v>
      </c>
      <c r="L12" s="128">
        <f t="shared" ref="L12:L44" si="10">(I12/$I$7)*$L$7</f>
        <v>13.335000000000001</v>
      </c>
      <c r="M12" s="128">
        <f t="shared" ref="M12:M44" si="11">(J12/$J$7)*$M$7</f>
        <v>8.0625</v>
      </c>
      <c r="N12" s="128">
        <f t="shared" ref="N12:N44" si="12">(K12/$K$7)*$N$7</f>
        <v>42</v>
      </c>
      <c r="O12" s="63">
        <f t="shared" ref="O12:O44" si="13">ROUND(SUM(L12:N12),0)</f>
        <v>63</v>
      </c>
      <c r="P12" s="64">
        <f t="shared" ref="P12:P44" si="14">IF(O12="NA","NA",IF(O12&gt;=90,5,IF(O12&gt;=80,4,IF(O12&gt;=70,3,IF(O12&gt;=60,2,IF(O12&gt;=50,1,0))))))</f>
        <v>2</v>
      </c>
      <c r="Q12" s="70" t="s">
        <v>62</v>
      </c>
      <c r="R12" s="70" t="s">
        <v>62</v>
      </c>
      <c r="S12" s="66" t="str">
        <f t="shared" ref="S12:S44" si="15">IF(Q12="NA", "NA", IF(R12="NA","NA",ROUND(L12+((Q12*$M$7)/$Q$7)+((R12*$N$7)/$R$7),0)))</f>
        <v>NA</v>
      </c>
      <c r="T12" s="67" t="str">
        <f t="shared" ref="T12:T44" si="16">IF(S12="NA","NA",IF(S12&gt;=90,5,IF(S12&gt;=80,4,IF(S12&gt;=70,3,IF(S12&gt;=60,2,IF(S12&gt;=50,1,0))))))</f>
        <v>NA</v>
      </c>
      <c r="U12" s="68">
        <f t="shared" ref="U12:U44" si="17">IF(P12&lt;=1,T12,P12)</f>
        <v>2</v>
      </c>
    </row>
    <row r="13" spans="1:21" x14ac:dyDescent="0.25">
      <c r="A13" s="59">
        <v>834486</v>
      </c>
      <c r="B13" s="59" t="s">
        <v>133</v>
      </c>
      <c r="C13" s="60">
        <v>87</v>
      </c>
      <c r="D13" s="61">
        <v>87</v>
      </c>
      <c r="E13" s="61">
        <v>88</v>
      </c>
      <c r="F13" s="61">
        <v>87</v>
      </c>
      <c r="G13" s="60">
        <v>90</v>
      </c>
      <c r="H13" s="61">
        <v>89</v>
      </c>
      <c r="I13" s="62">
        <f t="shared" si="9"/>
        <v>88.100000000000009</v>
      </c>
      <c r="J13" s="136">
        <v>44</v>
      </c>
      <c r="K13" s="61">
        <v>65</v>
      </c>
      <c r="L13" s="128">
        <f t="shared" si="10"/>
        <v>13.215000000000002</v>
      </c>
      <c r="M13" s="128">
        <f t="shared" si="11"/>
        <v>8.25</v>
      </c>
      <c r="N13" s="128">
        <f t="shared" si="12"/>
        <v>65</v>
      </c>
      <c r="O13" s="63">
        <f t="shared" si="13"/>
        <v>86</v>
      </c>
      <c r="P13" s="64">
        <f t="shared" si="14"/>
        <v>4</v>
      </c>
      <c r="Q13" s="70" t="s">
        <v>62</v>
      </c>
      <c r="R13" s="70" t="s">
        <v>62</v>
      </c>
      <c r="S13" s="66" t="str">
        <f t="shared" si="15"/>
        <v>NA</v>
      </c>
      <c r="T13" s="67" t="str">
        <f t="shared" si="16"/>
        <v>NA</v>
      </c>
      <c r="U13" s="68">
        <f t="shared" si="17"/>
        <v>4</v>
      </c>
    </row>
    <row r="14" spans="1:21" x14ac:dyDescent="0.25">
      <c r="A14" s="59">
        <v>834489</v>
      </c>
      <c r="B14" s="59" t="s">
        <v>134</v>
      </c>
      <c r="C14" s="60">
        <v>89</v>
      </c>
      <c r="D14" s="61">
        <v>90</v>
      </c>
      <c r="E14" s="61">
        <v>87</v>
      </c>
      <c r="F14" s="61">
        <v>89</v>
      </c>
      <c r="G14" s="60">
        <v>90</v>
      </c>
      <c r="H14" s="61">
        <v>90</v>
      </c>
      <c r="I14" s="62">
        <f t="shared" si="9"/>
        <v>89.2</v>
      </c>
      <c r="J14" s="136">
        <v>37</v>
      </c>
      <c r="K14" s="61">
        <v>58</v>
      </c>
      <c r="L14" s="128">
        <f t="shared" si="10"/>
        <v>13.38</v>
      </c>
      <c r="M14" s="128">
        <f t="shared" si="11"/>
        <v>6.9375</v>
      </c>
      <c r="N14" s="128">
        <f t="shared" si="12"/>
        <v>58.000000000000007</v>
      </c>
      <c r="O14" s="63">
        <f t="shared" si="13"/>
        <v>78</v>
      </c>
      <c r="P14" s="64">
        <f t="shared" si="14"/>
        <v>3</v>
      </c>
      <c r="Q14" s="70" t="s">
        <v>62</v>
      </c>
      <c r="R14" s="70" t="s">
        <v>62</v>
      </c>
      <c r="S14" s="66" t="str">
        <f t="shared" si="15"/>
        <v>NA</v>
      </c>
      <c r="T14" s="67" t="str">
        <f t="shared" si="16"/>
        <v>NA</v>
      </c>
      <c r="U14" s="68">
        <f t="shared" si="17"/>
        <v>3</v>
      </c>
    </row>
    <row r="15" spans="1:21" x14ac:dyDescent="0.25">
      <c r="A15" s="59">
        <v>834490</v>
      </c>
      <c r="B15" s="59" t="s">
        <v>135</v>
      </c>
      <c r="C15" s="60">
        <v>89</v>
      </c>
      <c r="D15" s="61">
        <v>88</v>
      </c>
      <c r="E15" s="61">
        <v>87</v>
      </c>
      <c r="F15" s="61">
        <v>89</v>
      </c>
      <c r="G15" s="60">
        <v>90</v>
      </c>
      <c r="H15" s="61">
        <v>88</v>
      </c>
      <c r="I15" s="62">
        <f t="shared" si="9"/>
        <v>88.7</v>
      </c>
      <c r="J15" s="136">
        <v>44</v>
      </c>
      <c r="K15" s="61">
        <v>58</v>
      </c>
      <c r="L15" s="128">
        <f t="shared" si="10"/>
        <v>13.305</v>
      </c>
      <c r="M15" s="128">
        <f t="shared" si="11"/>
        <v>8.25</v>
      </c>
      <c r="N15" s="128">
        <f t="shared" si="12"/>
        <v>58.000000000000007</v>
      </c>
      <c r="O15" s="63">
        <f t="shared" si="13"/>
        <v>80</v>
      </c>
      <c r="P15" s="64">
        <f t="shared" si="14"/>
        <v>4</v>
      </c>
      <c r="Q15" s="70" t="s">
        <v>62</v>
      </c>
      <c r="R15" s="70" t="s">
        <v>62</v>
      </c>
      <c r="S15" s="66" t="str">
        <f t="shared" si="15"/>
        <v>NA</v>
      </c>
      <c r="T15" s="67" t="str">
        <f t="shared" si="16"/>
        <v>NA</v>
      </c>
      <c r="U15" s="68">
        <f t="shared" si="17"/>
        <v>4</v>
      </c>
    </row>
    <row r="16" spans="1:21" x14ac:dyDescent="0.25">
      <c r="A16" s="59">
        <v>834492</v>
      </c>
      <c r="B16" s="59" t="s">
        <v>136</v>
      </c>
      <c r="C16" s="60">
        <v>89</v>
      </c>
      <c r="D16" s="61">
        <v>88</v>
      </c>
      <c r="E16" s="61">
        <v>89</v>
      </c>
      <c r="F16" s="61">
        <v>89</v>
      </c>
      <c r="G16" s="60">
        <v>90</v>
      </c>
      <c r="H16" s="61">
        <v>89</v>
      </c>
      <c r="I16" s="62">
        <f t="shared" si="9"/>
        <v>89.100000000000009</v>
      </c>
      <c r="J16" s="136">
        <v>39</v>
      </c>
      <c r="K16" s="61">
        <v>58</v>
      </c>
      <c r="L16" s="128">
        <f t="shared" si="10"/>
        <v>13.365000000000002</v>
      </c>
      <c r="M16" s="128">
        <f t="shared" si="11"/>
        <v>7.3125</v>
      </c>
      <c r="N16" s="128">
        <f t="shared" si="12"/>
        <v>58.000000000000007</v>
      </c>
      <c r="O16" s="63">
        <f t="shared" si="13"/>
        <v>79</v>
      </c>
      <c r="P16" s="64">
        <f t="shared" si="14"/>
        <v>3</v>
      </c>
      <c r="Q16" s="70" t="s">
        <v>62</v>
      </c>
      <c r="R16" s="70" t="s">
        <v>62</v>
      </c>
      <c r="S16" s="66" t="str">
        <f t="shared" si="15"/>
        <v>NA</v>
      </c>
      <c r="T16" s="67" t="str">
        <f t="shared" si="16"/>
        <v>NA</v>
      </c>
      <c r="U16" s="68">
        <f t="shared" si="17"/>
        <v>3</v>
      </c>
    </row>
    <row r="17" spans="1:21" x14ac:dyDescent="0.25">
      <c r="A17" s="59">
        <v>834498</v>
      </c>
      <c r="B17" s="59" t="s">
        <v>137</v>
      </c>
      <c r="C17" s="60">
        <v>80</v>
      </c>
      <c r="D17" s="61">
        <v>82</v>
      </c>
      <c r="E17" s="61">
        <v>80</v>
      </c>
      <c r="F17" s="61">
        <v>81</v>
      </c>
      <c r="G17" s="60">
        <v>80</v>
      </c>
      <c r="H17" s="61">
        <v>82</v>
      </c>
      <c r="I17" s="62">
        <f t="shared" si="9"/>
        <v>80.649999999999991</v>
      </c>
      <c r="J17" s="136">
        <v>23</v>
      </c>
      <c r="K17" s="61">
        <v>24</v>
      </c>
      <c r="L17" s="128">
        <f t="shared" si="10"/>
        <v>12.097499999999998</v>
      </c>
      <c r="M17" s="128">
        <f t="shared" si="11"/>
        <v>4.3125</v>
      </c>
      <c r="N17" s="128">
        <f t="shared" si="12"/>
        <v>24</v>
      </c>
      <c r="O17" s="63">
        <f t="shared" si="13"/>
        <v>40</v>
      </c>
      <c r="P17" s="64">
        <f t="shared" si="14"/>
        <v>0</v>
      </c>
      <c r="Q17" s="70" t="s">
        <v>62</v>
      </c>
      <c r="R17" s="70" t="s">
        <v>62</v>
      </c>
      <c r="S17" s="66" t="str">
        <f t="shared" si="15"/>
        <v>NA</v>
      </c>
      <c r="T17" s="67" t="str">
        <f t="shared" si="16"/>
        <v>NA</v>
      </c>
      <c r="U17" s="68" t="str">
        <f t="shared" si="17"/>
        <v>NA</v>
      </c>
    </row>
    <row r="18" spans="1:21" x14ac:dyDescent="0.25">
      <c r="A18" s="59">
        <v>834516</v>
      </c>
      <c r="B18" s="59" t="s">
        <v>138</v>
      </c>
      <c r="C18" s="60">
        <v>87</v>
      </c>
      <c r="D18" s="61">
        <v>86</v>
      </c>
      <c r="E18" s="61">
        <v>87</v>
      </c>
      <c r="F18" s="61">
        <v>88</v>
      </c>
      <c r="G18" s="60">
        <v>90</v>
      </c>
      <c r="H18" s="61">
        <v>89</v>
      </c>
      <c r="I18" s="62">
        <f t="shared" si="9"/>
        <v>87.95</v>
      </c>
      <c r="J18" s="136">
        <v>38</v>
      </c>
      <c r="K18" s="61">
        <v>54</v>
      </c>
      <c r="L18" s="128">
        <f t="shared" si="10"/>
        <v>13.192500000000001</v>
      </c>
      <c r="M18" s="128">
        <f t="shared" si="11"/>
        <v>7.125</v>
      </c>
      <c r="N18" s="128">
        <f t="shared" si="12"/>
        <v>54</v>
      </c>
      <c r="O18" s="63">
        <f t="shared" si="13"/>
        <v>74</v>
      </c>
      <c r="P18" s="64">
        <f t="shared" si="14"/>
        <v>3</v>
      </c>
      <c r="Q18" s="70" t="s">
        <v>62</v>
      </c>
      <c r="R18" s="70" t="s">
        <v>62</v>
      </c>
      <c r="S18" s="66" t="str">
        <f t="shared" si="15"/>
        <v>NA</v>
      </c>
      <c r="T18" s="67" t="str">
        <f t="shared" si="16"/>
        <v>NA</v>
      </c>
      <c r="U18" s="68">
        <f t="shared" si="17"/>
        <v>3</v>
      </c>
    </row>
    <row r="19" spans="1:21" x14ac:dyDescent="0.25">
      <c r="A19" s="59">
        <v>834553</v>
      </c>
      <c r="B19" s="59" t="s">
        <v>139</v>
      </c>
      <c r="C19" s="60">
        <v>89</v>
      </c>
      <c r="D19" s="61">
        <v>88</v>
      </c>
      <c r="E19" s="61">
        <v>87</v>
      </c>
      <c r="F19" s="61">
        <v>90</v>
      </c>
      <c r="G19" s="60">
        <v>90</v>
      </c>
      <c r="H19" s="61">
        <v>90</v>
      </c>
      <c r="I19" s="62">
        <f t="shared" si="9"/>
        <v>89.05</v>
      </c>
      <c r="J19" s="136">
        <v>38</v>
      </c>
      <c r="K19" s="61">
        <v>44</v>
      </c>
      <c r="L19" s="128">
        <f t="shared" si="10"/>
        <v>13.3575</v>
      </c>
      <c r="M19" s="128">
        <f t="shared" si="11"/>
        <v>7.125</v>
      </c>
      <c r="N19" s="128">
        <f t="shared" si="12"/>
        <v>44</v>
      </c>
      <c r="O19" s="63">
        <f t="shared" si="13"/>
        <v>64</v>
      </c>
      <c r="P19" s="64">
        <f t="shared" si="14"/>
        <v>2</v>
      </c>
      <c r="Q19" s="70" t="s">
        <v>62</v>
      </c>
      <c r="R19" s="70" t="s">
        <v>62</v>
      </c>
      <c r="S19" s="66" t="str">
        <f t="shared" si="15"/>
        <v>NA</v>
      </c>
      <c r="T19" s="67" t="str">
        <f t="shared" si="16"/>
        <v>NA</v>
      </c>
      <c r="U19" s="68">
        <f t="shared" si="17"/>
        <v>2</v>
      </c>
    </row>
    <row r="20" spans="1:21" x14ac:dyDescent="0.25">
      <c r="A20" s="59">
        <v>834554</v>
      </c>
      <c r="B20" s="59" t="s">
        <v>140</v>
      </c>
      <c r="C20" s="60">
        <v>87</v>
      </c>
      <c r="D20" s="61">
        <v>86</v>
      </c>
      <c r="E20" s="61">
        <v>85</v>
      </c>
      <c r="F20" s="61">
        <v>87</v>
      </c>
      <c r="G20" s="60">
        <v>82</v>
      </c>
      <c r="H20" s="61">
        <v>86</v>
      </c>
      <c r="I20" s="62">
        <f t="shared" si="9"/>
        <v>85.199999999999989</v>
      </c>
      <c r="J20" s="136">
        <v>20</v>
      </c>
      <c r="K20" s="61">
        <v>44</v>
      </c>
      <c r="L20" s="128">
        <f t="shared" si="10"/>
        <v>12.779999999999998</v>
      </c>
      <c r="M20" s="128">
        <f t="shared" si="11"/>
        <v>3.75</v>
      </c>
      <c r="N20" s="128">
        <f t="shared" si="12"/>
        <v>44</v>
      </c>
      <c r="O20" s="63">
        <f t="shared" si="13"/>
        <v>61</v>
      </c>
      <c r="P20" s="64">
        <f t="shared" si="14"/>
        <v>2</v>
      </c>
      <c r="Q20" s="70" t="s">
        <v>62</v>
      </c>
      <c r="R20" s="70" t="s">
        <v>62</v>
      </c>
      <c r="S20" s="66" t="str">
        <f t="shared" si="15"/>
        <v>NA</v>
      </c>
      <c r="T20" s="67" t="str">
        <f t="shared" si="16"/>
        <v>NA</v>
      </c>
      <c r="U20" s="68">
        <f t="shared" si="17"/>
        <v>2</v>
      </c>
    </row>
    <row r="21" spans="1:21" x14ac:dyDescent="0.25">
      <c r="A21" s="59">
        <v>834555</v>
      </c>
      <c r="B21" s="59" t="s">
        <v>141</v>
      </c>
      <c r="C21" s="60">
        <v>89</v>
      </c>
      <c r="D21" s="61">
        <v>89</v>
      </c>
      <c r="E21" s="61">
        <v>88</v>
      </c>
      <c r="F21" s="61">
        <v>86</v>
      </c>
      <c r="G21" s="60">
        <v>85</v>
      </c>
      <c r="H21" s="61">
        <v>88</v>
      </c>
      <c r="I21" s="62">
        <f t="shared" si="9"/>
        <v>87.3</v>
      </c>
      <c r="J21" s="136">
        <v>27</v>
      </c>
      <c r="K21" s="61">
        <v>44</v>
      </c>
      <c r="L21" s="128">
        <f t="shared" si="10"/>
        <v>13.095000000000001</v>
      </c>
      <c r="M21" s="128">
        <f t="shared" si="11"/>
        <v>5.0625</v>
      </c>
      <c r="N21" s="128">
        <f t="shared" si="12"/>
        <v>44</v>
      </c>
      <c r="O21" s="63">
        <f t="shared" si="13"/>
        <v>62</v>
      </c>
      <c r="P21" s="64">
        <f t="shared" si="14"/>
        <v>2</v>
      </c>
      <c r="Q21" s="70" t="s">
        <v>62</v>
      </c>
      <c r="R21" s="70" t="s">
        <v>62</v>
      </c>
      <c r="S21" s="66" t="str">
        <f t="shared" si="15"/>
        <v>NA</v>
      </c>
      <c r="T21" s="67" t="str">
        <f t="shared" si="16"/>
        <v>NA</v>
      </c>
      <c r="U21" s="68">
        <f t="shared" si="17"/>
        <v>2</v>
      </c>
    </row>
    <row r="22" spans="1:21" x14ac:dyDescent="0.25">
      <c r="A22" s="59">
        <v>834568</v>
      </c>
      <c r="B22" s="59" t="s">
        <v>142</v>
      </c>
      <c r="C22" s="60">
        <v>84</v>
      </c>
      <c r="D22" s="61">
        <v>82</v>
      </c>
      <c r="E22" s="61">
        <v>81</v>
      </c>
      <c r="F22" s="61">
        <v>83</v>
      </c>
      <c r="G22" s="60">
        <v>84</v>
      </c>
      <c r="H22" s="61">
        <v>87</v>
      </c>
      <c r="I22" s="62">
        <f t="shared" si="9"/>
        <v>83.4</v>
      </c>
      <c r="J22" s="136">
        <v>28</v>
      </c>
      <c r="K22" s="61">
        <v>29</v>
      </c>
      <c r="L22" s="128">
        <f t="shared" si="10"/>
        <v>12.510000000000002</v>
      </c>
      <c r="M22" s="128">
        <f t="shared" si="11"/>
        <v>5.25</v>
      </c>
      <c r="N22" s="128">
        <f t="shared" si="12"/>
        <v>29.000000000000004</v>
      </c>
      <c r="O22" s="63">
        <f t="shared" si="13"/>
        <v>47</v>
      </c>
      <c r="P22" s="64">
        <f t="shared" si="14"/>
        <v>0</v>
      </c>
      <c r="Q22" s="70" t="s">
        <v>62</v>
      </c>
      <c r="R22" s="70" t="s">
        <v>62</v>
      </c>
      <c r="S22" s="66" t="str">
        <f t="shared" si="15"/>
        <v>NA</v>
      </c>
      <c r="T22" s="67" t="str">
        <f t="shared" si="16"/>
        <v>NA</v>
      </c>
      <c r="U22" s="68" t="str">
        <f t="shared" si="17"/>
        <v>NA</v>
      </c>
    </row>
    <row r="23" spans="1:21" x14ac:dyDescent="0.25">
      <c r="A23" s="59">
        <v>834580</v>
      </c>
      <c r="B23" s="59" t="s">
        <v>143</v>
      </c>
      <c r="C23" s="60">
        <v>89</v>
      </c>
      <c r="D23" s="61">
        <v>88</v>
      </c>
      <c r="E23" s="61">
        <v>89</v>
      </c>
      <c r="F23" s="61">
        <v>90</v>
      </c>
      <c r="G23" s="60">
        <v>90</v>
      </c>
      <c r="H23" s="61">
        <v>90</v>
      </c>
      <c r="I23" s="62">
        <f t="shared" si="9"/>
        <v>89.35</v>
      </c>
      <c r="J23" s="136">
        <v>36</v>
      </c>
      <c r="K23" s="61">
        <v>56</v>
      </c>
      <c r="L23" s="128">
        <f t="shared" si="10"/>
        <v>13.4025</v>
      </c>
      <c r="M23" s="128">
        <f t="shared" si="11"/>
        <v>6.75</v>
      </c>
      <c r="N23" s="128">
        <f t="shared" si="12"/>
        <v>56</v>
      </c>
      <c r="O23" s="63">
        <f t="shared" si="13"/>
        <v>76</v>
      </c>
      <c r="P23" s="64">
        <f t="shared" si="14"/>
        <v>3</v>
      </c>
      <c r="Q23" s="70" t="s">
        <v>62</v>
      </c>
      <c r="R23" s="70" t="s">
        <v>62</v>
      </c>
      <c r="S23" s="66" t="str">
        <f t="shared" si="15"/>
        <v>NA</v>
      </c>
      <c r="T23" s="67" t="str">
        <f t="shared" si="16"/>
        <v>NA</v>
      </c>
      <c r="U23" s="68">
        <f t="shared" si="17"/>
        <v>3</v>
      </c>
    </row>
    <row r="24" spans="1:21" x14ac:dyDescent="0.25">
      <c r="A24" s="59">
        <v>834592</v>
      </c>
      <c r="B24" s="59" t="s">
        <v>144</v>
      </c>
      <c r="C24" s="60">
        <v>86</v>
      </c>
      <c r="D24" s="61">
        <v>87</v>
      </c>
      <c r="E24" s="61">
        <v>87</v>
      </c>
      <c r="F24" s="61">
        <v>88</v>
      </c>
      <c r="G24" s="60">
        <v>90</v>
      </c>
      <c r="H24" s="61">
        <v>88</v>
      </c>
      <c r="I24" s="62">
        <f t="shared" si="9"/>
        <v>87.8</v>
      </c>
      <c r="J24" s="136">
        <v>47</v>
      </c>
      <c r="K24" s="61">
        <v>63</v>
      </c>
      <c r="L24" s="128">
        <f t="shared" si="10"/>
        <v>13.17</v>
      </c>
      <c r="M24" s="128">
        <f t="shared" si="11"/>
        <v>8.8125</v>
      </c>
      <c r="N24" s="128">
        <f t="shared" si="12"/>
        <v>63</v>
      </c>
      <c r="O24" s="63">
        <f t="shared" si="13"/>
        <v>85</v>
      </c>
      <c r="P24" s="64">
        <f t="shared" si="14"/>
        <v>4</v>
      </c>
      <c r="Q24" s="70" t="s">
        <v>62</v>
      </c>
      <c r="R24" s="70" t="s">
        <v>62</v>
      </c>
      <c r="S24" s="66" t="str">
        <f t="shared" si="15"/>
        <v>NA</v>
      </c>
      <c r="T24" s="67" t="str">
        <f t="shared" si="16"/>
        <v>NA</v>
      </c>
      <c r="U24" s="68">
        <f t="shared" si="17"/>
        <v>4</v>
      </c>
    </row>
    <row r="25" spans="1:21" x14ac:dyDescent="0.25">
      <c r="A25" s="59">
        <v>834601</v>
      </c>
      <c r="B25" s="59" t="s">
        <v>145</v>
      </c>
      <c r="C25" s="60">
        <v>87</v>
      </c>
      <c r="D25" s="61">
        <v>88</v>
      </c>
      <c r="E25" s="61">
        <v>85</v>
      </c>
      <c r="F25" s="61">
        <v>87</v>
      </c>
      <c r="G25" s="60">
        <v>85</v>
      </c>
      <c r="H25" s="61">
        <v>88</v>
      </c>
      <c r="I25" s="62">
        <f t="shared" si="9"/>
        <v>86.45</v>
      </c>
      <c r="J25" s="136">
        <v>32</v>
      </c>
      <c r="K25" s="61">
        <v>31</v>
      </c>
      <c r="L25" s="128">
        <f t="shared" si="10"/>
        <v>12.967500000000001</v>
      </c>
      <c r="M25" s="128">
        <f t="shared" si="11"/>
        <v>6</v>
      </c>
      <c r="N25" s="128">
        <f t="shared" si="12"/>
        <v>31</v>
      </c>
      <c r="O25" s="63">
        <f t="shared" si="13"/>
        <v>50</v>
      </c>
      <c r="P25" s="64">
        <f t="shared" si="14"/>
        <v>1</v>
      </c>
      <c r="Q25" s="70" t="s">
        <v>62</v>
      </c>
      <c r="R25" s="70" t="s">
        <v>62</v>
      </c>
      <c r="S25" s="66" t="str">
        <f t="shared" si="15"/>
        <v>NA</v>
      </c>
      <c r="T25" s="67" t="str">
        <f t="shared" si="16"/>
        <v>NA</v>
      </c>
      <c r="U25" s="68" t="str">
        <f t="shared" si="17"/>
        <v>NA</v>
      </c>
    </row>
    <row r="26" spans="1:21" x14ac:dyDescent="0.25">
      <c r="A26" s="59">
        <v>834609</v>
      </c>
      <c r="B26" s="59" t="s">
        <v>146</v>
      </c>
      <c r="C26" s="60">
        <v>89</v>
      </c>
      <c r="D26" s="61">
        <v>88</v>
      </c>
      <c r="E26" s="61">
        <v>87</v>
      </c>
      <c r="F26" s="61">
        <v>90</v>
      </c>
      <c r="G26" s="60">
        <v>90</v>
      </c>
      <c r="H26" s="61">
        <v>89</v>
      </c>
      <c r="I26" s="62">
        <f t="shared" si="9"/>
        <v>88.95</v>
      </c>
      <c r="J26" s="136">
        <v>37</v>
      </c>
      <c r="K26" s="61">
        <v>57</v>
      </c>
      <c r="L26" s="128">
        <f t="shared" si="10"/>
        <v>13.342500000000001</v>
      </c>
      <c r="M26" s="128">
        <f t="shared" si="11"/>
        <v>6.9375</v>
      </c>
      <c r="N26" s="128">
        <f t="shared" si="12"/>
        <v>57</v>
      </c>
      <c r="O26" s="63">
        <f t="shared" si="13"/>
        <v>77</v>
      </c>
      <c r="P26" s="64">
        <f t="shared" si="14"/>
        <v>3</v>
      </c>
      <c r="Q26" s="70" t="s">
        <v>62</v>
      </c>
      <c r="R26" s="70" t="s">
        <v>62</v>
      </c>
      <c r="S26" s="66" t="str">
        <f t="shared" si="15"/>
        <v>NA</v>
      </c>
      <c r="T26" s="67" t="str">
        <f t="shared" si="16"/>
        <v>NA</v>
      </c>
      <c r="U26" s="68">
        <f t="shared" si="17"/>
        <v>3</v>
      </c>
    </row>
    <row r="27" spans="1:21" x14ac:dyDescent="0.25">
      <c r="A27" s="59">
        <v>834622</v>
      </c>
      <c r="B27" s="59" t="s">
        <v>147</v>
      </c>
      <c r="C27" s="60">
        <v>87</v>
      </c>
      <c r="D27" s="61">
        <v>89</v>
      </c>
      <c r="E27" s="61">
        <v>88</v>
      </c>
      <c r="F27" s="61">
        <v>87</v>
      </c>
      <c r="G27" s="60">
        <v>92</v>
      </c>
      <c r="H27" s="61">
        <v>89</v>
      </c>
      <c r="I27" s="62">
        <f t="shared" si="9"/>
        <v>88.9</v>
      </c>
      <c r="J27" s="136">
        <v>58</v>
      </c>
      <c r="K27" s="61">
        <v>56</v>
      </c>
      <c r="L27" s="128">
        <f t="shared" si="10"/>
        <v>13.335000000000001</v>
      </c>
      <c r="M27" s="128">
        <f t="shared" si="11"/>
        <v>10.875</v>
      </c>
      <c r="N27" s="128">
        <f t="shared" si="12"/>
        <v>56</v>
      </c>
      <c r="O27" s="63">
        <f t="shared" si="13"/>
        <v>80</v>
      </c>
      <c r="P27" s="64">
        <f t="shared" si="14"/>
        <v>4</v>
      </c>
      <c r="Q27" s="70" t="s">
        <v>62</v>
      </c>
      <c r="R27" s="70" t="s">
        <v>62</v>
      </c>
      <c r="S27" s="66" t="str">
        <f t="shared" si="15"/>
        <v>NA</v>
      </c>
      <c r="T27" s="67" t="str">
        <f t="shared" si="16"/>
        <v>NA</v>
      </c>
      <c r="U27" s="68">
        <f t="shared" si="17"/>
        <v>4</v>
      </c>
    </row>
    <row r="28" spans="1:21" x14ac:dyDescent="0.25">
      <c r="A28" s="59">
        <v>834626</v>
      </c>
      <c r="B28" s="59" t="s">
        <v>148</v>
      </c>
      <c r="C28" s="60">
        <v>87</v>
      </c>
      <c r="D28" s="61">
        <v>89</v>
      </c>
      <c r="E28" s="61">
        <v>87</v>
      </c>
      <c r="F28" s="61">
        <v>88</v>
      </c>
      <c r="G28" s="60">
        <v>90</v>
      </c>
      <c r="H28" s="61">
        <v>88</v>
      </c>
      <c r="I28" s="62">
        <f t="shared" si="9"/>
        <v>88.3</v>
      </c>
      <c r="J28" s="136">
        <v>33</v>
      </c>
      <c r="K28" s="61">
        <v>41</v>
      </c>
      <c r="L28" s="128">
        <f t="shared" si="10"/>
        <v>13.245000000000001</v>
      </c>
      <c r="M28" s="128">
        <f t="shared" si="11"/>
        <v>6.1875</v>
      </c>
      <c r="N28" s="128">
        <f t="shared" si="12"/>
        <v>41</v>
      </c>
      <c r="O28" s="63">
        <f t="shared" si="13"/>
        <v>60</v>
      </c>
      <c r="P28" s="64">
        <f t="shared" si="14"/>
        <v>2</v>
      </c>
      <c r="Q28" s="70" t="s">
        <v>62</v>
      </c>
      <c r="R28" s="70" t="s">
        <v>62</v>
      </c>
      <c r="S28" s="66" t="str">
        <f t="shared" si="15"/>
        <v>NA</v>
      </c>
      <c r="T28" s="67" t="str">
        <f t="shared" si="16"/>
        <v>NA</v>
      </c>
      <c r="U28" s="68">
        <f t="shared" si="17"/>
        <v>2</v>
      </c>
    </row>
    <row r="29" spans="1:21" x14ac:dyDescent="0.25">
      <c r="A29" s="59">
        <v>834627</v>
      </c>
      <c r="B29" s="59" t="s">
        <v>149</v>
      </c>
      <c r="C29" s="60">
        <v>87</v>
      </c>
      <c r="D29" s="61">
        <v>88</v>
      </c>
      <c r="E29" s="61">
        <v>89</v>
      </c>
      <c r="F29" s="61">
        <v>87</v>
      </c>
      <c r="G29" s="60">
        <v>87</v>
      </c>
      <c r="H29" s="61">
        <v>88</v>
      </c>
      <c r="I29" s="62">
        <f t="shared" si="9"/>
        <v>87.55</v>
      </c>
      <c r="J29" s="136">
        <v>36</v>
      </c>
      <c r="K29" s="61">
        <v>51</v>
      </c>
      <c r="L29" s="128">
        <f t="shared" si="10"/>
        <v>13.132499999999999</v>
      </c>
      <c r="M29" s="128">
        <f t="shared" si="11"/>
        <v>6.75</v>
      </c>
      <c r="N29" s="128">
        <f t="shared" si="12"/>
        <v>51</v>
      </c>
      <c r="O29" s="63">
        <f t="shared" si="13"/>
        <v>71</v>
      </c>
      <c r="P29" s="64">
        <f t="shared" si="14"/>
        <v>3</v>
      </c>
      <c r="Q29" s="70" t="s">
        <v>62</v>
      </c>
      <c r="R29" s="70" t="s">
        <v>62</v>
      </c>
      <c r="S29" s="66" t="str">
        <f t="shared" si="15"/>
        <v>NA</v>
      </c>
      <c r="T29" s="67" t="str">
        <f t="shared" si="16"/>
        <v>NA</v>
      </c>
      <c r="U29" s="68">
        <f t="shared" si="17"/>
        <v>3</v>
      </c>
    </row>
    <row r="30" spans="1:21" x14ac:dyDescent="0.25">
      <c r="A30" s="59">
        <v>834628</v>
      </c>
      <c r="B30" s="59" t="s">
        <v>150</v>
      </c>
      <c r="C30" s="60">
        <v>89</v>
      </c>
      <c r="D30" s="61">
        <v>89</v>
      </c>
      <c r="E30" s="61">
        <v>89</v>
      </c>
      <c r="F30" s="61">
        <v>89</v>
      </c>
      <c r="G30" s="60">
        <v>89</v>
      </c>
      <c r="H30" s="61">
        <v>89</v>
      </c>
      <c r="I30" s="62">
        <f t="shared" si="9"/>
        <v>89</v>
      </c>
      <c r="J30" s="136">
        <v>29</v>
      </c>
      <c r="K30" s="61">
        <v>40</v>
      </c>
      <c r="L30" s="128">
        <f t="shared" si="10"/>
        <v>13.35</v>
      </c>
      <c r="M30" s="128">
        <f t="shared" si="11"/>
        <v>5.4375</v>
      </c>
      <c r="N30" s="128">
        <f t="shared" si="12"/>
        <v>40</v>
      </c>
      <c r="O30" s="63">
        <f t="shared" si="13"/>
        <v>59</v>
      </c>
      <c r="P30" s="64">
        <f t="shared" si="14"/>
        <v>1</v>
      </c>
      <c r="Q30" s="70" t="s">
        <v>62</v>
      </c>
      <c r="R30" s="70" t="s">
        <v>62</v>
      </c>
      <c r="S30" s="66" t="str">
        <f t="shared" si="15"/>
        <v>NA</v>
      </c>
      <c r="T30" s="67" t="str">
        <f t="shared" si="16"/>
        <v>NA</v>
      </c>
      <c r="U30" s="68" t="str">
        <f t="shared" si="17"/>
        <v>NA</v>
      </c>
    </row>
    <row r="31" spans="1:21" x14ac:dyDescent="0.25">
      <c r="A31" s="59">
        <v>834629</v>
      </c>
      <c r="B31" s="59" t="s">
        <v>151</v>
      </c>
      <c r="C31" s="60">
        <v>89</v>
      </c>
      <c r="D31" s="61">
        <v>88</v>
      </c>
      <c r="E31" s="61">
        <v>88</v>
      </c>
      <c r="F31" s="61">
        <v>87</v>
      </c>
      <c r="G31" s="60">
        <v>87</v>
      </c>
      <c r="H31" s="61">
        <v>90</v>
      </c>
      <c r="I31" s="62">
        <f t="shared" si="9"/>
        <v>88</v>
      </c>
      <c r="J31" s="136">
        <v>26</v>
      </c>
      <c r="K31" s="61">
        <v>54</v>
      </c>
      <c r="L31" s="128">
        <f t="shared" si="10"/>
        <v>13.2</v>
      </c>
      <c r="M31" s="128">
        <f t="shared" si="11"/>
        <v>4.875</v>
      </c>
      <c r="N31" s="128">
        <f t="shared" si="12"/>
        <v>54</v>
      </c>
      <c r="O31" s="63">
        <f t="shared" si="13"/>
        <v>72</v>
      </c>
      <c r="P31" s="64">
        <f t="shared" si="14"/>
        <v>3</v>
      </c>
      <c r="Q31" s="70" t="s">
        <v>62</v>
      </c>
      <c r="R31" s="70" t="s">
        <v>62</v>
      </c>
      <c r="S31" s="66" t="str">
        <f t="shared" si="15"/>
        <v>NA</v>
      </c>
      <c r="T31" s="67" t="str">
        <f t="shared" si="16"/>
        <v>NA</v>
      </c>
      <c r="U31" s="68">
        <f t="shared" si="17"/>
        <v>3</v>
      </c>
    </row>
    <row r="32" spans="1:21" x14ac:dyDescent="0.25">
      <c r="A32" s="59">
        <v>834636</v>
      </c>
      <c r="B32" s="59" t="s">
        <v>152</v>
      </c>
      <c r="C32" s="60">
        <v>87</v>
      </c>
      <c r="D32" s="61">
        <v>88</v>
      </c>
      <c r="E32" s="61">
        <v>87</v>
      </c>
      <c r="F32" s="61">
        <v>88</v>
      </c>
      <c r="G32" s="60">
        <v>90</v>
      </c>
      <c r="H32" s="61">
        <v>89</v>
      </c>
      <c r="I32" s="62">
        <f t="shared" si="9"/>
        <v>88.25</v>
      </c>
      <c r="J32" s="136">
        <v>39</v>
      </c>
      <c r="K32" s="61">
        <v>33</v>
      </c>
      <c r="L32" s="128">
        <f t="shared" si="10"/>
        <v>13.237499999999999</v>
      </c>
      <c r="M32" s="128">
        <f t="shared" si="11"/>
        <v>7.3125</v>
      </c>
      <c r="N32" s="128">
        <f t="shared" si="12"/>
        <v>33</v>
      </c>
      <c r="O32" s="63">
        <f t="shared" si="13"/>
        <v>54</v>
      </c>
      <c r="P32" s="64">
        <f t="shared" si="14"/>
        <v>1</v>
      </c>
      <c r="Q32" s="70" t="s">
        <v>62</v>
      </c>
      <c r="R32" s="70" t="s">
        <v>62</v>
      </c>
      <c r="S32" s="66" t="str">
        <f t="shared" si="15"/>
        <v>NA</v>
      </c>
      <c r="T32" s="67" t="str">
        <f t="shared" si="16"/>
        <v>NA</v>
      </c>
      <c r="U32" s="68" t="str">
        <f t="shared" si="17"/>
        <v>NA</v>
      </c>
    </row>
    <row r="33" spans="1:21" x14ac:dyDescent="0.25">
      <c r="A33" s="59">
        <v>834640</v>
      </c>
      <c r="B33" s="59" t="s">
        <v>165</v>
      </c>
      <c r="C33" s="60">
        <v>83</v>
      </c>
      <c r="D33" s="61">
        <v>82</v>
      </c>
      <c r="E33" s="61">
        <v>80</v>
      </c>
      <c r="F33" s="61">
        <v>85</v>
      </c>
      <c r="G33" s="60">
        <v>89</v>
      </c>
      <c r="H33" s="61">
        <v>84</v>
      </c>
      <c r="I33" s="62">
        <f t="shared" si="9"/>
        <v>84.300000000000011</v>
      </c>
      <c r="J33" s="136">
        <v>28</v>
      </c>
      <c r="K33" s="61">
        <v>32</v>
      </c>
      <c r="L33" s="128">
        <f t="shared" si="10"/>
        <v>12.645000000000001</v>
      </c>
      <c r="M33" s="128">
        <f t="shared" si="11"/>
        <v>5.25</v>
      </c>
      <c r="N33" s="128">
        <f t="shared" si="12"/>
        <v>32</v>
      </c>
      <c r="O33" s="63">
        <f t="shared" si="13"/>
        <v>50</v>
      </c>
      <c r="P33" s="64">
        <f t="shared" si="14"/>
        <v>1</v>
      </c>
      <c r="Q33" s="70" t="s">
        <v>62</v>
      </c>
      <c r="R33" s="70" t="s">
        <v>62</v>
      </c>
      <c r="S33" s="66" t="str">
        <f t="shared" si="15"/>
        <v>NA</v>
      </c>
      <c r="T33" s="67" t="str">
        <f t="shared" si="16"/>
        <v>NA</v>
      </c>
      <c r="U33" s="68" t="str">
        <f t="shared" si="17"/>
        <v>NA</v>
      </c>
    </row>
    <row r="34" spans="1:21" x14ac:dyDescent="0.25">
      <c r="A34" s="59">
        <v>834653</v>
      </c>
      <c r="B34" s="59" t="s">
        <v>153</v>
      </c>
      <c r="C34" s="60">
        <v>87</v>
      </c>
      <c r="D34" s="61">
        <v>89</v>
      </c>
      <c r="E34" s="61">
        <v>85</v>
      </c>
      <c r="F34" s="61">
        <v>88</v>
      </c>
      <c r="G34" s="60">
        <v>90</v>
      </c>
      <c r="H34" s="61">
        <v>89</v>
      </c>
      <c r="I34" s="62">
        <f t="shared" si="9"/>
        <v>88.100000000000009</v>
      </c>
      <c r="J34" s="136">
        <v>38</v>
      </c>
      <c r="K34" s="61">
        <v>39</v>
      </c>
      <c r="L34" s="128">
        <f t="shared" si="10"/>
        <v>13.215000000000002</v>
      </c>
      <c r="M34" s="128">
        <f t="shared" si="11"/>
        <v>7.125</v>
      </c>
      <c r="N34" s="128">
        <f t="shared" si="12"/>
        <v>39</v>
      </c>
      <c r="O34" s="63">
        <f t="shared" si="13"/>
        <v>59</v>
      </c>
      <c r="P34" s="64">
        <f t="shared" si="14"/>
        <v>1</v>
      </c>
      <c r="Q34" s="70" t="s">
        <v>62</v>
      </c>
      <c r="R34" s="70" t="s">
        <v>62</v>
      </c>
      <c r="S34" s="66" t="str">
        <f t="shared" si="15"/>
        <v>NA</v>
      </c>
      <c r="T34" s="67" t="str">
        <f t="shared" si="16"/>
        <v>NA</v>
      </c>
      <c r="U34" s="68" t="str">
        <f t="shared" si="17"/>
        <v>NA</v>
      </c>
    </row>
    <row r="35" spans="1:21" x14ac:dyDescent="0.25">
      <c r="A35" s="59">
        <v>834655</v>
      </c>
      <c r="B35" s="59" t="s">
        <v>154</v>
      </c>
      <c r="C35" s="60">
        <v>88</v>
      </c>
      <c r="D35" s="61">
        <v>87</v>
      </c>
      <c r="E35" s="61">
        <v>87</v>
      </c>
      <c r="F35" s="61">
        <v>88</v>
      </c>
      <c r="G35" s="60">
        <v>90</v>
      </c>
      <c r="H35" s="61">
        <v>89</v>
      </c>
      <c r="I35" s="62">
        <f t="shared" si="9"/>
        <v>88.3</v>
      </c>
      <c r="J35" s="136">
        <v>35</v>
      </c>
      <c r="K35" s="61">
        <v>34</v>
      </c>
      <c r="L35" s="128">
        <f t="shared" si="10"/>
        <v>13.245000000000001</v>
      </c>
      <c r="M35" s="128">
        <f t="shared" si="11"/>
        <v>6.5625</v>
      </c>
      <c r="N35" s="128">
        <f t="shared" si="12"/>
        <v>34</v>
      </c>
      <c r="O35" s="63">
        <f t="shared" si="13"/>
        <v>54</v>
      </c>
      <c r="P35" s="64">
        <f t="shared" si="14"/>
        <v>1</v>
      </c>
      <c r="Q35" s="70" t="s">
        <v>62</v>
      </c>
      <c r="R35" s="70" t="s">
        <v>62</v>
      </c>
      <c r="S35" s="66" t="str">
        <f t="shared" si="15"/>
        <v>NA</v>
      </c>
      <c r="T35" s="67" t="str">
        <f t="shared" si="16"/>
        <v>NA</v>
      </c>
      <c r="U35" s="68" t="str">
        <f t="shared" si="17"/>
        <v>NA</v>
      </c>
    </row>
    <row r="36" spans="1:21" x14ac:dyDescent="0.25">
      <c r="A36" s="59">
        <v>834671</v>
      </c>
      <c r="B36" s="59" t="s">
        <v>155</v>
      </c>
      <c r="C36" s="60">
        <v>87</v>
      </c>
      <c r="D36" s="61">
        <v>88</v>
      </c>
      <c r="E36" s="61">
        <v>88</v>
      </c>
      <c r="F36" s="61">
        <v>89</v>
      </c>
      <c r="G36" s="60">
        <v>87</v>
      </c>
      <c r="H36" s="61">
        <v>90</v>
      </c>
      <c r="I36" s="62">
        <f t="shared" si="9"/>
        <v>87.9</v>
      </c>
      <c r="J36" s="136">
        <v>21</v>
      </c>
      <c r="K36" s="61">
        <v>64</v>
      </c>
      <c r="L36" s="128">
        <f t="shared" si="10"/>
        <v>13.185</v>
      </c>
      <c r="M36" s="128">
        <f t="shared" si="11"/>
        <v>3.9375</v>
      </c>
      <c r="N36" s="128">
        <f t="shared" si="12"/>
        <v>64</v>
      </c>
      <c r="O36" s="63">
        <f t="shared" si="13"/>
        <v>81</v>
      </c>
      <c r="P36" s="64">
        <f t="shared" si="14"/>
        <v>4</v>
      </c>
      <c r="Q36" s="70" t="s">
        <v>62</v>
      </c>
      <c r="R36" s="70" t="s">
        <v>62</v>
      </c>
      <c r="S36" s="66" t="str">
        <f t="shared" si="15"/>
        <v>NA</v>
      </c>
      <c r="T36" s="67" t="str">
        <f t="shared" si="16"/>
        <v>NA</v>
      </c>
      <c r="U36" s="68">
        <f t="shared" si="17"/>
        <v>4</v>
      </c>
    </row>
    <row r="37" spans="1:21" x14ac:dyDescent="0.25">
      <c r="A37" s="59">
        <v>834672</v>
      </c>
      <c r="B37" s="59" t="s">
        <v>156</v>
      </c>
      <c r="C37" s="60">
        <v>85</v>
      </c>
      <c r="D37" s="61">
        <v>86</v>
      </c>
      <c r="E37" s="61">
        <v>84</v>
      </c>
      <c r="F37" s="61">
        <v>87</v>
      </c>
      <c r="G37" s="60">
        <v>87</v>
      </c>
      <c r="H37" s="61">
        <v>84</v>
      </c>
      <c r="I37" s="62">
        <f t="shared" si="9"/>
        <v>85.7</v>
      </c>
      <c r="J37" s="136">
        <v>21</v>
      </c>
      <c r="K37" s="61">
        <v>33</v>
      </c>
      <c r="L37" s="128">
        <f t="shared" si="10"/>
        <v>12.855</v>
      </c>
      <c r="M37" s="128">
        <f t="shared" si="11"/>
        <v>3.9375</v>
      </c>
      <c r="N37" s="128">
        <f t="shared" si="12"/>
        <v>33</v>
      </c>
      <c r="O37" s="63">
        <f t="shared" si="13"/>
        <v>50</v>
      </c>
      <c r="P37" s="64">
        <f t="shared" si="14"/>
        <v>1</v>
      </c>
      <c r="Q37" s="70" t="s">
        <v>62</v>
      </c>
      <c r="R37" s="70" t="s">
        <v>62</v>
      </c>
      <c r="S37" s="66" t="str">
        <f t="shared" si="15"/>
        <v>NA</v>
      </c>
      <c r="T37" s="67" t="str">
        <f t="shared" si="16"/>
        <v>NA</v>
      </c>
      <c r="U37" s="68" t="str">
        <f t="shared" si="17"/>
        <v>NA</v>
      </c>
    </row>
    <row r="38" spans="1:21" x14ac:dyDescent="0.25">
      <c r="A38" s="59">
        <v>834678</v>
      </c>
      <c r="B38" s="59" t="s">
        <v>157</v>
      </c>
      <c r="C38" s="60">
        <v>88</v>
      </c>
      <c r="D38" s="61">
        <v>89</v>
      </c>
      <c r="E38" s="61">
        <v>89</v>
      </c>
      <c r="F38" s="61">
        <v>88</v>
      </c>
      <c r="G38" s="60">
        <v>89</v>
      </c>
      <c r="H38" s="61">
        <v>90</v>
      </c>
      <c r="I38" s="62">
        <f t="shared" si="9"/>
        <v>88.75</v>
      </c>
      <c r="J38" s="136">
        <v>34</v>
      </c>
      <c r="K38" s="61">
        <v>48</v>
      </c>
      <c r="L38" s="128">
        <f t="shared" si="10"/>
        <v>13.3125</v>
      </c>
      <c r="M38" s="128">
        <f t="shared" si="11"/>
        <v>6.375</v>
      </c>
      <c r="N38" s="128">
        <f t="shared" si="12"/>
        <v>48</v>
      </c>
      <c r="O38" s="63">
        <f t="shared" si="13"/>
        <v>68</v>
      </c>
      <c r="P38" s="64">
        <f t="shared" si="14"/>
        <v>2</v>
      </c>
      <c r="Q38" s="70" t="s">
        <v>62</v>
      </c>
      <c r="R38" s="70" t="s">
        <v>62</v>
      </c>
      <c r="S38" s="66" t="str">
        <f t="shared" si="15"/>
        <v>NA</v>
      </c>
      <c r="T38" s="67" t="str">
        <f t="shared" si="16"/>
        <v>NA</v>
      </c>
      <c r="U38" s="68">
        <f t="shared" si="17"/>
        <v>2</v>
      </c>
    </row>
    <row r="39" spans="1:21" x14ac:dyDescent="0.25">
      <c r="A39" s="59">
        <v>834682</v>
      </c>
      <c r="B39" s="59" t="s">
        <v>158</v>
      </c>
      <c r="C39" s="60">
        <v>80</v>
      </c>
      <c r="D39" s="61">
        <v>81</v>
      </c>
      <c r="E39" s="61">
        <v>82</v>
      </c>
      <c r="F39" s="61">
        <v>82</v>
      </c>
      <c r="G39" s="60">
        <v>90</v>
      </c>
      <c r="H39" s="61">
        <v>81</v>
      </c>
      <c r="I39" s="62">
        <f t="shared" si="9"/>
        <v>83.35</v>
      </c>
      <c r="J39" s="136">
        <v>37</v>
      </c>
      <c r="K39" s="61">
        <v>48</v>
      </c>
      <c r="L39" s="128">
        <f t="shared" si="10"/>
        <v>12.502499999999998</v>
      </c>
      <c r="M39" s="128">
        <f t="shared" si="11"/>
        <v>6.9375</v>
      </c>
      <c r="N39" s="128">
        <f t="shared" si="12"/>
        <v>48</v>
      </c>
      <c r="O39" s="63">
        <f t="shared" si="13"/>
        <v>67</v>
      </c>
      <c r="P39" s="64">
        <f t="shared" si="14"/>
        <v>2</v>
      </c>
      <c r="Q39" s="70" t="s">
        <v>62</v>
      </c>
      <c r="R39" s="70" t="s">
        <v>62</v>
      </c>
      <c r="S39" s="66" t="str">
        <f t="shared" si="15"/>
        <v>NA</v>
      </c>
      <c r="T39" s="67" t="str">
        <f t="shared" si="16"/>
        <v>NA</v>
      </c>
      <c r="U39" s="68">
        <f t="shared" si="17"/>
        <v>2</v>
      </c>
    </row>
    <row r="40" spans="1:21" x14ac:dyDescent="0.25">
      <c r="A40" s="59">
        <v>834699</v>
      </c>
      <c r="B40" s="59" t="s">
        <v>159</v>
      </c>
      <c r="C40" s="60">
        <v>89</v>
      </c>
      <c r="D40" s="61">
        <v>88</v>
      </c>
      <c r="E40" s="61">
        <v>89</v>
      </c>
      <c r="F40" s="61">
        <v>88</v>
      </c>
      <c r="G40" s="60">
        <v>89</v>
      </c>
      <c r="H40" s="61">
        <v>90</v>
      </c>
      <c r="I40" s="62">
        <f t="shared" si="9"/>
        <v>88.8</v>
      </c>
      <c r="J40" s="136">
        <v>35</v>
      </c>
      <c r="K40" s="61">
        <v>52</v>
      </c>
      <c r="L40" s="128">
        <f t="shared" si="10"/>
        <v>13.32</v>
      </c>
      <c r="M40" s="128">
        <f t="shared" si="11"/>
        <v>6.5625</v>
      </c>
      <c r="N40" s="128">
        <f t="shared" si="12"/>
        <v>52</v>
      </c>
      <c r="O40" s="63">
        <f t="shared" si="13"/>
        <v>72</v>
      </c>
      <c r="P40" s="64">
        <f t="shared" si="14"/>
        <v>3</v>
      </c>
      <c r="Q40" s="70" t="s">
        <v>62</v>
      </c>
      <c r="R40" s="70" t="s">
        <v>62</v>
      </c>
      <c r="S40" s="66" t="str">
        <f t="shared" si="15"/>
        <v>NA</v>
      </c>
      <c r="T40" s="67" t="str">
        <f t="shared" si="16"/>
        <v>NA</v>
      </c>
      <c r="U40" s="68">
        <f t="shared" si="17"/>
        <v>3</v>
      </c>
    </row>
    <row r="41" spans="1:21" x14ac:dyDescent="0.25">
      <c r="A41" s="59">
        <v>834771</v>
      </c>
      <c r="B41" s="59" t="s">
        <v>160</v>
      </c>
      <c r="C41" s="60">
        <v>89</v>
      </c>
      <c r="D41" s="61">
        <v>89</v>
      </c>
      <c r="E41" s="61">
        <v>89</v>
      </c>
      <c r="F41" s="61">
        <v>90</v>
      </c>
      <c r="G41" s="60">
        <v>89</v>
      </c>
      <c r="H41" s="61">
        <v>88</v>
      </c>
      <c r="I41" s="62">
        <f t="shared" si="9"/>
        <v>89.05</v>
      </c>
      <c r="J41" s="136">
        <v>36</v>
      </c>
      <c r="K41" s="61">
        <v>52</v>
      </c>
      <c r="L41" s="128">
        <f t="shared" si="10"/>
        <v>13.3575</v>
      </c>
      <c r="M41" s="128">
        <f t="shared" si="11"/>
        <v>6.75</v>
      </c>
      <c r="N41" s="128">
        <f t="shared" si="12"/>
        <v>52</v>
      </c>
      <c r="O41" s="63">
        <f t="shared" si="13"/>
        <v>72</v>
      </c>
      <c r="P41" s="64">
        <f t="shared" si="14"/>
        <v>3</v>
      </c>
      <c r="Q41" s="70" t="s">
        <v>62</v>
      </c>
      <c r="R41" s="70" t="s">
        <v>62</v>
      </c>
      <c r="S41" s="66" t="str">
        <f t="shared" si="15"/>
        <v>NA</v>
      </c>
      <c r="T41" s="67" t="str">
        <f t="shared" si="16"/>
        <v>NA</v>
      </c>
      <c r="U41" s="68">
        <f t="shared" si="17"/>
        <v>3</v>
      </c>
    </row>
    <row r="42" spans="1:21" x14ac:dyDescent="0.25">
      <c r="A42" s="59">
        <v>834803</v>
      </c>
      <c r="B42" s="59" t="s">
        <v>161</v>
      </c>
      <c r="C42" s="60">
        <v>87</v>
      </c>
      <c r="D42" s="61">
        <v>88</v>
      </c>
      <c r="E42" s="61">
        <v>89</v>
      </c>
      <c r="F42" s="61">
        <v>88</v>
      </c>
      <c r="G42" s="60">
        <v>87</v>
      </c>
      <c r="H42" s="61">
        <v>88</v>
      </c>
      <c r="I42" s="62">
        <f t="shared" si="9"/>
        <v>87.7</v>
      </c>
      <c r="J42" s="136">
        <v>27</v>
      </c>
      <c r="K42" s="61">
        <v>58</v>
      </c>
      <c r="L42" s="128">
        <f t="shared" si="10"/>
        <v>13.154999999999999</v>
      </c>
      <c r="M42" s="128">
        <f t="shared" si="11"/>
        <v>5.0625</v>
      </c>
      <c r="N42" s="128">
        <f t="shared" si="12"/>
        <v>58.000000000000007</v>
      </c>
      <c r="O42" s="63">
        <f t="shared" si="13"/>
        <v>76</v>
      </c>
      <c r="P42" s="64">
        <f t="shared" si="14"/>
        <v>3</v>
      </c>
      <c r="Q42" s="70" t="s">
        <v>62</v>
      </c>
      <c r="R42" s="70" t="s">
        <v>62</v>
      </c>
      <c r="S42" s="66" t="str">
        <f t="shared" si="15"/>
        <v>NA</v>
      </c>
      <c r="T42" s="67" t="str">
        <f t="shared" si="16"/>
        <v>NA</v>
      </c>
      <c r="U42" s="68">
        <f t="shared" si="17"/>
        <v>3</v>
      </c>
    </row>
    <row r="43" spans="1:21" x14ac:dyDescent="0.25">
      <c r="A43" s="59">
        <v>834805</v>
      </c>
      <c r="B43" s="59" t="s">
        <v>127</v>
      </c>
      <c r="C43" s="60">
        <v>86</v>
      </c>
      <c r="D43" s="61">
        <v>87</v>
      </c>
      <c r="E43" s="61">
        <v>89</v>
      </c>
      <c r="F43" s="61">
        <v>86</v>
      </c>
      <c r="G43" s="60">
        <v>89</v>
      </c>
      <c r="H43" s="61">
        <v>88</v>
      </c>
      <c r="I43" s="62">
        <f t="shared" si="9"/>
        <v>87.55</v>
      </c>
      <c r="J43" s="136">
        <v>27</v>
      </c>
      <c r="K43" s="61">
        <v>35</v>
      </c>
      <c r="L43" s="128">
        <f t="shared" si="10"/>
        <v>13.132499999999999</v>
      </c>
      <c r="M43" s="128">
        <f t="shared" si="11"/>
        <v>5.0625</v>
      </c>
      <c r="N43" s="128">
        <f t="shared" si="12"/>
        <v>35</v>
      </c>
      <c r="O43" s="63">
        <f t="shared" si="13"/>
        <v>53</v>
      </c>
      <c r="P43" s="64">
        <f t="shared" si="14"/>
        <v>1</v>
      </c>
      <c r="Q43" s="70" t="s">
        <v>62</v>
      </c>
      <c r="R43" s="70" t="s">
        <v>62</v>
      </c>
      <c r="S43" s="66" t="str">
        <f t="shared" si="15"/>
        <v>NA</v>
      </c>
      <c r="T43" s="67" t="str">
        <f t="shared" si="16"/>
        <v>NA</v>
      </c>
      <c r="U43" s="68" t="str">
        <f t="shared" si="17"/>
        <v>NA</v>
      </c>
    </row>
    <row r="44" spans="1:21" x14ac:dyDescent="0.25">
      <c r="A44" s="59">
        <v>834854</v>
      </c>
      <c r="B44" s="59" t="s">
        <v>162</v>
      </c>
      <c r="C44" s="60">
        <v>84</v>
      </c>
      <c r="D44" s="61">
        <v>86</v>
      </c>
      <c r="E44" s="61">
        <v>84</v>
      </c>
      <c r="F44" s="61">
        <v>88</v>
      </c>
      <c r="G44" s="60">
        <v>82</v>
      </c>
      <c r="H44" s="61">
        <v>88</v>
      </c>
      <c r="I44" s="62">
        <f t="shared" si="9"/>
        <v>84.8</v>
      </c>
      <c r="J44" s="136">
        <v>26</v>
      </c>
      <c r="K44" s="61">
        <v>44</v>
      </c>
      <c r="L44" s="128">
        <f t="shared" si="10"/>
        <v>12.719999999999999</v>
      </c>
      <c r="M44" s="128">
        <f t="shared" si="11"/>
        <v>4.875</v>
      </c>
      <c r="N44" s="128">
        <f t="shared" si="12"/>
        <v>44</v>
      </c>
      <c r="O44" s="63">
        <f t="shared" si="13"/>
        <v>62</v>
      </c>
      <c r="P44" s="64">
        <f t="shared" si="14"/>
        <v>2</v>
      </c>
      <c r="Q44" s="70" t="s">
        <v>62</v>
      </c>
      <c r="R44" s="70" t="s">
        <v>62</v>
      </c>
      <c r="S44" s="66" t="str">
        <f t="shared" si="15"/>
        <v>NA</v>
      </c>
      <c r="T44" s="67" t="str">
        <f t="shared" si="16"/>
        <v>NA</v>
      </c>
      <c r="U44" s="68">
        <f t="shared" si="17"/>
        <v>2</v>
      </c>
    </row>
    <row r="45" spans="1:21" x14ac:dyDescent="0.25">
      <c r="A45" s="59">
        <v>834882</v>
      </c>
      <c r="B45" s="59" t="s">
        <v>163</v>
      </c>
      <c r="C45" s="65">
        <v>85</v>
      </c>
      <c r="D45" s="65">
        <v>87</v>
      </c>
      <c r="E45" s="65">
        <v>84</v>
      </c>
      <c r="F45" s="65">
        <v>87</v>
      </c>
      <c r="G45" s="65">
        <v>89</v>
      </c>
      <c r="H45" s="65">
        <v>88</v>
      </c>
      <c r="I45" s="62">
        <f t="shared" si="9"/>
        <v>86.749999999999986</v>
      </c>
      <c r="J45" s="136">
        <v>35</v>
      </c>
      <c r="K45" s="61">
        <v>37</v>
      </c>
      <c r="L45" s="128">
        <f t="shared" ref="L45:L46" si="18">(I45/$I$7)*$L$7</f>
        <v>13.012499999999998</v>
      </c>
      <c r="M45" s="128">
        <f t="shared" ref="M45:M46" si="19">(J45/$J$7)*$M$7</f>
        <v>6.5625</v>
      </c>
      <c r="N45" s="128">
        <f t="shared" ref="N45:N46" si="20">(K45/$K$7)*$N$7</f>
        <v>37</v>
      </c>
      <c r="O45" s="63">
        <f t="shared" ref="O45:O46" si="21">ROUND(SUM(L45:N45),0)</f>
        <v>57</v>
      </c>
      <c r="P45" s="64">
        <f t="shared" ref="P45:P46" si="22">IF(O45="NA","NA",IF(O45&gt;=90,5,IF(O45&gt;=80,4,IF(O45&gt;=70,3,IF(O45&gt;=60,2,IF(O45&gt;=50,1,0))))))</f>
        <v>1</v>
      </c>
      <c r="Q45" s="70" t="s">
        <v>62</v>
      </c>
      <c r="R45" s="70" t="s">
        <v>62</v>
      </c>
      <c r="S45" s="66" t="str">
        <f t="shared" ref="S45:S46" si="23">IF(Q45="NA", "NA", IF(R45="NA","NA",ROUND(L45+((Q45*$M$7)/$Q$7)+((R45*$N$7)/$R$7),0)))</f>
        <v>NA</v>
      </c>
      <c r="T45" s="67" t="str">
        <f t="shared" ref="T45:T46" si="24">IF(S45="NA","NA",IF(S45&gt;=90,5,IF(S45&gt;=80,4,IF(S45&gt;=70,3,IF(S45&gt;=60,2,IF(S45&gt;=50,1,0))))))</f>
        <v>NA</v>
      </c>
      <c r="U45" s="68" t="str">
        <f t="shared" ref="U45:U46" si="25">IF(P45&lt;=1,T45,P45)</f>
        <v>NA</v>
      </c>
    </row>
    <row r="46" spans="1:21" x14ac:dyDescent="0.25">
      <c r="A46" s="59">
        <v>834955</v>
      </c>
      <c r="B46" s="59" t="s">
        <v>164</v>
      </c>
      <c r="C46" s="65">
        <v>81</v>
      </c>
      <c r="D46" s="65">
        <v>80</v>
      </c>
      <c r="E46" s="65">
        <v>82</v>
      </c>
      <c r="F46" s="65">
        <v>83</v>
      </c>
      <c r="G46" s="65">
        <v>82</v>
      </c>
      <c r="H46" s="65">
        <v>83</v>
      </c>
      <c r="I46" s="62">
        <f t="shared" si="9"/>
        <v>81.75</v>
      </c>
      <c r="J46" s="136">
        <v>20</v>
      </c>
      <c r="K46" s="61">
        <v>46</v>
      </c>
      <c r="L46" s="128">
        <f t="shared" si="18"/>
        <v>12.262499999999999</v>
      </c>
      <c r="M46" s="128">
        <f t="shared" si="19"/>
        <v>3.75</v>
      </c>
      <c r="N46" s="128">
        <f t="shared" si="20"/>
        <v>46</v>
      </c>
      <c r="O46" s="63">
        <f t="shared" si="21"/>
        <v>62</v>
      </c>
      <c r="P46" s="64">
        <f t="shared" si="22"/>
        <v>2</v>
      </c>
      <c r="Q46" s="70" t="s">
        <v>62</v>
      </c>
      <c r="R46" s="70" t="s">
        <v>62</v>
      </c>
      <c r="S46" s="66" t="str">
        <f t="shared" si="23"/>
        <v>NA</v>
      </c>
      <c r="T46" s="67" t="str">
        <f t="shared" si="24"/>
        <v>NA</v>
      </c>
      <c r="U46" s="68">
        <f t="shared" si="25"/>
        <v>2</v>
      </c>
    </row>
  </sheetData>
  <mergeCells count="3">
    <mergeCell ref="A5:U5"/>
    <mergeCell ref="A6:A7"/>
    <mergeCell ref="B6:B7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T11"/>
  <sheetViews>
    <sheetView workbookViewId="0">
      <pane xSplit="2" ySplit="7" topLeftCell="C8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.75" x14ac:dyDescent="0.25"/>
  <cols>
    <col min="1" max="1" width="18.28515625" style="50" bestFit="1" customWidth="1"/>
    <col min="2" max="2" width="17.85546875" style="72" customWidth="1"/>
    <col min="3" max="3" width="14" style="73" customWidth="1"/>
    <col min="4" max="4" width="11.28515625" style="73" customWidth="1"/>
    <col min="5" max="6" width="9.140625" style="73"/>
    <col min="7" max="7" width="11.28515625" style="73" customWidth="1"/>
    <col min="8" max="15" width="9.140625" style="73"/>
    <col min="16" max="16384" width="9.140625" style="50"/>
  </cols>
  <sheetData>
    <row r="1" spans="1:852" x14ac:dyDescent="0.25">
      <c r="A1" s="43" t="s">
        <v>109</v>
      </c>
      <c r="B1" s="123" t="s">
        <v>119</v>
      </c>
    </row>
    <row r="2" spans="1:852" x14ac:dyDescent="0.25">
      <c r="A2" s="49" t="s">
        <v>66</v>
      </c>
    </row>
    <row r="3" spans="1:852" x14ac:dyDescent="0.25">
      <c r="A3" s="49" t="s">
        <v>67</v>
      </c>
    </row>
    <row r="4" spans="1:852" x14ac:dyDescent="0.25">
      <c r="A4" s="49" t="s">
        <v>68</v>
      </c>
    </row>
    <row r="5" spans="1:852" x14ac:dyDescent="0.25">
      <c r="A5" s="158" t="s">
        <v>121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</row>
    <row r="6" spans="1:852" s="74" customFormat="1" ht="60" x14ac:dyDescent="0.25">
      <c r="A6" s="154" t="s">
        <v>69</v>
      </c>
      <c r="B6" s="160" t="s">
        <v>70</v>
      </c>
      <c r="C6" s="52" t="s">
        <v>119</v>
      </c>
      <c r="D6" s="51" t="s">
        <v>75</v>
      </c>
      <c r="E6" s="52" t="s">
        <v>76</v>
      </c>
      <c r="F6" s="52" t="s">
        <v>77</v>
      </c>
      <c r="G6" s="52" t="s">
        <v>88</v>
      </c>
      <c r="H6" s="52" t="s">
        <v>79</v>
      </c>
      <c r="I6" s="52" t="s">
        <v>89</v>
      </c>
      <c r="J6" s="52" t="s">
        <v>90</v>
      </c>
      <c r="K6" s="52" t="s">
        <v>32</v>
      </c>
      <c r="L6" s="52" t="s">
        <v>83</v>
      </c>
      <c r="M6" s="52" t="s">
        <v>84</v>
      </c>
      <c r="N6" s="52" t="s">
        <v>85</v>
      </c>
      <c r="O6" s="52" t="s">
        <v>86</v>
      </c>
      <c r="P6" s="52" t="s">
        <v>87</v>
      </c>
    </row>
    <row r="7" spans="1:852" s="76" customFormat="1" x14ac:dyDescent="0.25">
      <c r="A7" s="155"/>
      <c r="B7" s="161"/>
      <c r="C7" s="54">
        <v>100</v>
      </c>
      <c r="D7" s="54">
        <f>(C7)</f>
        <v>100</v>
      </c>
      <c r="E7" s="54">
        <v>80</v>
      </c>
      <c r="F7" s="54">
        <v>70</v>
      </c>
      <c r="G7" s="127">
        <v>15</v>
      </c>
      <c r="H7" s="127">
        <v>15</v>
      </c>
      <c r="I7" s="127">
        <v>70</v>
      </c>
      <c r="J7" s="126">
        <v>100</v>
      </c>
      <c r="K7" s="54">
        <v>5</v>
      </c>
      <c r="L7" s="54">
        <v>80</v>
      </c>
      <c r="M7" s="54">
        <v>70</v>
      </c>
      <c r="N7" s="54">
        <v>100</v>
      </c>
      <c r="O7" s="54">
        <v>5</v>
      </c>
      <c r="P7" s="54">
        <v>5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  <c r="MY7" s="75"/>
      <c r="MZ7" s="75"/>
      <c r="NA7" s="75"/>
      <c r="NB7" s="75"/>
      <c r="NC7" s="75"/>
      <c r="ND7" s="75"/>
      <c r="NE7" s="75"/>
      <c r="NF7" s="75"/>
      <c r="NG7" s="75"/>
      <c r="NH7" s="75"/>
      <c r="NI7" s="75"/>
      <c r="NJ7" s="75"/>
      <c r="NK7" s="75"/>
      <c r="NL7" s="75"/>
      <c r="NM7" s="75"/>
      <c r="NN7" s="75"/>
      <c r="NO7" s="75"/>
      <c r="NP7" s="75"/>
      <c r="NQ7" s="75"/>
      <c r="NR7" s="75"/>
      <c r="NS7" s="75"/>
      <c r="NT7" s="75"/>
      <c r="NU7" s="75"/>
      <c r="NV7" s="75"/>
      <c r="NW7" s="75"/>
      <c r="NX7" s="75"/>
      <c r="NY7" s="75"/>
      <c r="NZ7" s="75"/>
      <c r="OA7" s="75"/>
      <c r="OB7" s="75"/>
      <c r="OC7" s="75"/>
      <c r="OD7" s="75"/>
      <c r="OE7" s="75"/>
      <c r="OF7" s="75"/>
      <c r="OG7" s="75"/>
      <c r="OH7" s="75"/>
      <c r="OI7" s="75"/>
      <c r="OJ7" s="75"/>
      <c r="OK7" s="75"/>
      <c r="OL7" s="75"/>
      <c r="OM7" s="75"/>
      <c r="ON7" s="75"/>
      <c r="OO7" s="75"/>
      <c r="OP7" s="75"/>
      <c r="OQ7" s="75"/>
      <c r="OR7" s="75"/>
      <c r="OS7" s="75"/>
      <c r="OT7" s="75"/>
      <c r="OU7" s="75"/>
      <c r="OV7" s="75"/>
      <c r="OW7" s="75"/>
      <c r="OX7" s="75"/>
      <c r="OY7" s="75"/>
      <c r="OZ7" s="75"/>
      <c r="PA7" s="75"/>
      <c r="PB7" s="75"/>
      <c r="PC7" s="75"/>
      <c r="PD7" s="75"/>
      <c r="PE7" s="75"/>
      <c r="PF7" s="75"/>
      <c r="PG7" s="75"/>
      <c r="PH7" s="75"/>
      <c r="PI7" s="75"/>
      <c r="PJ7" s="75"/>
      <c r="PK7" s="75"/>
      <c r="PL7" s="75"/>
      <c r="PM7" s="75"/>
      <c r="PN7" s="75"/>
      <c r="PO7" s="75"/>
      <c r="PP7" s="75"/>
      <c r="PQ7" s="75"/>
      <c r="PR7" s="75"/>
      <c r="PS7" s="75"/>
      <c r="PT7" s="75"/>
      <c r="PU7" s="75"/>
      <c r="PV7" s="75"/>
      <c r="PW7" s="75"/>
      <c r="PX7" s="75"/>
      <c r="PY7" s="75"/>
      <c r="PZ7" s="75"/>
      <c r="QA7" s="75"/>
      <c r="QB7" s="75"/>
      <c r="QC7" s="75"/>
      <c r="QD7" s="75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75"/>
      <c r="RB7" s="75"/>
      <c r="RC7" s="75"/>
      <c r="RD7" s="75"/>
      <c r="RE7" s="75"/>
      <c r="RF7" s="75"/>
      <c r="RG7" s="75"/>
      <c r="RH7" s="75"/>
      <c r="RI7" s="75"/>
      <c r="RJ7" s="75"/>
      <c r="RK7" s="75"/>
      <c r="RL7" s="75"/>
      <c r="RM7" s="75"/>
      <c r="RN7" s="75"/>
      <c r="RO7" s="75"/>
      <c r="RP7" s="75"/>
      <c r="RQ7" s="75"/>
      <c r="RR7" s="75"/>
      <c r="RS7" s="75"/>
      <c r="RT7" s="75"/>
      <c r="RU7" s="75"/>
      <c r="RV7" s="75"/>
      <c r="RW7" s="75"/>
      <c r="RX7" s="75"/>
      <c r="RY7" s="75"/>
      <c r="RZ7" s="75"/>
      <c r="SA7" s="75"/>
      <c r="SB7" s="75"/>
      <c r="SC7" s="75"/>
      <c r="SD7" s="75"/>
      <c r="SE7" s="75"/>
      <c r="SF7" s="75"/>
      <c r="SG7" s="75"/>
      <c r="SH7" s="75"/>
      <c r="SI7" s="75"/>
      <c r="SJ7" s="75"/>
      <c r="SK7" s="75"/>
      <c r="SL7" s="75"/>
      <c r="SM7" s="75"/>
      <c r="SN7" s="75"/>
      <c r="SO7" s="75"/>
      <c r="SP7" s="75"/>
      <c r="SQ7" s="75"/>
      <c r="SR7" s="75"/>
      <c r="SS7" s="75"/>
      <c r="ST7" s="75"/>
      <c r="SU7" s="75"/>
      <c r="SV7" s="75"/>
      <c r="SW7" s="75"/>
      <c r="SX7" s="75"/>
      <c r="SY7" s="75"/>
      <c r="SZ7" s="75"/>
      <c r="TA7" s="75"/>
      <c r="TB7" s="75"/>
      <c r="TC7" s="75"/>
      <c r="TD7" s="75"/>
      <c r="TE7" s="75"/>
      <c r="TF7" s="75"/>
      <c r="TG7" s="75"/>
      <c r="TH7" s="75"/>
      <c r="TI7" s="75"/>
      <c r="TJ7" s="75"/>
      <c r="TK7" s="75"/>
      <c r="TL7" s="75"/>
      <c r="TM7" s="75"/>
      <c r="TN7" s="75"/>
      <c r="TO7" s="75"/>
      <c r="TP7" s="75"/>
      <c r="TQ7" s="75"/>
      <c r="TR7" s="75"/>
      <c r="TS7" s="75"/>
      <c r="TT7" s="75"/>
      <c r="TU7" s="75"/>
      <c r="TV7" s="75"/>
      <c r="TW7" s="75"/>
      <c r="TX7" s="75"/>
      <c r="TY7" s="75"/>
      <c r="TZ7" s="75"/>
      <c r="UA7" s="75"/>
      <c r="UB7" s="75"/>
      <c r="UC7" s="75"/>
      <c r="UD7" s="75"/>
      <c r="UE7" s="75"/>
      <c r="UF7" s="75"/>
      <c r="UG7" s="75"/>
      <c r="UH7" s="75"/>
      <c r="UI7" s="75"/>
      <c r="UJ7" s="75"/>
      <c r="UK7" s="75"/>
      <c r="UL7" s="75"/>
      <c r="UM7" s="75"/>
      <c r="UN7" s="75"/>
      <c r="UO7" s="75"/>
      <c r="UP7" s="75"/>
      <c r="UQ7" s="75"/>
      <c r="UR7" s="75"/>
      <c r="US7" s="75"/>
      <c r="UT7" s="75"/>
      <c r="UU7" s="75"/>
      <c r="UV7" s="75"/>
      <c r="UW7" s="75"/>
      <c r="UX7" s="75"/>
      <c r="UY7" s="75"/>
      <c r="UZ7" s="75"/>
      <c r="VA7" s="75"/>
      <c r="VB7" s="75"/>
      <c r="VC7" s="75"/>
      <c r="VD7" s="75"/>
      <c r="VE7" s="75"/>
      <c r="VF7" s="75"/>
      <c r="VG7" s="75"/>
      <c r="VH7" s="75"/>
      <c r="VI7" s="75"/>
      <c r="VJ7" s="75"/>
      <c r="VK7" s="75"/>
      <c r="VL7" s="75"/>
      <c r="VM7" s="75"/>
      <c r="VN7" s="75"/>
      <c r="VO7" s="75"/>
      <c r="VP7" s="75"/>
      <c r="VQ7" s="75"/>
      <c r="VR7" s="75"/>
      <c r="VS7" s="75"/>
      <c r="VT7" s="75"/>
      <c r="VU7" s="75"/>
      <c r="VV7" s="75"/>
      <c r="VW7" s="75"/>
      <c r="VX7" s="75"/>
      <c r="VY7" s="75"/>
      <c r="VZ7" s="75"/>
      <c r="WA7" s="75"/>
      <c r="WB7" s="75"/>
      <c r="WC7" s="75"/>
      <c r="WD7" s="75"/>
      <c r="WE7" s="75"/>
      <c r="WF7" s="75"/>
      <c r="WG7" s="75"/>
      <c r="WH7" s="75"/>
      <c r="WI7" s="75"/>
      <c r="WJ7" s="75"/>
      <c r="WK7" s="75"/>
      <c r="WL7" s="75"/>
      <c r="WM7" s="75"/>
      <c r="WN7" s="75"/>
      <c r="WO7" s="75"/>
      <c r="WP7" s="75"/>
      <c r="WQ7" s="75"/>
      <c r="WR7" s="75"/>
      <c r="WS7" s="75"/>
      <c r="WT7" s="75"/>
      <c r="WU7" s="75"/>
      <c r="WV7" s="75"/>
      <c r="WW7" s="75"/>
      <c r="WX7" s="75"/>
      <c r="WY7" s="75"/>
      <c r="WZ7" s="75"/>
      <c r="XA7" s="75"/>
      <c r="XB7" s="75"/>
      <c r="XC7" s="75"/>
      <c r="XD7" s="75"/>
      <c r="XE7" s="75"/>
      <c r="XF7" s="75"/>
      <c r="XG7" s="75"/>
      <c r="XH7" s="75"/>
      <c r="XI7" s="75"/>
      <c r="XJ7" s="75"/>
      <c r="XK7" s="75"/>
      <c r="XL7" s="75"/>
      <c r="XM7" s="75"/>
      <c r="XN7" s="75"/>
      <c r="XO7" s="75"/>
      <c r="XP7" s="75"/>
      <c r="XQ7" s="75"/>
      <c r="XR7" s="75"/>
      <c r="XS7" s="75"/>
      <c r="XT7" s="75"/>
      <c r="XU7" s="75"/>
      <c r="XV7" s="75"/>
      <c r="XW7" s="75"/>
      <c r="XX7" s="75"/>
      <c r="XY7" s="75"/>
      <c r="XZ7" s="75"/>
      <c r="YA7" s="75"/>
      <c r="YB7" s="75"/>
      <c r="YC7" s="75"/>
      <c r="YD7" s="75"/>
      <c r="YE7" s="75"/>
      <c r="YF7" s="75"/>
      <c r="YG7" s="75"/>
      <c r="YH7" s="75"/>
      <c r="YI7" s="75"/>
      <c r="YJ7" s="75"/>
      <c r="YK7" s="75"/>
      <c r="YL7" s="75"/>
      <c r="YM7" s="75"/>
      <c r="YN7" s="75"/>
      <c r="YO7" s="75"/>
      <c r="YP7" s="75"/>
      <c r="YQ7" s="75"/>
      <c r="YR7" s="75"/>
      <c r="YS7" s="75"/>
      <c r="YT7" s="75"/>
      <c r="YU7" s="75"/>
      <c r="YV7" s="75"/>
      <c r="YW7" s="75"/>
      <c r="YX7" s="75"/>
      <c r="YY7" s="75"/>
      <c r="YZ7" s="75"/>
      <c r="ZA7" s="75"/>
      <c r="ZB7" s="75"/>
      <c r="ZC7" s="75"/>
      <c r="ZD7" s="75"/>
      <c r="ZE7" s="75"/>
      <c r="ZF7" s="75"/>
      <c r="ZG7" s="75"/>
      <c r="ZH7" s="75"/>
      <c r="ZI7" s="75"/>
      <c r="ZJ7" s="75"/>
      <c r="ZK7" s="75"/>
      <c r="ZL7" s="75"/>
      <c r="ZM7" s="75"/>
      <c r="ZN7" s="75"/>
      <c r="ZO7" s="75"/>
      <c r="ZP7" s="75"/>
      <c r="ZQ7" s="75"/>
      <c r="ZR7" s="75"/>
      <c r="ZS7" s="75"/>
      <c r="ZT7" s="75"/>
      <c r="ZU7" s="75"/>
      <c r="ZV7" s="75"/>
      <c r="ZW7" s="75"/>
      <c r="ZX7" s="75"/>
      <c r="ZY7" s="75"/>
      <c r="ZZ7" s="75"/>
      <c r="AAA7" s="75"/>
      <c r="AAB7" s="75"/>
      <c r="AAC7" s="75"/>
      <c r="AAD7" s="75"/>
      <c r="AAE7" s="75"/>
      <c r="AAF7" s="75"/>
      <c r="AAG7" s="75"/>
      <c r="AAH7" s="75"/>
      <c r="AAI7" s="75"/>
      <c r="AAJ7" s="75"/>
      <c r="AAK7" s="75"/>
      <c r="AAL7" s="75"/>
      <c r="AAM7" s="75"/>
      <c r="AAN7" s="75"/>
      <c r="AAO7" s="75"/>
      <c r="AAP7" s="75"/>
      <c r="AAQ7" s="75"/>
      <c r="AAR7" s="75"/>
      <c r="AAS7" s="75"/>
      <c r="AAT7" s="75"/>
      <c r="AAU7" s="75"/>
      <c r="AAV7" s="75"/>
      <c r="AAW7" s="75"/>
      <c r="AAX7" s="75"/>
      <c r="AAY7" s="75"/>
      <c r="AAZ7" s="75"/>
      <c r="ABA7" s="75"/>
      <c r="ABB7" s="75"/>
      <c r="ABC7" s="75"/>
      <c r="ABD7" s="75"/>
      <c r="ABE7" s="75"/>
      <c r="ABF7" s="75"/>
      <c r="ABG7" s="75"/>
      <c r="ABH7" s="75"/>
      <c r="ABI7" s="75"/>
      <c r="ABJ7" s="75"/>
      <c r="ABK7" s="75"/>
      <c r="ABL7" s="75"/>
      <c r="ABM7" s="75"/>
      <c r="ABN7" s="75"/>
      <c r="ABO7" s="75"/>
      <c r="ABP7" s="75"/>
      <c r="ABQ7" s="75"/>
      <c r="ABR7" s="75"/>
      <c r="ABS7" s="75"/>
      <c r="ABT7" s="75"/>
      <c r="ABU7" s="75"/>
      <c r="ABV7" s="75"/>
      <c r="ABW7" s="75"/>
      <c r="ABX7" s="75"/>
      <c r="ABY7" s="75"/>
      <c r="ABZ7" s="75"/>
      <c r="ACA7" s="75"/>
      <c r="ACB7" s="75"/>
      <c r="ACC7" s="75"/>
      <c r="ACD7" s="75"/>
      <c r="ACE7" s="75"/>
      <c r="ACF7" s="75"/>
      <c r="ACG7" s="75"/>
      <c r="ACH7" s="75"/>
      <c r="ACI7" s="75"/>
      <c r="ACJ7" s="75"/>
      <c r="ACK7" s="75"/>
      <c r="ACL7" s="75"/>
      <c r="ACM7" s="75"/>
      <c r="ACN7" s="75"/>
      <c r="ACO7" s="75"/>
      <c r="ACP7" s="75"/>
      <c r="ACQ7" s="75"/>
      <c r="ACR7" s="75"/>
      <c r="ACS7" s="75"/>
      <c r="ACT7" s="75"/>
      <c r="ACU7" s="75"/>
      <c r="ACV7" s="75"/>
      <c r="ACW7" s="75"/>
      <c r="ACX7" s="75"/>
      <c r="ACY7" s="75"/>
      <c r="ACZ7" s="75"/>
      <c r="ADA7" s="75"/>
      <c r="ADB7" s="75"/>
      <c r="ADC7" s="75"/>
      <c r="ADD7" s="75"/>
      <c r="ADE7" s="75"/>
      <c r="ADF7" s="75"/>
      <c r="ADG7" s="75"/>
      <c r="ADH7" s="75"/>
      <c r="ADI7" s="75"/>
      <c r="ADJ7" s="75"/>
      <c r="ADK7" s="75"/>
      <c r="ADL7" s="75"/>
      <c r="ADM7" s="75"/>
      <c r="ADN7" s="75"/>
      <c r="ADO7" s="75"/>
      <c r="ADP7" s="75"/>
      <c r="ADQ7" s="75"/>
      <c r="ADR7" s="75"/>
      <c r="ADS7" s="75"/>
      <c r="ADT7" s="75"/>
      <c r="ADU7" s="75"/>
      <c r="ADV7" s="75"/>
      <c r="ADW7" s="75"/>
      <c r="ADX7" s="75"/>
      <c r="ADY7" s="75"/>
      <c r="ADZ7" s="75"/>
      <c r="AEA7" s="75"/>
      <c r="AEB7" s="75"/>
      <c r="AEC7" s="75"/>
      <c r="AED7" s="75"/>
      <c r="AEE7" s="75"/>
      <c r="AEF7" s="75"/>
      <c r="AEG7" s="75"/>
      <c r="AEH7" s="75"/>
      <c r="AEI7" s="75"/>
      <c r="AEJ7" s="75"/>
      <c r="AEK7" s="75"/>
      <c r="AEL7" s="75"/>
      <c r="AEM7" s="75"/>
      <c r="AEN7" s="75"/>
      <c r="AEO7" s="75"/>
      <c r="AEP7" s="75"/>
      <c r="AEQ7" s="75"/>
      <c r="AER7" s="75"/>
      <c r="AES7" s="75"/>
      <c r="AET7" s="75"/>
      <c r="AEU7" s="75"/>
      <c r="AEV7" s="75"/>
      <c r="AEW7" s="75"/>
      <c r="AEX7" s="75"/>
      <c r="AEY7" s="75"/>
      <c r="AEZ7" s="75"/>
      <c r="AFA7" s="75"/>
      <c r="AFB7" s="75"/>
      <c r="AFC7" s="75"/>
      <c r="AFD7" s="75"/>
      <c r="AFE7" s="75"/>
      <c r="AFF7" s="75"/>
      <c r="AFG7" s="75"/>
      <c r="AFH7" s="75"/>
      <c r="AFI7" s="75"/>
      <c r="AFJ7" s="75"/>
      <c r="AFK7" s="75"/>
      <c r="AFL7" s="75"/>
      <c r="AFM7" s="75"/>
      <c r="AFN7" s="75"/>
      <c r="AFO7" s="75"/>
      <c r="AFP7" s="75"/>
      <c r="AFQ7" s="75"/>
      <c r="AFR7" s="75"/>
      <c r="AFS7" s="75"/>
      <c r="AFT7" s="75"/>
    </row>
    <row r="8" spans="1:852" x14ac:dyDescent="0.25">
      <c r="A8" s="58">
        <f>'Module 1'!A8</f>
        <v>834460</v>
      </c>
      <c r="B8" s="124" t="str">
        <f>'Module 1'!B8</f>
        <v>Devrath Satyam</v>
      </c>
      <c r="C8" s="77">
        <v>40</v>
      </c>
      <c r="D8" s="54">
        <f t="shared" ref="D8:D11" si="0">(C8)</f>
        <v>40</v>
      </c>
      <c r="E8" s="78">
        <v>21</v>
      </c>
      <c r="F8" s="65">
        <v>23</v>
      </c>
      <c r="G8" s="135">
        <f>(D8/$D$7)*$G$7</f>
        <v>6</v>
      </c>
      <c r="H8" s="135">
        <f>(E8/$E$7)*$H$7</f>
        <v>3.9375</v>
      </c>
      <c r="I8" s="135">
        <f>(F8/$F$7)*$I$7</f>
        <v>23</v>
      </c>
      <c r="J8" s="129">
        <f t="shared" ref="J8:J11" si="1">ROUND(SUM(G8:I8),0)</f>
        <v>33</v>
      </c>
      <c r="K8" s="79">
        <f>IF(J8="NA","NA",IF(J8&gt;=90,5,IF(J8&gt;=80,4,IF(J8&gt;=70,3,IF(J8&gt;=60,2,IF(J8&gt;=50,1,0))))))</f>
        <v>0</v>
      </c>
      <c r="L8" s="65">
        <v>56</v>
      </c>
      <c r="M8" s="65">
        <v>45</v>
      </c>
      <c r="N8" s="66">
        <f>IF(L8="NA","NA",IF(M8="NA","NA",ROUND(G8+(L8*$H$7)/$L$7+((M8*$I$7/$M$7)),0)))</f>
        <v>62</v>
      </c>
      <c r="O8" s="80">
        <f>IF(N8="NA","NA",IF(N8&gt;=90,5,IF(N8&gt;=80,4,IF(N8&gt;=70,3,IF(N8&gt;=60,2,IF(N8&gt;=50,1,0))))))</f>
        <v>2</v>
      </c>
      <c r="P8" s="81">
        <f>IF(K8&lt;=1,O8,K8)</f>
        <v>2</v>
      </c>
    </row>
    <row r="9" spans="1:852" x14ac:dyDescent="0.25">
      <c r="A9" s="58">
        <f>'Module 1'!A9</f>
        <v>834461</v>
      </c>
      <c r="B9" s="124" t="str">
        <f>'Module 1'!B9</f>
        <v>Akash Gupta</v>
      </c>
      <c r="C9" s="77">
        <v>45</v>
      </c>
      <c r="D9" s="54">
        <f t="shared" si="0"/>
        <v>45</v>
      </c>
      <c r="E9" s="78">
        <v>35</v>
      </c>
      <c r="F9" s="65">
        <v>38</v>
      </c>
      <c r="G9" s="135">
        <f t="shared" ref="G9:G11" si="2">(D9/$D$7)*$G$7</f>
        <v>6.75</v>
      </c>
      <c r="H9" s="135">
        <f t="shared" ref="H9:H11" si="3">(E9/$E$7)*$H$7</f>
        <v>6.5625</v>
      </c>
      <c r="I9" s="135">
        <f t="shared" ref="I9:I11" si="4">(F9/$F$7)*$I$7</f>
        <v>38</v>
      </c>
      <c r="J9" s="129">
        <f t="shared" si="1"/>
        <v>51</v>
      </c>
      <c r="K9" s="79">
        <f t="shared" ref="K9:K11" si="5">IF(J9="NA","NA",IF(J9&gt;=90,5,IF(J9&gt;=80,4,IF(J9&gt;=70,3,IF(J9&gt;=60,2,IF(J9&gt;=50,1,0))))))</f>
        <v>1</v>
      </c>
      <c r="L9" s="65">
        <v>50</v>
      </c>
      <c r="M9" s="65">
        <v>60</v>
      </c>
      <c r="N9" s="66">
        <f t="shared" ref="N9:N11" si="6">IF(L9="NA","NA",IF(M9="NA","NA",ROUND(G9+(L9*$H$7)/$L$7+((M9*$I$7/$M$7)),0)))</f>
        <v>76</v>
      </c>
      <c r="O9" s="80">
        <f t="shared" ref="O9:O11" si="7">IF(N9="NA","NA",IF(N9&gt;=90,5,IF(N9&gt;=80,4,IF(N9&gt;=70,3,IF(N9&gt;=60,2,IF(N9&gt;=50,1,0))))))</f>
        <v>3</v>
      </c>
      <c r="P9" s="81">
        <f t="shared" ref="P9:P11" si="8">IF(K9&lt;=1,O9,K9)</f>
        <v>3</v>
      </c>
    </row>
    <row r="10" spans="1:852" x14ac:dyDescent="0.25">
      <c r="A10" s="58">
        <f>'Module 1'!A10</f>
        <v>834476</v>
      </c>
      <c r="B10" s="124" t="str">
        <f>'Module 1'!B10</f>
        <v>Anubhav Gupta</v>
      </c>
      <c r="C10" s="77">
        <v>40</v>
      </c>
      <c r="D10" s="54">
        <f t="shared" si="0"/>
        <v>40</v>
      </c>
      <c r="E10" s="78">
        <v>36</v>
      </c>
      <c r="F10" s="65">
        <v>40</v>
      </c>
      <c r="G10" s="135">
        <f t="shared" si="2"/>
        <v>6</v>
      </c>
      <c r="H10" s="135">
        <f t="shared" si="3"/>
        <v>6.75</v>
      </c>
      <c r="I10" s="135">
        <f t="shared" si="4"/>
        <v>40</v>
      </c>
      <c r="J10" s="129">
        <f t="shared" si="1"/>
        <v>53</v>
      </c>
      <c r="K10" s="79">
        <f t="shared" si="5"/>
        <v>1</v>
      </c>
      <c r="L10" s="65">
        <v>46</v>
      </c>
      <c r="M10" s="65">
        <v>45</v>
      </c>
      <c r="N10" s="66">
        <f t="shared" si="6"/>
        <v>60</v>
      </c>
      <c r="O10" s="80">
        <f t="shared" si="7"/>
        <v>2</v>
      </c>
      <c r="P10" s="81">
        <f t="shared" si="8"/>
        <v>2</v>
      </c>
    </row>
    <row r="11" spans="1:852" x14ac:dyDescent="0.25">
      <c r="A11" s="58">
        <f>'Module 1'!A11</f>
        <v>834481</v>
      </c>
      <c r="B11" s="124" t="str">
        <f>'Module 1'!B11</f>
        <v>Avneesh Srivastava</v>
      </c>
      <c r="C11" s="77">
        <v>60</v>
      </c>
      <c r="D11" s="54">
        <f t="shared" si="0"/>
        <v>60</v>
      </c>
      <c r="E11" s="78">
        <v>55</v>
      </c>
      <c r="F11" s="65">
        <v>60</v>
      </c>
      <c r="G11" s="135">
        <f t="shared" si="2"/>
        <v>9</v>
      </c>
      <c r="H11" s="135">
        <f t="shared" si="3"/>
        <v>10.3125</v>
      </c>
      <c r="I11" s="135">
        <f t="shared" si="4"/>
        <v>60</v>
      </c>
      <c r="J11" s="129">
        <f t="shared" si="1"/>
        <v>79</v>
      </c>
      <c r="K11" s="79">
        <f t="shared" si="5"/>
        <v>3</v>
      </c>
      <c r="L11" s="70" t="s">
        <v>62</v>
      </c>
      <c r="M11" s="70" t="s">
        <v>62</v>
      </c>
      <c r="N11" s="66" t="str">
        <f t="shared" si="6"/>
        <v>NA</v>
      </c>
      <c r="O11" s="80" t="str">
        <f t="shared" si="7"/>
        <v>NA</v>
      </c>
      <c r="P11" s="81">
        <f t="shared" si="8"/>
        <v>3</v>
      </c>
    </row>
  </sheetData>
  <mergeCells count="3">
    <mergeCell ref="A5:P5"/>
    <mergeCell ref="A6:A7"/>
    <mergeCell ref="B6:B7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pane xSplit="2" ySplit="7" topLeftCell="C8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5" x14ac:dyDescent="0.25"/>
  <cols>
    <col min="1" max="1" width="18.28515625" style="48" bestFit="1" customWidth="1"/>
    <col min="2" max="2" width="22.28515625" style="44" customWidth="1"/>
    <col min="3" max="3" width="7.5703125" style="82" customWidth="1"/>
    <col min="4" max="4" width="9.140625" style="82"/>
    <col min="5" max="5" width="11" style="82" customWidth="1"/>
    <col min="6" max="6" width="12.85546875" style="82" customWidth="1"/>
    <col min="7" max="8" width="9.140625" style="82"/>
    <col min="9" max="9" width="13.140625" style="82" customWidth="1"/>
    <col min="10" max="11" width="9.140625" style="82"/>
    <col min="12" max="12" width="7.7109375" style="82" customWidth="1"/>
    <col min="13" max="13" width="6.28515625" style="82" customWidth="1"/>
    <col min="14" max="15" width="9.140625" style="82"/>
    <col min="16" max="16" width="7.85546875" style="82" customWidth="1"/>
    <col min="17" max="17" width="8" style="82" customWidth="1"/>
    <col min="18" max="16384" width="9.140625" style="48"/>
  </cols>
  <sheetData>
    <row r="1" spans="1:18" ht="15.75" x14ac:dyDescent="0.25">
      <c r="A1" s="43" t="s">
        <v>109</v>
      </c>
      <c r="B1" s="43" t="s">
        <v>110</v>
      </c>
    </row>
    <row r="2" spans="1:18" ht="15.75" x14ac:dyDescent="0.25">
      <c r="A2" s="49" t="s">
        <v>66</v>
      </c>
    </row>
    <row r="3" spans="1:18" ht="15.75" x14ac:dyDescent="0.25">
      <c r="A3" s="49" t="s">
        <v>67</v>
      </c>
    </row>
    <row r="4" spans="1:18" ht="15.75" x14ac:dyDescent="0.25">
      <c r="A4" s="49" t="s">
        <v>68</v>
      </c>
    </row>
    <row r="5" spans="1:18" s="50" customFormat="1" ht="15.75" x14ac:dyDescent="0.25">
      <c r="A5" s="158" t="s">
        <v>91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</row>
    <row r="6" spans="1:18" s="82" customFormat="1" ht="45" x14ac:dyDescent="0.25">
      <c r="A6" s="156" t="s">
        <v>69</v>
      </c>
      <c r="B6" s="156" t="s">
        <v>70</v>
      </c>
      <c r="C6" s="51" t="s">
        <v>92</v>
      </c>
      <c r="D6" s="51" t="s">
        <v>93</v>
      </c>
      <c r="E6" s="51" t="s">
        <v>94</v>
      </c>
      <c r="F6" s="51" t="s">
        <v>95</v>
      </c>
      <c r="G6" s="51" t="s">
        <v>76</v>
      </c>
      <c r="H6" s="51" t="s">
        <v>77</v>
      </c>
      <c r="I6" s="51" t="s">
        <v>96</v>
      </c>
      <c r="J6" s="51" t="s">
        <v>79</v>
      </c>
      <c r="K6" s="51" t="s">
        <v>97</v>
      </c>
      <c r="L6" s="51" t="s">
        <v>90</v>
      </c>
      <c r="M6" s="51" t="s">
        <v>32</v>
      </c>
      <c r="N6" s="51" t="s">
        <v>83</v>
      </c>
      <c r="O6" s="51" t="s">
        <v>84</v>
      </c>
      <c r="P6" s="51" t="s">
        <v>85</v>
      </c>
      <c r="Q6" s="51" t="s">
        <v>86</v>
      </c>
      <c r="R6" s="52" t="s">
        <v>87</v>
      </c>
    </row>
    <row r="7" spans="1:18" s="85" customFormat="1" x14ac:dyDescent="0.25">
      <c r="A7" s="157"/>
      <c r="B7" s="157"/>
      <c r="C7" s="83">
        <v>100</v>
      </c>
      <c r="D7" s="83">
        <v>100</v>
      </c>
      <c r="E7" s="83">
        <v>100</v>
      </c>
      <c r="F7" s="83">
        <f>(C7*40%)+(D7*40%)+(E7*20%)</f>
        <v>100</v>
      </c>
      <c r="G7" s="83">
        <v>80</v>
      </c>
      <c r="H7" s="83">
        <v>70</v>
      </c>
      <c r="I7" s="130">
        <v>15</v>
      </c>
      <c r="J7" s="130">
        <v>15</v>
      </c>
      <c r="K7" s="130">
        <v>70</v>
      </c>
      <c r="L7" s="130">
        <v>100</v>
      </c>
      <c r="M7" s="84">
        <v>5</v>
      </c>
      <c r="N7" s="84">
        <v>80</v>
      </c>
      <c r="O7" s="84">
        <v>70</v>
      </c>
      <c r="P7" s="84">
        <v>100</v>
      </c>
      <c r="Q7" s="84">
        <v>5</v>
      </c>
      <c r="R7" s="54">
        <v>5</v>
      </c>
    </row>
    <row r="8" spans="1:18" x14ac:dyDescent="0.25">
      <c r="A8" s="58">
        <f>'Module 1'!A8</f>
        <v>834460</v>
      </c>
      <c r="B8" s="58" t="str">
        <f>'Module 1'!B8</f>
        <v>Devrath Satyam</v>
      </c>
      <c r="C8" s="86">
        <v>30</v>
      </c>
      <c r="D8" s="87">
        <v>40</v>
      </c>
      <c r="E8" s="87">
        <v>50</v>
      </c>
      <c r="F8" s="88">
        <f t="shared" ref="F8:F11" si="0">(C8*40%)+(D8*40%)+(E8*20%)</f>
        <v>38</v>
      </c>
      <c r="G8" s="89">
        <v>30</v>
      </c>
      <c r="H8" s="87">
        <v>35</v>
      </c>
      <c r="I8" s="131">
        <f>(F8/$F$7)*$I$7</f>
        <v>5.7</v>
      </c>
      <c r="J8" s="131">
        <f>(G8/$G$7)*$J$7</f>
        <v>5.625</v>
      </c>
      <c r="K8" s="131">
        <f>(H8/$H$7)*$K$7</f>
        <v>35</v>
      </c>
      <c r="L8" s="131">
        <f>ROUND(SUM(I8:K8),0)</f>
        <v>46</v>
      </c>
      <c r="M8" s="90">
        <f>IF(L8="NA","NA",IF(L8&gt;=90,5,IF(L8&gt;=80,4,IF(L8&gt;=70,3,IF(L8&gt;=60,2,IF(L8&gt;=50,1,0))))))</f>
        <v>0</v>
      </c>
      <c r="N8" s="87">
        <v>48</v>
      </c>
      <c r="O8" s="87">
        <v>55</v>
      </c>
      <c r="P8" s="91">
        <f>IF(N8="NA","NA",IF(O8="NA","NA",ROUND((I8+(N8/$N$7)*$J$7+(O8/$O$7)*$H$7),0)))</f>
        <v>70</v>
      </c>
      <c r="Q8" s="92">
        <f>IF(P8="NA","NA",IF(P8&gt;=90,5,IF(P8&gt;=80,4,IF(P8&gt;=70,3,IF(P8&gt;=60,2,IF(P8&gt;=50,1,0))))))</f>
        <v>3</v>
      </c>
      <c r="R8" s="81">
        <f>IF(M8&lt;=1,Q8,M8)</f>
        <v>3</v>
      </c>
    </row>
    <row r="9" spans="1:18" x14ac:dyDescent="0.25">
      <c r="A9" s="58">
        <f>'Module 1'!A9</f>
        <v>834461</v>
      </c>
      <c r="B9" s="58" t="str">
        <f>'Module 1'!B9</f>
        <v>Akash Gupta</v>
      </c>
      <c r="C9" s="86">
        <v>35</v>
      </c>
      <c r="D9" s="87">
        <v>45</v>
      </c>
      <c r="E9" s="87">
        <v>65</v>
      </c>
      <c r="F9" s="88">
        <v>60</v>
      </c>
      <c r="G9" s="89">
        <v>35</v>
      </c>
      <c r="H9" s="87">
        <v>34</v>
      </c>
      <c r="I9" s="131">
        <f t="shared" ref="I9:I11" si="1">(F9/$F$7)*$I$7</f>
        <v>9</v>
      </c>
      <c r="J9" s="131">
        <f t="shared" ref="J9:J11" si="2">(G9/$G$7)*$J$7</f>
        <v>6.5625</v>
      </c>
      <c r="K9" s="131">
        <f t="shared" ref="K9:K11" si="3">(H9/$H$7)*$K$7</f>
        <v>34</v>
      </c>
      <c r="L9" s="131">
        <f t="shared" ref="L9:L11" si="4">ROUND(SUM(I9:K9),0)</f>
        <v>50</v>
      </c>
      <c r="M9" s="90">
        <f t="shared" ref="M9:M11" si="5">IF(L9="NA","NA",IF(L9&gt;=90,5,IF(L9&gt;=80,4,IF(L9&gt;=70,3,IF(L9&gt;=60,2,IF(L9&gt;=50,1,0))))))</f>
        <v>1</v>
      </c>
      <c r="N9" s="87">
        <v>40</v>
      </c>
      <c r="O9" s="87">
        <v>50</v>
      </c>
      <c r="P9" s="91">
        <f t="shared" ref="P9:P11" si="6">IF(N9="NA","NA",IF(O9="NA","NA",ROUND((I9+(N9/$N$7)*$J$7+(O9/$O$7)*$H$7),0)))</f>
        <v>67</v>
      </c>
      <c r="Q9" s="92">
        <f t="shared" ref="Q9:Q11" si="7">IF(P9="NA","NA",IF(P9&gt;=90,5,IF(P9&gt;=80,4,IF(P9&gt;=70,3,IF(P9&gt;=60,2,IF(P9&gt;=50,1,0))))))</f>
        <v>2</v>
      </c>
      <c r="R9" s="81">
        <f t="shared" ref="R9:R11" si="8">IF(M9&lt;=1,Q9,M9)</f>
        <v>2</v>
      </c>
    </row>
    <row r="10" spans="1:18" x14ac:dyDescent="0.25">
      <c r="A10" s="58">
        <f>'Module 1'!A10</f>
        <v>834476</v>
      </c>
      <c r="B10" s="58" t="str">
        <f>'Module 1'!B10</f>
        <v>Anubhav Gupta</v>
      </c>
      <c r="C10" s="86">
        <v>60</v>
      </c>
      <c r="D10" s="87">
        <v>55</v>
      </c>
      <c r="E10" s="87">
        <v>60</v>
      </c>
      <c r="F10" s="88">
        <f t="shared" si="0"/>
        <v>58</v>
      </c>
      <c r="G10" s="89">
        <v>40</v>
      </c>
      <c r="H10" s="87">
        <v>60</v>
      </c>
      <c r="I10" s="131">
        <f t="shared" si="1"/>
        <v>8.6999999999999993</v>
      </c>
      <c r="J10" s="131">
        <f t="shared" si="2"/>
        <v>7.5</v>
      </c>
      <c r="K10" s="131">
        <f t="shared" si="3"/>
        <v>60</v>
      </c>
      <c r="L10" s="131">
        <f t="shared" si="4"/>
        <v>76</v>
      </c>
      <c r="M10" s="90">
        <f t="shared" si="5"/>
        <v>3</v>
      </c>
      <c r="N10" s="86" t="s">
        <v>62</v>
      </c>
      <c r="O10" s="86" t="s">
        <v>62</v>
      </c>
      <c r="P10" s="91" t="str">
        <f t="shared" si="6"/>
        <v>NA</v>
      </c>
      <c r="Q10" s="92" t="str">
        <f t="shared" si="7"/>
        <v>NA</v>
      </c>
      <c r="R10" s="81">
        <f t="shared" si="8"/>
        <v>3</v>
      </c>
    </row>
    <row r="11" spans="1:18" x14ac:dyDescent="0.25">
      <c r="A11" s="58">
        <f>'Module 1'!A11</f>
        <v>834481</v>
      </c>
      <c r="B11" s="58" t="str">
        <f>'Module 1'!B11</f>
        <v>Avneesh Srivastava</v>
      </c>
      <c r="C11" s="86">
        <v>70</v>
      </c>
      <c r="D11" s="87">
        <v>65</v>
      </c>
      <c r="E11" s="87">
        <v>75</v>
      </c>
      <c r="F11" s="88">
        <f t="shared" si="0"/>
        <v>69</v>
      </c>
      <c r="G11" s="89">
        <v>55</v>
      </c>
      <c r="H11" s="87">
        <v>65</v>
      </c>
      <c r="I11" s="131">
        <f t="shared" si="1"/>
        <v>10.35</v>
      </c>
      <c r="J11" s="131">
        <f t="shared" si="2"/>
        <v>10.3125</v>
      </c>
      <c r="K11" s="131">
        <f t="shared" si="3"/>
        <v>65</v>
      </c>
      <c r="L11" s="131">
        <f t="shared" si="4"/>
        <v>86</v>
      </c>
      <c r="M11" s="90">
        <f t="shared" si="5"/>
        <v>4</v>
      </c>
      <c r="N11" s="86" t="s">
        <v>62</v>
      </c>
      <c r="O11" s="86" t="s">
        <v>62</v>
      </c>
      <c r="P11" s="91" t="str">
        <f t="shared" si="6"/>
        <v>NA</v>
      </c>
      <c r="Q11" s="92" t="str">
        <f t="shared" si="7"/>
        <v>NA</v>
      </c>
      <c r="R11" s="81">
        <f t="shared" si="8"/>
        <v>4</v>
      </c>
    </row>
  </sheetData>
  <mergeCells count="3">
    <mergeCell ref="A5:R5"/>
    <mergeCell ref="A6:A7"/>
    <mergeCell ref="B6:B7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pane xSplit="2" ySplit="8" topLeftCell="C9" activePane="bottomRight" state="frozen"/>
      <selection pane="topRight" activeCell="C1" sqref="C1"/>
      <selection pane="bottomLeft" activeCell="A5" sqref="A5"/>
      <selection pane="bottomRight" activeCell="N8" sqref="N8"/>
    </sheetView>
  </sheetViews>
  <sheetFormatPr defaultRowHeight="15" x14ac:dyDescent="0.25"/>
  <cols>
    <col min="1" max="1" width="18.28515625" bestFit="1" customWidth="1"/>
    <col min="2" max="2" width="33.28515625" style="93" customWidth="1"/>
    <col min="3" max="3" width="12.5703125" style="94" customWidth="1"/>
    <col min="4" max="5" width="9.140625" style="94" customWidth="1"/>
    <col min="6" max="6" width="13.5703125" style="94" bestFit="1" customWidth="1"/>
    <col min="7" max="9" width="9.140625" style="94" customWidth="1"/>
    <col min="10" max="10" width="9.140625" style="94"/>
    <col min="13" max="14" width="9.140625" style="94"/>
  </cols>
  <sheetData>
    <row r="1" spans="1:15" ht="15.75" x14ac:dyDescent="0.25">
      <c r="A1" s="43" t="s">
        <v>109</v>
      </c>
      <c r="B1" s="43" t="s">
        <v>123</v>
      </c>
    </row>
    <row r="2" spans="1:15" ht="15.75" x14ac:dyDescent="0.25">
      <c r="A2" s="49" t="s">
        <v>66</v>
      </c>
    </row>
    <row r="3" spans="1:15" ht="15.75" x14ac:dyDescent="0.25">
      <c r="A3" s="49" t="s">
        <v>67</v>
      </c>
    </row>
    <row r="4" spans="1:15" ht="15.75" x14ac:dyDescent="0.25">
      <c r="A4" s="49" t="s">
        <v>68</v>
      </c>
    </row>
    <row r="5" spans="1:15" s="95" customFormat="1" ht="15.75" x14ac:dyDescent="0.25">
      <c r="A5" s="158" t="s">
        <v>98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</row>
    <row r="6" spans="1:15" s="95" customFormat="1" ht="15.75" x14ac:dyDescent="0.25">
      <c r="A6" s="96"/>
      <c r="B6" s="97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7"/>
    </row>
    <row r="7" spans="1:15" s="101" customFormat="1" ht="30" x14ac:dyDescent="0.25">
      <c r="A7" s="162" t="s">
        <v>69</v>
      </c>
      <c r="B7" s="162" t="s">
        <v>70</v>
      </c>
      <c r="C7" s="99" t="s">
        <v>99</v>
      </c>
      <c r="D7" s="100" t="s">
        <v>76</v>
      </c>
      <c r="E7" s="100" t="s">
        <v>77</v>
      </c>
      <c r="F7" s="100" t="s">
        <v>96</v>
      </c>
      <c r="G7" s="100" t="s">
        <v>100</v>
      </c>
      <c r="H7" s="100" t="s">
        <v>80</v>
      </c>
      <c r="I7" s="100" t="s">
        <v>90</v>
      </c>
      <c r="J7" s="100" t="s">
        <v>32</v>
      </c>
      <c r="K7" s="51" t="s">
        <v>83</v>
      </c>
      <c r="L7" s="51" t="s">
        <v>84</v>
      </c>
      <c r="M7" s="51" t="s">
        <v>85</v>
      </c>
      <c r="N7" s="51" t="s">
        <v>86</v>
      </c>
      <c r="O7" s="52" t="s">
        <v>87</v>
      </c>
    </row>
    <row r="8" spans="1:15" s="57" customFormat="1" x14ac:dyDescent="0.25">
      <c r="A8" s="163"/>
      <c r="B8" s="163"/>
      <c r="C8" s="102">
        <v>100</v>
      </c>
      <c r="D8" s="103">
        <v>80</v>
      </c>
      <c r="E8" s="103">
        <v>70</v>
      </c>
      <c r="F8" s="132">
        <v>15</v>
      </c>
      <c r="G8" s="132">
        <v>15</v>
      </c>
      <c r="H8" s="132">
        <v>70</v>
      </c>
      <c r="I8" s="132">
        <v>100</v>
      </c>
      <c r="J8" s="103">
        <v>5</v>
      </c>
      <c r="K8" s="103">
        <v>80</v>
      </c>
      <c r="L8" s="103">
        <v>70</v>
      </c>
      <c r="M8" s="103">
        <v>100</v>
      </c>
      <c r="N8" s="103">
        <v>5</v>
      </c>
      <c r="O8" s="54">
        <v>5</v>
      </c>
    </row>
    <row r="9" spans="1:15" s="107" customFormat="1" x14ac:dyDescent="0.25">
      <c r="A9" s="58">
        <f>'Module 1'!A8</f>
        <v>834460</v>
      </c>
      <c r="B9" s="58" t="str">
        <f>'Module 1'!B8</f>
        <v>Devrath Satyam</v>
      </c>
      <c r="C9" s="104">
        <v>20</v>
      </c>
      <c r="D9" s="104">
        <v>30</v>
      </c>
      <c r="E9" s="104">
        <v>34</v>
      </c>
      <c r="F9" s="133">
        <f>(C9/$C$8)*$F$8</f>
        <v>3</v>
      </c>
      <c r="G9" s="134">
        <f>(D9/$D$8)*$G$8</f>
        <v>5.625</v>
      </c>
      <c r="H9" s="134">
        <f>(E9/$E$8)*$H$8</f>
        <v>34</v>
      </c>
      <c r="I9" s="133">
        <f>ROUND(SUM(F9:H9),0)</f>
        <v>43</v>
      </c>
      <c r="J9" s="105">
        <f>IF(I9="NA","NA",IF(I9&gt;=90,5,IF(I9&gt;=80,4,IF(I9&gt;=70,3,IF(I9&gt;=60,2,IF(I9&gt;=50,1,0))))))</f>
        <v>0</v>
      </c>
      <c r="K9" s="106">
        <v>45</v>
      </c>
      <c r="L9" s="106">
        <v>55</v>
      </c>
      <c r="M9" s="66">
        <f>IF(K9="NA","NA",IF(L9="NA","NA",ROUND((F9+((K9/$K$8)*$G$8)+((L9/$L$8)*$H$8)),0)))</f>
        <v>66</v>
      </c>
      <c r="N9" s="66">
        <f>IF(M9="NA","NA",IF(M9&gt;=90,5,IF(M9&gt;=80,4,IF(M9&gt;=70,3,IF(M9&gt;=60,2,IF(M9&gt;=50,1,0))))))</f>
        <v>2</v>
      </c>
      <c r="O9" s="81">
        <f>IF(J9&lt;=1,N9,J9)</f>
        <v>2</v>
      </c>
    </row>
    <row r="10" spans="1:15" x14ac:dyDescent="0.25">
      <c r="A10" s="58">
        <f>'Module 1'!A9</f>
        <v>834461</v>
      </c>
      <c r="B10" s="58" t="str">
        <f>'Module 1'!B9</f>
        <v>Akash Gupta</v>
      </c>
      <c r="C10" s="104">
        <v>35</v>
      </c>
      <c r="D10" s="104">
        <v>50</v>
      </c>
      <c r="E10" s="104">
        <v>50</v>
      </c>
      <c r="F10" s="133">
        <f>(C10/$C$8)*$F$8</f>
        <v>5.25</v>
      </c>
      <c r="G10" s="134">
        <f t="shared" ref="G10:G12" si="0">(D10/$D$8)*$G$8</f>
        <v>9.375</v>
      </c>
      <c r="H10" s="134">
        <f t="shared" ref="H10:H12" si="1">(E10/$E$8)*$H$8</f>
        <v>50</v>
      </c>
      <c r="I10" s="133">
        <f>ROUND(SUM(F10:H10),0)</f>
        <v>65</v>
      </c>
      <c r="J10" s="105">
        <f>IF(I10="NA","NA",IF(I10&gt;=90,5,IF(I10&gt;=80,4,IF(I10&gt;=70,3,IF(I10&gt;=60,2,IF(I10&gt;=50,1,0))))))</f>
        <v>2</v>
      </c>
      <c r="K10" s="108" t="s">
        <v>62</v>
      </c>
      <c r="L10" s="108" t="s">
        <v>62</v>
      </c>
      <c r="M10" s="66" t="str">
        <f t="shared" ref="M10:M12" si="2">IF(K10="NA","NA",IF(L10="NA","NA",ROUND((F10+((K10/$K$8)*$G$8)+((L10/$L$8)*$H$8)),0)))</f>
        <v>NA</v>
      </c>
      <c r="N10" s="66" t="str">
        <f>IF(M10="NA","NA",IF(M10&gt;=90,5,IF(M10&gt;=80,4,IF(M10&gt;=70,3,IF(M10&gt;=60,2,IF(M10&gt;=50,1,0))))))</f>
        <v>NA</v>
      </c>
      <c r="O10" s="81">
        <f t="shared" ref="O10:O12" si="3">IF(J10&lt;=1,N10,J10)</f>
        <v>2</v>
      </c>
    </row>
    <row r="11" spans="1:15" x14ac:dyDescent="0.25">
      <c r="A11" s="58">
        <f>'Module 1'!A10</f>
        <v>834476</v>
      </c>
      <c r="B11" s="58" t="str">
        <f>'Module 1'!B10</f>
        <v>Anubhav Gupta</v>
      </c>
      <c r="C11" s="104">
        <v>30</v>
      </c>
      <c r="D11" s="104">
        <v>55</v>
      </c>
      <c r="E11" s="104">
        <v>60</v>
      </c>
      <c r="F11" s="133">
        <f>(C11/$C$8)*$F$8</f>
        <v>4.5</v>
      </c>
      <c r="G11" s="134">
        <f t="shared" si="0"/>
        <v>10.3125</v>
      </c>
      <c r="H11" s="134">
        <f t="shared" si="1"/>
        <v>60</v>
      </c>
      <c r="I11" s="133">
        <f>ROUND(SUM(F11:H11),0)</f>
        <v>75</v>
      </c>
      <c r="J11" s="105">
        <f>IF(I11="NA","NA",IF(I11&gt;=90,5,IF(I11&gt;=80,4,IF(I11&gt;=70,3,IF(I11&gt;=60,2,IF(I11&gt;=50,1,0))))))</f>
        <v>3</v>
      </c>
      <c r="K11" s="108" t="s">
        <v>62</v>
      </c>
      <c r="L11" s="108" t="s">
        <v>62</v>
      </c>
      <c r="M11" s="66" t="str">
        <f t="shared" si="2"/>
        <v>NA</v>
      </c>
      <c r="N11" s="66" t="str">
        <f>IF(M11="NA","NA",IF(M11&gt;=90,5,IF(M11&gt;=80,4,IF(M11&gt;=70,3,IF(M11&gt;=60,2,IF(M11&gt;=50,1,0))))))</f>
        <v>NA</v>
      </c>
      <c r="O11" s="81">
        <f t="shared" si="3"/>
        <v>3</v>
      </c>
    </row>
    <row r="12" spans="1:15" x14ac:dyDescent="0.25">
      <c r="A12" s="58">
        <f>'Module 1'!A11</f>
        <v>834481</v>
      </c>
      <c r="B12" s="58" t="str">
        <f>'Module 1'!B11</f>
        <v>Avneesh Srivastava</v>
      </c>
      <c r="C12" s="104">
        <v>40</v>
      </c>
      <c r="D12" s="104">
        <v>35</v>
      </c>
      <c r="E12" s="104">
        <v>38</v>
      </c>
      <c r="F12" s="133">
        <f>(C12/$C$8)*$F$8</f>
        <v>6</v>
      </c>
      <c r="G12" s="134">
        <f t="shared" si="0"/>
        <v>6.5625</v>
      </c>
      <c r="H12" s="134">
        <f t="shared" si="1"/>
        <v>38</v>
      </c>
      <c r="I12" s="133">
        <f>ROUND(SUM(F12:H12),0)</f>
        <v>51</v>
      </c>
      <c r="J12" s="105">
        <f>IF(I12="NA","NA",IF(I12&gt;=90,5,IF(I12&gt;=80,4,IF(I12&gt;=70,3,IF(I12&gt;=60,2,IF(I12&gt;=50,1,0))))))</f>
        <v>1</v>
      </c>
      <c r="K12" s="108">
        <v>50</v>
      </c>
      <c r="L12" s="106">
        <v>55</v>
      </c>
      <c r="M12" s="66">
        <f t="shared" si="2"/>
        <v>70</v>
      </c>
      <c r="N12" s="66">
        <f>IF(M12="NA","NA",IF(M12&gt;=90,5,IF(M12&gt;=80,4,IF(M12&gt;=70,3,IF(M12&gt;=60,2,IF(M12&gt;=50,1,0))))))</f>
        <v>3</v>
      </c>
      <c r="O12" s="81">
        <f t="shared" si="3"/>
        <v>3</v>
      </c>
    </row>
  </sheetData>
  <mergeCells count="3">
    <mergeCell ref="A5:O5"/>
    <mergeCell ref="A7:A8"/>
    <mergeCell ref="B7:B8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10" sqref="A10"/>
    </sheetView>
  </sheetViews>
  <sheetFormatPr defaultRowHeight="15" x14ac:dyDescent="0.25"/>
  <cols>
    <col min="1" max="1" width="18.28515625" style="45" bestFit="1" customWidth="1"/>
    <col min="2" max="2" width="16.140625" style="48" bestFit="1" customWidth="1"/>
    <col min="3" max="3" width="11.140625" style="45" bestFit="1" customWidth="1"/>
    <col min="4" max="4" width="8.5703125" style="45" customWidth="1"/>
    <col min="5" max="5" width="8.85546875" style="45" bestFit="1" customWidth="1"/>
    <col min="6" max="9" width="9.140625" style="45"/>
    <col min="10" max="16384" width="9.140625" style="48"/>
  </cols>
  <sheetData>
    <row r="1" spans="1:14" ht="15.75" x14ac:dyDescent="0.25">
      <c r="A1" s="43" t="s">
        <v>109</v>
      </c>
      <c r="B1" s="43" t="s">
        <v>112</v>
      </c>
    </row>
    <row r="2" spans="1:14" ht="15.75" x14ac:dyDescent="0.25">
      <c r="A2" s="49" t="s">
        <v>66</v>
      </c>
    </row>
    <row r="3" spans="1:14" ht="15.75" x14ac:dyDescent="0.25">
      <c r="A3" s="49" t="s">
        <v>67</v>
      </c>
    </row>
    <row r="4" spans="1:14" ht="15.75" x14ac:dyDescent="0.25">
      <c r="A4" s="49" t="s">
        <v>68</v>
      </c>
    </row>
    <row r="5" spans="1:14" ht="15.75" x14ac:dyDescent="0.25">
      <c r="A5" s="158" t="s">
        <v>101</v>
      </c>
      <c r="B5" s="159"/>
      <c r="C5" s="159"/>
      <c r="D5" s="159"/>
      <c r="E5" s="159"/>
      <c r="F5" s="159"/>
      <c r="G5" s="159"/>
      <c r="H5" s="159"/>
      <c r="I5" s="159"/>
      <c r="J5"/>
      <c r="K5"/>
      <c r="L5"/>
      <c r="M5"/>
      <c r="N5"/>
    </row>
    <row r="6" spans="1:14" ht="45" x14ac:dyDescent="0.25">
      <c r="A6" s="162" t="s">
        <v>102</v>
      </c>
      <c r="B6" s="162" t="s">
        <v>103</v>
      </c>
      <c r="C6" s="162" t="s">
        <v>104</v>
      </c>
      <c r="D6" s="99" t="s">
        <v>105</v>
      </c>
      <c r="E6" s="99" t="s">
        <v>106</v>
      </c>
      <c r="F6" s="99" t="s">
        <v>107</v>
      </c>
      <c r="G6" s="99" t="s">
        <v>108</v>
      </c>
      <c r="H6" s="99" t="s">
        <v>90</v>
      </c>
      <c r="I6" s="99" t="s">
        <v>32</v>
      </c>
    </row>
    <row r="7" spans="1:14" x14ac:dyDescent="0.25">
      <c r="A7" s="163"/>
      <c r="B7" s="163"/>
      <c r="C7" s="163"/>
      <c r="D7" s="102">
        <v>100</v>
      </c>
      <c r="E7" s="102">
        <v>100</v>
      </c>
      <c r="F7" s="102">
        <v>40</v>
      </c>
      <c r="G7" s="102">
        <v>60</v>
      </c>
      <c r="H7" s="102">
        <v>100</v>
      </c>
      <c r="I7" s="102">
        <v>5</v>
      </c>
    </row>
    <row r="8" spans="1:14" x14ac:dyDescent="0.25">
      <c r="A8" s="58">
        <f>'Module 1'!A8</f>
        <v>834460</v>
      </c>
      <c r="B8" s="58" t="str">
        <f>'Module 1'!B8</f>
        <v>Devrath Satyam</v>
      </c>
      <c r="C8" s="109">
        <v>3</v>
      </c>
      <c r="D8" s="110">
        <v>75.5</v>
      </c>
      <c r="E8" s="111">
        <v>79</v>
      </c>
      <c r="F8" s="112">
        <f>(D8*40%)</f>
        <v>30.200000000000003</v>
      </c>
      <c r="G8" s="112">
        <f t="shared" ref="G8:G11" si="0">(E8*60%)</f>
        <v>47.4</v>
      </c>
      <c r="H8" s="113">
        <f t="shared" ref="H8:H11" si="1">ROUND((SUM(F8:G8)),0)</f>
        <v>78</v>
      </c>
      <c r="I8" s="113">
        <f>IF(H8="NA","NA",IF(H8&gt;=90,5,IF(H8&gt;=80,4,IF(H8&gt;=70,3,IF(H8&gt;=60,2,IF(H8&gt;=50,1,0))))))</f>
        <v>3</v>
      </c>
    </row>
    <row r="9" spans="1:14" x14ac:dyDescent="0.25">
      <c r="A9" s="58">
        <f>'Module 1'!A9</f>
        <v>834461</v>
      </c>
      <c r="B9" s="58" t="str">
        <f>'Module 1'!B9</f>
        <v>Akash Gupta</v>
      </c>
      <c r="C9" s="109">
        <v>3</v>
      </c>
      <c r="D9" s="110">
        <v>75.5</v>
      </c>
      <c r="E9" s="111">
        <v>79</v>
      </c>
      <c r="F9" s="112">
        <f t="shared" ref="F9:F11" si="2">(D9*40%)</f>
        <v>30.200000000000003</v>
      </c>
      <c r="G9" s="112">
        <f t="shared" si="0"/>
        <v>47.4</v>
      </c>
      <c r="H9" s="113">
        <f t="shared" si="1"/>
        <v>78</v>
      </c>
      <c r="I9" s="113">
        <f t="shared" ref="I9:I11" si="3">IF(H9="NA","NA",IF(H9&gt;=90,5,IF(H9&gt;=80,4,IF(H9&gt;=70,3,IF(H9&gt;=60,2,IF(H9&gt;=50,1,0))))))</f>
        <v>3</v>
      </c>
    </row>
    <row r="10" spans="1:14" x14ac:dyDescent="0.25">
      <c r="A10" s="58">
        <f>'Module 1'!A10</f>
        <v>834476</v>
      </c>
      <c r="B10" s="58" t="str">
        <f>'Module 1'!B10</f>
        <v>Anubhav Gupta</v>
      </c>
      <c r="C10" s="109">
        <v>3</v>
      </c>
      <c r="D10" s="110">
        <v>75.5</v>
      </c>
      <c r="E10" s="111">
        <v>79</v>
      </c>
      <c r="F10" s="112">
        <f t="shared" si="2"/>
        <v>30.200000000000003</v>
      </c>
      <c r="G10" s="112">
        <f t="shared" si="0"/>
        <v>47.4</v>
      </c>
      <c r="H10" s="113">
        <f t="shared" si="1"/>
        <v>78</v>
      </c>
      <c r="I10" s="113">
        <f t="shared" si="3"/>
        <v>3</v>
      </c>
    </row>
    <row r="11" spans="1:14" x14ac:dyDescent="0.25">
      <c r="A11" s="58">
        <f>'Module 1'!A11</f>
        <v>834481</v>
      </c>
      <c r="B11" s="58" t="str">
        <f>'Module 1'!B11</f>
        <v>Avneesh Srivastava</v>
      </c>
      <c r="C11" s="109">
        <v>3</v>
      </c>
      <c r="D11" s="110">
        <v>75.5</v>
      </c>
      <c r="E11" s="111">
        <v>79</v>
      </c>
      <c r="F11" s="112">
        <f t="shared" si="2"/>
        <v>30.200000000000003</v>
      </c>
      <c r="G11" s="112">
        <f t="shared" si="0"/>
        <v>47.4</v>
      </c>
      <c r="H11" s="113">
        <f t="shared" si="1"/>
        <v>78</v>
      </c>
      <c r="I11" s="113">
        <f t="shared" si="3"/>
        <v>3</v>
      </c>
    </row>
    <row r="12" spans="1:14" x14ac:dyDescent="0.25">
      <c r="A12" s="114"/>
      <c r="B12" s="115"/>
      <c r="C12" s="116"/>
      <c r="D12" s="114"/>
      <c r="E12" s="116"/>
      <c r="F12" s="116"/>
      <c r="G12" s="116"/>
      <c r="H12" s="116"/>
      <c r="I12" s="116"/>
    </row>
    <row r="13" spans="1:14" x14ac:dyDescent="0.25">
      <c r="A13" s="114"/>
      <c r="B13" s="115"/>
      <c r="C13" s="116"/>
      <c r="D13" s="114"/>
      <c r="E13" s="116"/>
      <c r="F13" s="116"/>
      <c r="G13" s="116"/>
      <c r="H13" s="116"/>
      <c r="I13" s="116"/>
    </row>
    <row r="14" spans="1:14" x14ac:dyDescent="0.25">
      <c r="A14" s="114"/>
      <c r="B14" s="115"/>
      <c r="C14" s="116"/>
      <c r="D14" s="114"/>
      <c r="E14" s="116"/>
      <c r="F14" s="116"/>
      <c r="G14" s="116"/>
      <c r="H14" s="116"/>
      <c r="I14" s="116"/>
    </row>
    <row r="15" spans="1:14" x14ac:dyDescent="0.25">
      <c r="A15" s="114"/>
      <c r="B15" s="115"/>
      <c r="C15" s="116"/>
      <c r="D15" s="114"/>
      <c r="E15" s="116"/>
      <c r="F15" s="116"/>
      <c r="G15" s="116"/>
      <c r="H15" s="116"/>
      <c r="I15" s="116"/>
    </row>
    <row r="16" spans="1:14" x14ac:dyDescent="0.25">
      <c r="A16" s="114"/>
      <c r="B16" s="115"/>
      <c r="C16" s="116"/>
      <c r="D16" s="114"/>
      <c r="E16" s="116"/>
      <c r="F16" s="116"/>
      <c r="G16" s="116"/>
      <c r="H16" s="116"/>
      <c r="I16" s="116"/>
    </row>
    <row r="17" spans="1:9" x14ac:dyDescent="0.25">
      <c r="A17" s="114"/>
      <c r="B17" s="115"/>
      <c r="C17" s="116"/>
      <c r="D17" s="114"/>
      <c r="E17" s="116"/>
      <c r="F17" s="116"/>
      <c r="G17" s="116"/>
      <c r="H17" s="116"/>
      <c r="I17" s="116"/>
    </row>
    <row r="18" spans="1:9" x14ac:dyDescent="0.25">
      <c r="A18" s="114"/>
      <c r="B18" s="115"/>
      <c r="C18" s="116"/>
      <c r="D18" s="114"/>
      <c r="E18" s="116"/>
      <c r="F18" s="116"/>
      <c r="G18" s="116"/>
      <c r="H18" s="116"/>
      <c r="I18" s="116"/>
    </row>
    <row r="19" spans="1:9" x14ac:dyDescent="0.25">
      <c r="A19" s="114"/>
      <c r="B19" s="115"/>
      <c r="C19" s="116"/>
      <c r="D19" s="114"/>
      <c r="E19" s="116"/>
      <c r="F19" s="116"/>
      <c r="G19" s="116"/>
      <c r="H19" s="116"/>
      <c r="I19" s="116"/>
    </row>
    <row r="20" spans="1:9" x14ac:dyDescent="0.25">
      <c r="A20" s="114"/>
      <c r="B20" s="115"/>
      <c r="C20" s="116"/>
      <c r="D20" s="114"/>
      <c r="E20" s="116"/>
      <c r="F20" s="116"/>
      <c r="G20" s="116"/>
      <c r="H20" s="116"/>
      <c r="I20" s="116"/>
    </row>
    <row r="21" spans="1:9" x14ac:dyDescent="0.25">
      <c r="A21" s="114"/>
      <c r="B21" s="115"/>
      <c r="C21" s="116"/>
      <c r="D21" s="114"/>
      <c r="E21" s="116"/>
      <c r="F21" s="116"/>
      <c r="G21" s="116"/>
      <c r="H21" s="116"/>
      <c r="I21" s="116"/>
    </row>
    <row r="22" spans="1:9" x14ac:dyDescent="0.25">
      <c r="A22" s="114"/>
      <c r="B22" s="115"/>
      <c r="C22" s="116"/>
      <c r="D22" s="114"/>
      <c r="E22" s="116"/>
      <c r="F22" s="116"/>
      <c r="G22" s="116"/>
      <c r="H22" s="116"/>
      <c r="I22" s="116"/>
    </row>
    <row r="23" spans="1:9" x14ac:dyDescent="0.25">
      <c r="A23" s="114"/>
      <c r="B23" s="115"/>
      <c r="C23" s="116"/>
      <c r="D23" s="114"/>
      <c r="E23" s="116"/>
      <c r="F23" s="116"/>
      <c r="G23" s="116"/>
      <c r="H23" s="116"/>
      <c r="I23" s="116"/>
    </row>
    <row r="24" spans="1:9" x14ac:dyDescent="0.25">
      <c r="A24" s="114"/>
      <c r="B24" s="115"/>
      <c r="C24" s="116"/>
      <c r="D24" s="114"/>
      <c r="E24" s="116"/>
      <c r="F24" s="116"/>
      <c r="G24" s="116"/>
      <c r="H24" s="116"/>
      <c r="I24" s="116"/>
    </row>
    <row r="25" spans="1:9" x14ac:dyDescent="0.25">
      <c r="A25" s="114"/>
      <c r="B25" s="115"/>
      <c r="C25" s="116"/>
      <c r="D25" s="114"/>
      <c r="E25" s="116"/>
      <c r="F25" s="116"/>
      <c r="G25" s="116"/>
      <c r="H25" s="116"/>
      <c r="I25" s="116"/>
    </row>
    <row r="26" spans="1:9" x14ac:dyDescent="0.25">
      <c r="A26" s="114"/>
      <c r="B26" s="115"/>
      <c r="C26" s="116"/>
      <c r="D26" s="114"/>
      <c r="E26" s="116"/>
      <c r="F26" s="116"/>
      <c r="G26" s="116"/>
      <c r="H26" s="116"/>
      <c r="I26" s="116"/>
    </row>
    <row r="27" spans="1:9" x14ac:dyDescent="0.25">
      <c r="A27" s="114"/>
      <c r="B27" s="115"/>
      <c r="C27" s="116"/>
      <c r="D27" s="114"/>
      <c r="E27" s="116"/>
      <c r="F27" s="116"/>
      <c r="G27" s="116"/>
      <c r="H27" s="116"/>
      <c r="I27" s="116"/>
    </row>
    <row r="28" spans="1:9" x14ac:dyDescent="0.25">
      <c r="A28" s="114"/>
      <c r="B28" s="115"/>
      <c r="C28" s="116"/>
      <c r="D28" s="114"/>
      <c r="E28" s="116"/>
      <c r="F28" s="116"/>
      <c r="G28" s="116"/>
      <c r="H28" s="116"/>
      <c r="I28" s="116"/>
    </row>
    <row r="29" spans="1:9" x14ac:dyDescent="0.25">
      <c r="A29" s="114"/>
      <c r="B29" s="115"/>
      <c r="C29" s="116"/>
      <c r="D29" s="114"/>
      <c r="E29" s="116"/>
      <c r="F29" s="116"/>
      <c r="G29" s="116"/>
      <c r="H29" s="116"/>
      <c r="I29" s="116"/>
    </row>
    <row r="30" spans="1:9" x14ac:dyDescent="0.25">
      <c r="A30" s="114"/>
      <c r="B30" s="115"/>
      <c r="C30" s="116"/>
      <c r="D30" s="114"/>
      <c r="E30" s="116"/>
      <c r="F30" s="116"/>
      <c r="G30" s="116"/>
      <c r="H30" s="116"/>
      <c r="I30" s="116"/>
    </row>
    <row r="31" spans="1:9" x14ac:dyDescent="0.25">
      <c r="A31" s="114"/>
      <c r="B31" s="115"/>
      <c r="C31" s="116"/>
      <c r="D31" s="114"/>
      <c r="E31" s="116"/>
      <c r="F31" s="116"/>
      <c r="G31" s="116"/>
      <c r="H31" s="116"/>
      <c r="I31" s="116"/>
    </row>
    <row r="32" spans="1:9" x14ac:dyDescent="0.25">
      <c r="A32" s="114"/>
      <c r="B32" s="115"/>
      <c r="C32" s="116"/>
      <c r="D32" s="114"/>
      <c r="E32" s="116"/>
      <c r="F32" s="116"/>
      <c r="G32" s="116"/>
      <c r="H32" s="116"/>
      <c r="I32" s="116"/>
    </row>
    <row r="33" spans="1:9" x14ac:dyDescent="0.25">
      <c r="A33" s="114"/>
      <c r="B33" s="115"/>
      <c r="C33" s="116"/>
      <c r="D33" s="114"/>
      <c r="E33" s="116"/>
      <c r="F33" s="116"/>
      <c r="G33" s="116"/>
      <c r="H33" s="116"/>
      <c r="I33" s="116"/>
    </row>
    <row r="34" spans="1:9" x14ac:dyDescent="0.25">
      <c r="A34" s="114"/>
      <c r="B34" s="115"/>
      <c r="C34" s="116"/>
      <c r="D34" s="114"/>
      <c r="E34" s="116"/>
      <c r="F34" s="116"/>
      <c r="G34" s="116"/>
      <c r="H34" s="116"/>
      <c r="I34" s="116"/>
    </row>
    <row r="35" spans="1:9" x14ac:dyDescent="0.25">
      <c r="A35" s="114"/>
      <c r="B35" s="115"/>
      <c r="C35" s="116"/>
      <c r="D35" s="114"/>
      <c r="E35" s="116"/>
      <c r="F35" s="116"/>
      <c r="G35" s="116"/>
      <c r="H35" s="116"/>
      <c r="I35" s="116"/>
    </row>
    <row r="36" spans="1:9" x14ac:dyDescent="0.25">
      <c r="A36" s="114"/>
      <c r="B36" s="115"/>
      <c r="C36" s="116"/>
      <c r="D36" s="114"/>
      <c r="E36" s="116"/>
      <c r="F36" s="116"/>
      <c r="G36" s="116"/>
      <c r="H36" s="116"/>
      <c r="I36" s="116"/>
    </row>
    <row r="37" spans="1:9" x14ac:dyDescent="0.25">
      <c r="A37" s="114"/>
      <c r="B37" s="115"/>
      <c r="C37" s="116"/>
      <c r="D37" s="114"/>
      <c r="E37" s="116"/>
      <c r="F37" s="116"/>
      <c r="G37" s="116"/>
      <c r="H37" s="116"/>
      <c r="I37" s="116"/>
    </row>
    <row r="38" spans="1:9" x14ac:dyDescent="0.25">
      <c r="A38" s="114"/>
      <c r="B38" s="115"/>
      <c r="C38" s="116"/>
      <c r="D38" s="114"/>
      <c r="E38" s="116"/>
      <c r="F38" s="116"/>
      <c r="G38" s="116"/>
      <c r="H38" s="116"/>
      <c r="I38" s="116"/>
    </row>
    <row r="39" spans="1:9" x14ac:dyDescent="0.25">
      <c r="A39" s="114"/>
      <c r="B39" s="115"/>
      <c r="C39" s="116"/>
      <c r="D39" s="114"/>
      <c r="E39" s="116"/>
      <c r="F39" s="116"/>
      <c r="G39" s="116"/>
      <c r="H39" s="116"/>
      <c r="I39" s="116"/>
    </row>
    <row r="40" spans="1:9" x14ac:dyDescent="0.25">
      <c r="A40" s="114"/>
      <c r="B40" s="115"/>
      <c r="C40" s="116"/>
      <c r="D40" s="114"/>
      <c r="E40" s="116"/>
      <c r="F40" s="116"/>
      <c r="G40" s="116"/>
      <c r="H40" s="116"/>
      <c r="I40" s="116"/>
    </row>
    <row r="41" spans="1:9" x14ac:dyDescent="0.25">
      <c r="A41" s="114"/>
      <c r="B41" s="115"/>
      <c r="C41" s="116"/>
      <c r="D41" s="114"/>
      <c r="E41" s="116"/>
      <c r="F41" s="116"/>
      <c r="G41" s="116"/>
      <c r="H41" s="116"/>
      <c r="I41" s="116"/>
    </row>
    <row r="42" spans="1:9" x14ac:dyDescent="0.25">
      <c r="A42" s="114"/>
      <c r="B42" s="115"/>
      <c r="C42" s="116"/>
      <c r="D42" s="114"/>
      <c r="E42" s="116"/>
      <c r="F42" s="116"/>
      <c r="G42" s="116"/>
      <c r="H42" s="116"/>
      <c r="I42" s="116"/>
    </row>
    <row r="43" spans="1:9" x14ac:dyDescent="0.25">
      <c r="A43" s="114"/>
      <c r="B43" s="115"/>
      <c r="C43" s="116"/>
      <c r="D43" s="114"/>
      <c r="E43" s="116"/>
      <c r="F43" s="116"/>
      <c r="G43" s="116"/>
      <c r="H43" s="116"/>
      <c r="I43" s="116"/>
    </row>
    <row r="44" spans="1:9" x14ac:dyDescent="0.25">
      <c r="A44" s="114"/>
      <c r="B44" s="115"/>
      <c r="C44" s="116"/>
      <c r="D44" s="114"/>
      <c r="E44" s="116"/>
      <c r="F44" s="116"/>
      <c r="G44" s="116"/>
      <c r="H44" s="116"/>
      <c r="I44" s="116"/>
    </row>
    <row r="45" spans="1:9" x14ac:dyDescent="0.25">
      <c r="A45" s="114"/>
      <c r="B45" s="115"/>
      <c r="C45" s="116"/>
      <c r="D45" s="114"/>
      <c r="E45" s="116"/>
      <c r="F45" s="116"/>
      <c r="G45" s="116"/>
      <c r="H45" s="116"/>
      <c r="I45" s="116"/>
    </row>
    <row r="46" spans="1:9" x14ac:dyDescent="0.25">
      <c r="A46" s="117"/>
      <c r="B46" s="69"/>
      <c r="C46" s="117"/>
      <c r="D46" s="117"/>
      <c r="E46" s="117"/>
      <c r="F46" s="117"/>
      <c r="G46" s="117"/>
      <c r="H46" s="117"/>
      <c r="I46" s="117"/>
    </row>
    <row r="47" spans="1:9" x14ac:dyDescent="0.25">
      <c r="A47" s="114"/>
      <c r="B47" s="115"/>
      <c r="C47" s="117"/>
      <c r="D47" s="114"/>
      <c r="E47" s="117"/>
      <c r="F47" s="117"/>
      <c r="G47" s="117"/>
      <c r="H47" s="117"/>
      <c r="I47" s="117"/>
    </row>
    <row r="48" spans="1:9" x14ac:dyDescent="0.25">
      <c r="A48" s="117"/>
      <c r="B48" s="69"/>
      <c r="C48" s="117"/>
      <c r="D48" s="117"/>
      <c r="E48" s="117"/>
      <c r="F48" s="117"/>
      <c r="G48" s="117"/>
      <c r="H48" s="117"/>
      <c r="I48" s="117"/>
    </row>
    <row r="49" spans="1:9" x14ac:dyDescent="0.25">
      <c r="A49" s="117"/>
      <c r="B49" s="69"/>
      <c r="C49" s="117"/>
      <c r="D49" s="117"/>
      <c r="E49" s="117"/>
      <c r="F49" s="117"/>
      <c r="G49" s="117"/>
      <c r="H49" s="117"/>
      <c r="I49" s="117"/>
    </row>
    <row r="50" spans="1:9" x14ac:dyDescent="0.25">
      <c r="A50" s="117"/>
      <c r="B50" s="69"/>
      <c r="C50" s="117"/>
      <c r="D50" s="117"/>
      <c r="E50" s="117"/>
      <c r="F50" s="117"/>
      <c r="G50" s="117"/>
      <c r="H50" s="117"/>
      <c r="I50" s="117"/>
    </row>
    <row r="51" spans="1:9" x14ac:dyDescent="0.25">
      <c r="A51" s="117"/>
      <c r="B51" s="69"/>
      <c r="C51" s="117"/>
      <c r="D51" s="117"/>
      <c r="E51" s="117"/>
      <c r="F51" s="117"/>
      <c r="G51" s="117"/>
      <c r="H51" s="117"/>
      <c r="I51" s="117"/>
    </row>
    <row r="52" spans="1:9" x14ac:dyDescent="0.25">
      <c r="A52" s="117"/>
      <c r="B52" s="69"/>
      <c r="C52" s="117"/>
      <c r="D52" s="117"/>
      <c r="E52" s="117"/>
      <c r="F52" s="117"/>
      <c r="G52" s="117"/>
      <c r="H52" s="117"/>
      <c r="I52" s="117"/>
    </row>
    <row r="53" spans="1:9" x14ac:dyDescent="0.25">
      <c r="A53" s="117"/>
      <c r="B53" s="69"/>
      <c r="C53" s="117"/>
      <c r="D53" s="117"/>
      <c r="E53" s="117"/>
      <c r="F53" s="117"/>
      <c r="G53" s="117"/>
      <c r="H53" s="117"/>
      <c r="I53" s="117"/>
    </row>
    <row r="54" spans="1:9" x14ac:dyDescent="0.25">
      <c r="A54" s="117"/>
      <c r="B54" s="69"/>
      <c r="C54" s="117"/>
      <c r="D54" s="117"/>
      <c r="E54" s="117"/>
      <c r="F54" s="117"/>
      <c r="G54" s="117"/>
      <c r="H54" s="117"/>
      <c r="I54" s="117"/>
    </row>
    <row r="55" spans="1:9" x14ac:dyDescent="0.25">
      <c r="A55" s="117"/>
      <c r="B55" s="69"/>
      <c r="C55" s="117"/>
      <c r="D55" s="117"/>
      <c r="E55" s="117"/>
      <c r="F55" s="117"/>
      <c r="G55" s="117"/>
      <c r="H55" s="117"/>
      <c r="I55" s="117"/>
    </row>
  </sheetData>
  <mergeCells count="4">
    <mergeCell ref="A5:I5"/>
    <mergeCell ref="A6:A7"/>
    <mergeCell ref="B6:B7"/>
    <mergeCell ref="C6:C7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415ACB4C19AD4CBA006401164EC9AF" ma:contentTypeVersion="3" ma:contentTypeDescription="Create a new document." ma:contentTypeScope="" ma:versionID="4b609879e411bc81d463eb89337dbe8a">
  <xsd:schema xmlns:xsd="http://www.w3.org/2001/XMLSchema" xmlns:xs="http://www.w3.org/2001/XMLSchema" xmlns:p="http://schemas.microsoft.com/office/2006/metadata/properties" xmlns:ns2="3afb306d-30b6-4bf6-aa21-fe024afb59bf" xmlns:ns3="952a6df7-b138-4f89-9bc4-e7a874ea3254" targetNamespace="http://schemas.microsoft.com/office/2006/metadata/properties" ma:root="true" ma:fieldsID="991ac5f700b938b26f46c3fa6e489fc6" ns2:_="" ns3:_="">
    <xsd:import namespace="3afb306d-30b6-4bf6-aa21-fe024afb59bf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Quarter" minOccurs="0"/>
                <xsd:element ref="ns2:Year" minOccurs="0"/>
                <xsd:element ref="ns2:Feedback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b306d-30b6-4bf6-aa21-fe024afb59bf" elementFormDefault="qualified">
    <xsd:import namespace="http://schemas.microsoft.com/office/2006/documentManagement/types"/>
    <xsd:import namespace="http://schemas.microsoft.com/office/infopath/2007/PartnerControls"/>
    <xsd:element name="Quarter" ma:index="8" nillable="true" ma:displayName="Quarter" ma:default="" ma:format="Dropdown" ma:internalName="Quarter">
      <xsd:simpleType>
        <xsd:restriction base="dms:Choice">
          <xsd:enumeration value="Q1"/>
          <xsd:enumeration value="Q2"/>
          <xsd:enumeration value="Q3"/>
          <xsd:enumeration value="Q4"/>
        </xsd:restriction>
      </xsd:simpleType>
    </xsd:element>
    <xsd:element name="Year" ma:index="9" nillable="true" ma:displayName="Year" ma:default="2010" ma:format="Dropdown" ma:indexed="true" ma:internalName="Year">
      <xsd:simpleType>
        <xsd:restriction base="dms:Choice"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</xsd:restriction>
      </xsd:simpleType>
    </xsd:element>
    <xsd:element name="Feedback_x0020_Type" ma:index="10" nillable="true" ma:displayName="Feedback Type" ma:default="General" ma:format="Dropdown" ma:internalName="Feedback_x0020_Type">
      <xsd:simpleType>
        <xsd:restriction base="dms:Choice">
          <xsd:enumeration value="Consolidated"/>
          <xsd:enumeration value="Gener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Quarter xmlns="3afb306d-30b6-4bf6-aa21-fe024afb59bf">Q2</Quarter>
    <Year xmlns="3afb306d-30b6-4bf6-aa21-fe024afb59bf">2015</Year>
    <Feedback_x0020_Type xmlns="3afb306d-30b6-4bf6-aa21-fe024afb59bf">Consolidated</Feedback_x0020_Type>
    <FolderName xmlns="952a6df7-b138-4f89-9bc4-e7a874ea32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7A678D-A103-48F1-9F48-6D2735E75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b306d-30b6-4bf6-aa21-fe024afb59bf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97B935-FC4A-4C2A-B9D5-59A24960B67F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52a6df7-b138-4f89-9bc4-e7a874ea3254"/>
    <ds:schemaRef ds:uri="3afb306d-30b6-4bf6-aa21-fe024afb59bf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C52A20F-C924-486B-96C8-F47A4DF42B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Consolidated Report</vt:lpstr>
      <vt:lpstr>Module 1</vt:lpstr>
      <vt:lpstr>Module 2</vt:lpstr>
      <vt:lpstr>Module 3</vt:lpstr>
      <vt:lpstr>Module 4</vt:lpstr>
      <vt:lpstr>Module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Consolidated report for JEE Batch</dc:title>
  <dc:creator>hosakosou</dc:creator>
  <cp:lastModifiedBy>Vaishali A Srivastava</cp:lastModifiedBy>
  <dcterms:created xsi:type="dcterms:W3CDTF">2013-02-04T06:42:45Z</dcterms:created>
  <dcterms:modified xsi:type="dcterms:W3CDTF">2015-07-31T05:08:19Z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0x0101000C415ACB4C19AD4CBA006401164EC9AF</vt:lpwstr>
  </property>
</Properties>
</file>