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Log Likelihood" sheetId="2" r:id="rId1"/>
    <sheet name="AIC SBC AICC ETC." sheetId="3" r:id="rId2"/>
    <sheet name="Concordant Discordant Metrics" sheetId="4" r:id="rId3"/>
  </sheets>
  <calcPr calcId="145621"/>
</workbook>
</file>

<file path=xl/calcChain.xml><?xml version="1.0" encoding="utf-8"?>
<calcChain xmlns="http://schemas.openxmlformats.org/spreadsheetml/2006/main">
  <c r="E3" i="3" l="1"/>
  <c r="H3" i="3" s="1"/>
  <c r="J3" i="3" l="1"/>
  <c r="G3" i="3"/>
  <c r="I3" i="3" s="1"/>
  <c r="E9" i="3" l="1"/>
  <c r="H9" i="3" l="1"/>
  <c r="G9" i="3"/>
  <c r="I9" i="3" s="1"/>
  <c r="J9" i="3"/>
  <c r="H3" i="4"/>
  <c r="G3" i="4"/>
  <c r="F3" i="4"/>
  <c r="E3" i="4"/>
  <c r="G7" i="2" l="1"/>
  <c r="G6" i="2"/>
  <c r="G5" i="2"/>
  <c r="H4" i="2"/>
  <c r="G4" i="2"/>
  <c r="I4" i="2" s="1"/>
  <c r="J4" i="2" s="1"/>
  <c r="G3" i="2"/>
  <c r="D7" i="2"/>
  <c r="D6" i="2"/>
  <c r="D5" i="2"/>
  <c r="D4" i="2"/>
  <c r="D3" i="2"/>
  <c r="C7" i="2"/>
  <c r="C6" i="2"/>
  <c r="H6" i="2" s="1"/>
  <c r="C5" i="2"/>
  <c r="H5" i="2" s="1"/>
  <c r="C4" i="2"/>
  <c r="C3" i="2"/>
  <c r="I6" i="2" l="1"/>
  <c r="J6" i="2" s="1"/>
  <c r="H3" i="2"/>
  <c r="H7" i="2"/>
  <c r="I7" i="2" s="1"/>
  <c r="J7" i="2" s="1"/>
  <c r="I5" i="2"/>
  <c r="J5" i="2" s="1"/>
  <c r="I3" i="2"/>
  <c r="J3" i="2" s="1"/>
  <c r="D2" i="2"/>
  <c r="A2" i="2"/>
  <c r="G2" i="2" s="1"/>
  <c r="C2" i="2" l="1"/>
  <c r="H2" i="2" s="1"/>
  <c r="I2" i="2" s="1"/>
  <c r="J2" i="2" s="1"/>
</calcChain>
</file>

<file path=xl/sharedStrings.xml><?xml version="1.0" encoding="utf-8"?>
<sst xmlns="http://schemas.openxmlformats.org/spreadsheetml/2006/main" count="36" uniqueCount="27">
  <si>
    <t>Y</t>
  </si>
  <si>
    <t>p1</t>
  </si>
  <si>
    <t>p0</t>
  </si>
  <si>
    <t>1-y</t>
  </si>
  <si>
    <t>LOG P1</t>
  </si>
  <si>
    <t>LOG L</t>
  </si>
  <si>
    <t>Minus 2*LOG L</t>
  </si>
  <si>
    <t>N</t>
  </si>
  <si>
    <t>Deviance</t>
  </si>
  <si>
    <t>Parameters</t>
  </si>
  <si>
    <t>AIC</t>
  </si>
  <si>
    <t>SBC</t>
  </si>
  <si>
    <t>AICC</t>
  </si>
  <si>
    <t>D</t>
  </si>
  <si>
    <t>Concordant</t>
  </si>
  <si>
    <t>Discordant</t>
  </si>
  <si>
    <t>Tie</t>
  </si>
  <si>
    <t>Concordant %</t>
  </si>
  <si>
    <t>Sommer's D</t>
  </si>
  <si>
    <t>C Statistic</t>
  </si>
  <si>
    <t>Gamma</t>
  </si>
  <si>
    <t>C</t>
  </si>
  <si>
    <t xml:space="preserve">D </t>
  </si>
  <si>
    <t xml:space="preserve">T </t>
  </si>
  <si>
    <t>USING AVERAGE ERROR</t>
  </si>
  <si>
    <t>USING TOTAL DEVIATION</t>
  </si>
  <si>
    <t>YWIC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</si>
</sst>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22" sqref="B22"/>
    </sheetView>
  </sheetViews>
  <sheetFormatPr defaultRowHeight="14.4" x14ac:dyDescent="0.3"/>
  <cols>
    <col min="1" max="5" width="9.109375" style="1"/>
  </cols>
  <sheetData>
    <row r="1" spans="1:10" x14ac:dyDescent="0.3">
      <c r="A1" s="1" t="s">
        <v>0</v>
      </c>
      <c r="B1" s="1" t="s">
        <v>1</v>
      </c>
      <c r="C1" s="1" t="s">
        <v>3</v>
      </c>
      <c r="D1" s="1" t="s">
        <v>2</v>
      </c>
      <c r="G1" s="1" t="s">
        <v>4</v>
      </c>
      <c r="H1" s="1" t="s">
        <v>4</v>
      </c>
      <c r="I1" s="1" t="s">
        <v>5</v>
      </c>
      <c r="J1" t="s">
        <v>6</v>
      </c>
    </row>
    <row r="2" spans="1:10" x14ac:dyDescent="0.3">
      <c r="A2" s="1">
        <f>1</f>
        <v>1</v>
      </c>
      <c r="B2" s="3">
        <v>0.99</v>
      </c>
      <c r="C2" s="1">
        <f t="shared" ref="C2:D7" si="0">1-A2</f>
        <v>0</v>
      </c>
      <c r="D2" s="1">
        <f t="shared" si="0"/>
        <v>1.0000000000000009E-2</v>
      </c>
      <c r="G2">
        <f t="shared" ref="G2:G7" si="1">A2*LN(B2)</f>
        <v>-1.0050335853501451E-2</v>
      </c>
      <c r="H2">
        <f t="shared" ref="H2:H7" si="2">C2*LN(D2)</f>
        <v>0</v>
      </c>
      <c r="I2">
        <f t="shared" ref="I2:I7" si="3">(G2+H2)</f>
        <v>-1.0050335853501451E-2</v>
      </c>
      <c r="J2">
        <f t="shared" ref="J2:J7" si="4">-2*I2</f>
        <v>2.0100671707002901E-2</v>
      </c>
    </row>
    <row r="3" spans="1:10" x14ac:dyDescent="0.3">
      <c r="A3" s="1">
        <v>0</v>
      </c>
      <c r="B3" s="3">
        <v>0.99</v>
      </c>
      <c r="C3" s="1">
        <f t="shared" si="0"/>
        <v>1</v>
      </c>
      <c r="D3" s="1">
        <f t="shared" si="0"/>
        <v>1.0000000000000009E-2</v>
      </c>
      <c r="G3">
        <f t="shared" si="1"/>
        <v>0</v>
      </c>
      <c r="H3">
        <f t="shared" si="2"/>
        <v>-4.6051701859880909</v>
      </c>
      <c r="I3">
        <f t="shared" si="3"/>
        <v>-4.6051701859880909</v>
      </c>
      <c r="J3">
        <f t="shared" si="4"/>
        <v>9.2103403719761818</v>
      </c>
    </row>
    <row r="4" spans="1:10" x14ac:dyDescent="0.3">
      <c r="A4" s="1">
        <v>1</v>
      </c>
      <c r="B4" s="1">
        <v>0.6</v>
      </c>
      <c r="C4" s="1">
        <f t="shared" si="0"/>
        <v>0</v>
      </c>
      <c r="D4" s="1">
        <f t="shared" si="0"/>
        <v>0.4</v>
      </c>
      <c r="G4">
        <f t="shared" si="1"/>
        <v>-0.51082562376599072</v>
      </c>
      <c r="H4">
        <f t="shared" si="2"/>
        <v>0</v>
      </c>
      <c r="I4">
        <f t="shared" si="3"/>
        <v>-0.51082562376599072</v>
      </c>
      <c r="J4">
        <f t="shared" si="4"/>
        <v>1.0216512475319814</v>
      </c>
    </row>
    <row r="5" spans="1:10" x14ac:dyDescent="0.3">
      <c r="A5" s="1">
        <v>0</v>
      </c>
      <c r="B5" s="1">
        <v>0.5</v>
      </c>
      <c r="C5" s="1">
        <f t="shared" si="0"/>
        <v>1</v>
      </c>
      <c r="D5" s="1">
        <f t="shared" si="0"/>
        <v>0.5</v>
      </c>
      <c r="G5">
        <f t="shared" si="1"/>
        <v>0</v>
      </c>
      <c r="H5">
        <f t="shared" si="2"/>
        <v>-0.69314718055994529</v>
      </c>
      <c r="I5">
        <f t="shared" si="3"/>
        <v>-0.69314718055994529</v>
      </c>
      <c r="J5">
        <f t="shared" si="4"/>
        <v>1.3862943611198906</v>
      </c>
    </row>
    <row r="6" spans="1:10" x14ac:dyDescent="0.3">
      <c r="A6" s="1">
        <v>1</v>
      </c>
      <c r="B6" s="1">
        <v>0.2</v>
      </c>
      <c r="C6" s="1">
        <f t="shared" si="0"/>
        <v>0</v>
      </c>
      <c r="D6" s="1">
        <f t="shared" si="0"/>
        <v>0.8</v>
      </c>
      <c r="G6">
        <f t="shared" si="1"/>
        <v>-1.6094379124341003</v>
      </c>
      <c r="H6">
        <f t="shared" si="2"/>
        <v>0</v>
      </c>
      <c r="I6">
        <f t="shared" si="3"/>
        <v>-1.6094379124341003</v>
      </c>
      <c r="J6">
        <f t="shared" si="4"/>
        <v>3.2188758248682006</v>
      </c>
    </row>
    <row r="7" spans="1:10" x14ac:dyDescent="0.3">
      <c r="A7" s="1">
        <v>0</v>
      </c>
      <c r="B7" s="1">
        <v>0.01</v>
      </c>
      <c r="C7" s="1">
        <f t="shared" si="0"/>
        <v>1</v>
      </c>
      <c r="D7" s="1">
        <f t="shared" si="0"/>
        <v>0.99</v>
      </c>
      <c r="G7">
        <f t="shared" si="1"/>
        <v>0</v>
      </c>
      <c r="H7">
        <f t="shared" si="2"/>
        <v>-1.0050335853501451E-2</v>
      </c>
      <c r="I7">
        <f t="shared" si="3"/>
        <v>-1.0050335853501451E-2</v>
      </c>
      <c r="J7">
        <f t="shared" si="4"/>
        <v>2.0100671707002901E-2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21" sqref="H21"/>
    </sheetView>
  </sheetViews>
  <sheetFormatPr defaultRowHeight="14.4" x14ac:dyDescent="0.3"/>
  <cols>
    <col min="1" max="2" width="9.109375" style="1"/>
    <col min="3" max="3" width="13.44140625" style="1" customWidth="1"/>
    <col min="4" max="10" width="9.109375" style="1"/>
  </cols>
  <sheetData>
    <row r="1" spans="1:14" x14ac:dyDescent="0.3">
      <c r="A1" s="9" t="s">
        <v>24</v>
      </c>
      <c r="B1" s="9"/>
      <c r="C1" s="9"/>
      <c r="L1" s="1"/>
      <c r="M1" s="1"/>
      <c r="N1" s="1"/>
    </row>
    <row r="2" spans="1:14" x14ac:dyDescent="0.3">
      <c r="A2" s="1" t="s">
        <v>7</v>
      </c>
      <c r="B2" s="1" t="s">
        <v>8</v>
      </c>
      <c r="C2" s="1" t="s">
        <v>9</v>
      </c>
      <c r="E2" s="1" t="s">
        <v>13</v>
      </c>
      <c r="G2" s="1" t="s">
        <v>10</v>
      </c>
      <c r="H2" s="1" t="s">
        <v>11</v>
      </c>
      <c r="I2" s="1" t="s">
        <v>12</v>
      </c>
      <c r="J2" s="1" t="s">
        <v>26</v>
      </c>
      <c r="L2" s="1"/>
      <c r="M2" s="1"/>
      <c r="N2" s="1"/>
    </row>
    <row r="3" spans="1:14" x14ac:dyDescent="0.3">
      <c r="A3" s="1">
        <v>100</v>
      </c>
      <c r="B3" s="1">
        <v>26</v>
      </c>
      <c r="C3" s="1">
        <v>2</v>
      </c>
      <c r="E3" s="1">
        <f>B3/A3</f>
        <v>0.26</v>
      </c>
      <c r="G3" s="2">
        <f>$A3*LN($E3)+2*$C3</f>
        <v>-130.70736479666093</v>
      </c>
      <c r="H3" s="2">
        <f>$A3*LN($E3)+$C3*LN($A3)</f>
        <v>-125.49702442468474</v>
      </c>
      <c r="I3" s="2">
        <f>G3+2*$C3*($C3+1)/($A3-$C3-1)</f>
        <v>-130.58365345645473</v>
      </c>
      <c r="J3" s="2">
        <f>($C3*LN($C3)+LN($E3+1))/LN(A3)</f>
        <v>0.35121526822276261</v>
      </c>
    </row>
    <row r="4" spans="1:14" x14ac:dyDescent="0.3">
      <c r="G4" s="2"/>
      <c r="H4" s="2"/>
      <c r="I4" s="2"/>
      <c r="J4" s="2"/>
    </row>
    <row r="5" spans="1:14" x14ac:dyDescent="0.3">
      <c r="G5" s="2"/>
      <c r="H5" s="2"/>
      <c r="I5" s="2"/>
      <c r="J5" s="2"/>
    </row>
    <row r="7" spans="1:14" x14ac:dyDescent="0.3">
      <c r="A7" s="9" t="s">
        <v>25</v>
      </c>
      <c r="B7" s="9"/>
      <c r="C7" s="9"/>
    </row>
    <row r="8" spans="1:14" x14ac:dyDescent="0.3">
      <c r="A8" s="1" t="s">
        <v>7</v>
      </c>
      <c r="B8" s="1" t="s">
        <v>8</v>
      </c>
      <c r="C8" s="1" t="s">
        <v>9</v>
      </c>
      <c r="E8" s="1" t="s">
        <v>13</v>
      </c>
      <c r="G8" s="1" t="s">
        <v>10</v>
      </c>
      <c r="H8" s="1" t="s">
        <v>11</v>
      </c>
      <c r="I8" s="1" t="s">
        <v>12</v>
      </c>
      <c r="J8" s="1" t="s">
        <v>26</v>
      </c>
    </row>
    <row r="9" spans="1:14" x14ac:dyDescent="0.3">
      <c r="A9" s="1">
        <v>100</v>
      </c>
      <c r="B9" s="8">
        <v>107.35299999999999</v>
      </c>
      <c r="C9" s="1">
        <v>2</v>
      </c>
      <c r="E9" s="8">
        <f>B9</f>
        <v>107.35299999999999</v>
      </c>
      <c r="G9" s="2">
        <f>E9+2*$C9</f>
        <v>111.35299999999999</v>
      </c>
      <c r="H9" s="2">
        <f>E9+C9*LN(A9)</f>
        <v>116.56334037197618</v>
      </c>
      <c r="I9" s="2">
        <f>G9+2*$C9*($C9+1)/($A9-$C9-1)</f>
        <v>111.47671134020618</v>
      </c>
      <c r="J9" s="2">
        <f>($C9*LN($C9)+LN($E9+1))/LN(A9)</f>
        <v>1.3184504657918943</v>
      </c>
    </row>
  </sheetData>
  <mergeCells count="2">
    <mergeCell ref="A1:C1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8" sqref="F8"/>
    </sheetView>
  </sheetViews>
  <sheetFormatPr defaultRowHeight="14.4" x14ac:dyDescent="0.3"/>
  <cols>
    <col min="1" max="1" width="13.44140625" customWidth="1"/>
    <col min="2" max="2" width="13.33203125" customWidth="1"/>
    <col min="3" max="3" width="8.88671875" customWidth="1"/>
    <col min="5" max="5" width="14.33203125" customWidth="1"/>
    <col min="6" max="7" width="13.5546875" customWidth="1"/>
    <col min="8" max="8" width="12.33203125" customWidth="1"/>
  </cols>
  <sheetData>
    <row r="1" spans="1:8" x14ac:dyDescent="0.3">
      <c r="A1" s="7" t="s">
        <v>14</v>
      </c>
      <c r="B1" s="7" t="s">
        <v>15</v>
      </c>
      <c r="C1" s="7" t="s">
        <v>16</v>
      </c>
      <c r="D1" s="7"/>
      <c r="E1" s="7"/>
      <c r="F1" s="7"/>
      <c r="G1" s="7"/>
      <c r="H1" s="7"/>
    </row>
    <row r="2" spans="1:8" x14ac:dyDescent="0.3">
      <c r="A2" s="7" t="s">
        <v>21</v>
      </c>
      <c r="B2" s="7" t="s">
        <v>22</v>
      </c>
      <c r="C2" s="7" t="s">
        <v>23</v>
      </c>
      <c r="D2" s="7"/>
      <c r="E2" s="7" t="s">
        <v>17</v>
      </c>
      <c r="F2" s="7" t="s">
        <v>19</v>
      </c>
      <c r="G2" s="7" t="s">
        <v>18</v>
      </c>
      <c r="H2" s="7" t="s">
        <v>20</v>
      </c>
    </row>
    <row r="3" spans="1:8" x14ac:dyDescent="0.3">
      <c r="A3" s="1">
        <v>16</v>
      </c>
      <c r="B3" s="1">
        <v>6</v>
      </c>
      <c r="C3" s="1">
        <v>2</v>
      </c>
      <c r="E3" s="4">
        <f>A3/SUM(A3:C3)</f>
        <v>0.66666666666666663</v>
      </c>
      <c r="F3" s="5">
        <f>(A3+0.5*C3)/SUM(A3:C3)</f>
        <v>0.70833333333333337</v>
      </c>
      <c r="G3" s="6">
        <f>(A3-B3)/SUM(A3:C3)</f>
        <v>0.41666666666666669</v>
      </c>
      <c r="H3" s="6">
        <f>(A3-B3)/(A3+B3)</f>
        <v>0.45454545454545453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Likelihood</vt:lpstr>
      <vt:lpstr>AIC SBC AICC ETC.</vt:lpstr>
      <vt:lpstr>Concordant Discordant 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2014-12-17T19:46:21Z</dcterms:modified>
</cp:coreProperties>
</file>