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rivathsanseshadri/Documents/MSPA/PREDICT 410/Regression/"/>
    </mc:Choice>
  </mc:AlternateContent>
  <bookViews>
    <workbookView xWindow="-7540" yWindow="-21600" windowWidth="38400" windowHeight="21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1" i="1" l="1"/>
  <c r="M79" i="1"/>
  <c r="M77" i="1"/>
  <c r="D79" i="1"/>
  <c r="D81" i="1"/>
  <c r="D77" i="1"/>
  <c r="E64" i="1"/>
  <c r="E66" i="1"/>
  <c r="E68" i="1"/>
  <c r="E60" i="1"/>
  <c r="E62" i="1"/>
  <c r="D50" i="1"/>
  <c r="N57" i="1"/>
  <c r="C50" i="1"/>
  <c r="M57" i="1"/>
  <c r="J62" i="1"/>
  <c r="J64" i="1"/>
  <c r="E9" i="1"/>
  <c r="D22" i="1"/>
  <c r="D20" i="1"/>
  <c r="E36" i="1"/>
  <c r="H11" i="1"/>
  <c r="Q14" i="1"/>
  <c r="M16" i="1"/>
  <c r="J63" i="1"/>
  <c r="H62" i="1"/>
  <c r="O23" i="1"/>
  <c r="O21" i="1"/>
  <c r="B6" i="1"/>
  <c r="D13" i="1"/>
  <c r="A3" i="1"/>
  <c r="A2" i="1"/>
</calcChain>
</file>

<file path=xl/sharedStrings.xml><?xml version="1.0" encoding="utf-8"?>
<sst xmlns="http://schemas.openxmlformats.org/spreadsheetml/2006/main" count="119" uniqueCount="56">
  <si>
    <t xml:space="preserve">Source </t>
  </si>
  <si>
    <t xml:space="preserve">DF </t>
  </si>
  <si>
    <t xml:space="preserve">Sum of Squares </t>
  </si>
  <si>
    <t xml:space="preserve">Mean Square </t>
  </si>
  <si>
    <t xml:space="preserve">F Value </t>
  </si>
  <si>
    <t xml:space="preserve">Pr &gt; F </t>
  </si>
  <si>
    <t xml:space="preserve">Model </t>
  </si>
  <si>
    <t xml:space="preserve">&lt;.0001 </t>
  </si>
  <si>
    <t xml:space="preserve">Error </t>
  </si>
  <si>
    <t xml:space="preserve">Corrected Total </t>
  </si>
  <si>
    <t xml:space="preserve">Root MSE </t>
  </si>
  <si>
    <t xml:space="preserve">R-Square </t>
  </si>
  <si>
    <t xml:space="preserve">Dependent Mean </t>
  </si>
  <si>
    <t xml:space="preserve">Adj R-Sq </t>
  </si>
  <si>
    <t xml:space="preserve">Coeff Var </t>
  </si>
  <si>
    <t xml:space="preserve">Parameter Estimates </t>
  </si>
  <si>
    <t xml:space="preserve">Variable </t>
  </si>
  <si>
    <t xml:space="preserve">Parameter Estimate </t>
  </si>
  <si>
    <t xml:space="preserve">Standard Error </t>
  </si>
  <si>
    <t xml:space="preserve">t Value </t>
  </si>
  <si>
    <t xml:space="preserve">Pr &gt; |t| </t>
  </si>
  <si>
    <t xml:space="preserve">Intercept </t>
  </si>
  <si>
    <t xml:space="preserve">X1 </t>
  </si>
  <si>
    <t xml:space="preserve">X2 </t>
  </si>
  <si>
    <t xml:space="preserve">X3 </t>
  </si>
  <si>
    <t xml:space="preserve">X4 </t>
  </si>
  <si>
    <t>n = 72</t>
  </si>
  <si>
    <t>p = 5</t>
  </si>
  <si>
    <t xml:space="preserve">Analysis of Variance </t>
  </si>
  <si>
    <t xml:space="preserve">X5 </t>
  </si>
  <si>
    <t xml:space="preserve">X6 </t>
  </si>
  <si>
    <t xml:space="preserve">Number in Model </t>
  </si>
  <si>
    <t xml:space="preserve">C(p) </t>
  </si>
  <si>
    <t xml:space="preserve">AIC </t>
  </si>
  <si>
    <t xml:space="preserve">BIC </t>
  </si>
  <si>
    <t xml:space="preserve">Variables in Model </t>
  </si>
  <si>
    <t xml:space="preserve">X1 X2 X3 X4 X5 X6 </t>
  </si>
  <si>
    <t>F0 nested</t>
  </si>
  <si>
    <t>SSH/r</t>
  </si>
  <si>
    <t>SSE/n-p</t>
  </si>
  <si>
    <t>F0</t>
  </si>
  <si>
    <t>Number in</t>
  </si>
  <si>
    <t>Model</t>
  </si>
  <si>
    <t>C(p)</t>
  </si>
  <si>
    <t>R-Square</t>
  </si>
  <si>
    <t>AIC</t>
  </si>
  <si>
    <t>BIC</t>
  </si>
  <si>
    <t>Variables in Model</t>
  </si>
  <si>
    <t>X1 X2 X3 X4</t>
  </si>
  <si>
    <t>X1 X2 X3 X4 X5 X6</t>
  </si>
  <si>
    <t>t Value  = Parameter Estimate/Standard Error</t>
  </si>
  <si>
    <t>t Value (SAS output) in question</t>
  </si>
  <si>
    <t>Model1</t>
  </si>
  <si>
    <t>Mean Square (SAS output in question)</t>
  </si>
  <si>
    <t>Mean Square = Sum of Squares / DF</t>
  </si>
  <si>
    <t>Model2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</si>
</sst>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9"/>
      <color theme="1"/>
      <name val="Arial"/>
    </font>
    <font>
      <sz val="9"/>
      <color theme="1"/>
      <name val="ArialM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.5"/>
      <color rgb="FF000000"/>
      <name val="Arial"/>
    </font>
    <font>
      <sz val="9.5"/>
      <color rgb="FF000000"/>
      <name val="Arial"/>
    </font>
    <font>
      <sz val="12"/>
      <color rgb="FF000000"/>
      <name val="Calibri"/>
      <family val="2"/>
      <scheme val="minor"/>
    </font>
    <font>
      <b/>
      <sz val="9"/>
      <color rgb="FF000000"/>
      <name val="Arial"/>
    </font>
    <font>
      <sz val="9"/>
      <color rgb="FF000000"/>
      <name val="ArialMT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7F1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/>
      <diagonal/>
    </border>
    <border>
      <left style="medium">
        <color rgb="FFC1C1C1"/>
      </left>
      <right style="medium">
        <color rgb="FFC1C1C1"/>
      </right>
      <top/>
      <bottom style="medium">
        <color rgb="FFC1C1C1"/>
      </bottom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/>
    <xf numFmtId="0" fontId="0" fillId="3" borderId="0" xfId="0" applyFill="1"/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wrapText="1"/>
    </xf>
    <xf numFmtId="0" fontId="1" fillId="0" borderId="4" xfId="0" applyFont="1" applyBorder="1"/>
    <xf numFmtId="0" fontId="2" fillId="0" borderId="4" xfId="0" applyFont="1" applyBorder="1"/>
    <xf numFmtId="0" fontId="0" fillId="0" borderId="4" xfId="0" applyFill="1" applyBorder="1"/>
    <xf numFmtId="0" fontId="0" fillId="2" borderId="4" xfId="0" applyFill="1" applyBorder="1"/>
    <xf numFmtId="0" fontId="1" fillId="2" borderId="4" xfId="0" applyFont="1" applyFill="1" applyBorder="1" applyAlignment="1">
      <alignment wrapText="1"/>
    </xf>
    <xf numFmtId="0" fontId="8" fillId="0" borderId="4" xfId="0" applyFont="1" applyBorder="1"/>
    <xf numFmtId="0" fontId="9" fillId="0" borderId="4" xfId="0" applyFont="1" applyBorder="1"/>
    <xf numFmtId="0" fontId="9" fillId="2" borderId="4" xfId="0" applyFont="1" applyFill="1" applyBorder="1"/>
    <xf numFmtId="0" fontId="7" fillId="0" borderId="4" xfId="0" applyFont="1" applyBorder="1"/>
    <xf numFmtId="0" fontId="0" fillId="0" borderId="4" xfId="0" applyBorder="1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2"/>
  <sheetViews>
    <sheetView tabSelected="1" topLeftCell="A2" zoomScale="110" zoomScaleNormal="110" zoomScalePageLayoutView="110" workbookViewId="0">
      <selection activeCell="N14" sqref="N14:N15"/>
    </sheetView>
  </sheetViews>
  <sheetFormatPr baseColWidth="10" defaultRowHeight="16" x14ac:dyDescent="0.2"/>
  <cols>
    <col min="4" max="4" width="15.6640625" customWidth="1"/>
    <col min="5" max="5" width="14.83203125" customWidth="1"/>
    <col min="13" max="13" width="17.33203125" customWidth="1"/>
  </cols>
  <sheetData>
    <row r="2" spans="1:17" x14ac:dyDescent="0.2">
      <c r="A2">
        <f>1/0.75</f>
        <v>1.3333333333333333</v>
      </c>
    </row>
    <row r="3" spans="1:17" x14ac:dyDescent="0.2">
      <c r="A3">
        <f>61/65</f>
        <v>0.93846153846153846</v>
      </c>
    </row>
    <row r="4" spans="1:17" x14ac:dyDescent="0.2">
      <c r="B4" t="s">
        <v>26</v>
      </c>
    </row>
    <row r="5" spans="1:17" x14ac:dyDescent="0.2">
      <c r="B5" t="s">
        <v>27</v>
      </c>
    </row>
    <row r="6" spans="1:17" x14ac:dyDescent="0.2">
      <c r="B6">
        <f>72-5</f>
        <v>67</v>
      </c>
    </row>
    <row r="7" spans="1:17" x14ac:dyDescent="0.2">
      <c r="A7" s="6" t="s">
        <v>0</v>
      </c>
      <c r="B7" s="6" t="s">
        <v>1</v>
      </c>
      <c r="C7" s="6" t="s">
        <v>2</v>
      </c>
      <c r="D7" s="6" t="s">
        <v>3</v>
      </c>
      <c r="E7" s="6" t="s">
        <v>4</v>
      </c>
      <c r="F7" s="6" t="s">
        <v>5</v>
      </c>
    </row>
    <row r="8" spans="1:17" x14ac:dyDescent="0.2">
      <c r="A8" s="6"/>
      <c r="B8" s="6"/>
      <c r="C8" s="6"/>
      <c r="D8" s="6"/>
      <c r="E8" s="6"/>
      <c r="F8" s="6"/>
      <c r="J8" s="6" t="s">
        <v>28</v>
      </c>
    </row>
    <row r="9" spans="1:17" x14ac:dyDescent="0.2">
      <c r="A9" s="6" t="s">
        <v>6</v>
      </c>
      <c r="B9" s="7">
        <v>4</v>
      </c>
      <c r="C9" s="7">
        <v>2126.0090399999999</v>
      </c>
      <c r="D9" s="7">
        <v>531.50225999999998</v>
      </c>
      <c r="E9" s="8">
        <f>ROUND(D9/D11,4)</f>
        <v>56.492600000000003</v>
      </c>
      <c r="F9" s="7" t="s">
        <v>7</v>
      </c>
      <c r="J9" s="6"/>
    </row>
    <row r="10" spans="1:17" x14ac:dyDescent="0.2">
      <c r="A10" s="6"/>
      <c r="B10" s="7"/>
      <c r="C10" s="7"/>
      <c r="D10" s="7"/>
      <c r="E10" s="8"/>
      <c r="F10" s="7"/>
      <c r="J10" s="6" t="s">
        <v>0</v>
      </c>
      <c r="K10" s="6" t="s">
        <v>1</v>
      </c>
      <c r="L10" s="6" t="s">
        <v>2</v>
      </c>
      <c r="M10" s="6" t="s">
        <v>3</v>
      </c>
      <c r="N10" s="6" t="s">
        <v>4</v>
      </c>
      <c r="O10" s="6" t="s">
        <v>5</v>
      </c>
    </row>
    <row r="11" spans="1:17" x14ac:dyDescent="0.2">
      <c r="A11" s="6" t="s">
        <v>8</v>
      </c>
      <c r="B11" s="7">
        <v>67</v>
      </c>
      <c r="C11" s="7">
        <v>630.35952999999995</v>
      </c>
      <c r="D11" s="7">
        <v>9.4083500000000004</v>
      </c>
      <c r="E11" s="9"/>
      <c r="F11" s="9"/>
      <c r="H11" s="4">
        <f>(C11/(D11))-72+10</f>
        <v>5.000008503085013</v>
      </c>
      <c r="J11" s="6"/>
      <c r="K11" s="6"/>
      <c r="L11" s="6"/>
      <c r="M11" s="6"/>
      <c r="N11" s="6"/>
      <c r="O11" s="6"/>
    </row>
    <row r="12" spans="1:17" x14ac:dyDescent="0.2">
      <c r="A12" s="6"/>
      <c r="B12" s="7"/>
      <c r="C12" s="7"/>
      <c r="D12" s="7"/>
      <c r="E12" s="9"/>
      <c r="F12" s="9"/>
      <c r="J12" s="6" t="s">
        <v>6</v>
      </c>
      <c r="K12" s="7">
        <v>6</v>
      </c>
      <c r="L12" s="7">
        <v>2183.7594600000002</v>
      </c>
      <c r="M12" s="7">
        <v>363.95990999999998</v>
      </c>
      <c r="N12" s="7">
        <v>41.32</v>
      </c>
      <c r="O12" s="7" t="s">
        <v>7</v>
      </c>
    </row>
    <row r="13" spans="1:17" x14ac:dyDescent="0.2">
      <c r="A13" s="6" t="s">
        <v>9</v>
      </c>
      <c r="B13" s="7">
        <v>71</v>
      </c>
      <c r="C13" s="7">
        <v>2756.3685700000001</v>
      </c>
      <c r="D13" s="9">
        <f>C13/B13</f>
        <v>38.822092535211269</v>
      </c>
      <c r="E13" s="9"/>
      <c r="F13" s="9"/>
      <c r="J13" s="6"/>
      <c r="K13" s="7"/>
      <c r="L13" s="7"/>
      <c r="M13" s="7"/>
      <c r="N13" s="7"/>
      <c r="O13" s="7"/>
    </row>
    <row r="14" spans="1:17" x14ac:dyDescent="0.2">
      <c r="A14" s="6"/>
      <c r="B14" s="7"/>
      <c r="C14" s="7"/>
      <c r="D14" s="9"/>
      <c r="E14" s="9"/>
      <c r="F14" s="9"/>
      <c r="J14" s="6" t="s">
        <v>8</v>
      </c>
      <c r="K14" s="7">
        <v>65</v>
      </c>
      <c r="L14" s="7">
        <v>572.60910999999999</v>
      </c>
      <c r="M14" s="7">
        <v>8.8093699999999995</v>
      </c>
      <c r="N14" s="9"/>
      <c r="O14" s="9"/>
      <c r="Q14">
        <f>(L14/(M14))-72+14</f>
        <v>7.0000068109297331</v>
      </c>
    </row>
    <row r="15" spans="1:17" x14ac:dyDescent="0.2">
      <c r="A15" s="6" t="s">
        <v>10</v>
      </c>
      <c r="B15" s="7">
        <v>3.0672999999999999</v>
      </c>
      <c r="C15" s="9"/>
      <c r="D15" s="9"/>
      <c r="E15">
        <v>38.822092535211297</v>
      </c>
      <c r="J15" s="6"/>
      <c r="K15" s="7"/>
      <c r="L15" s="7"/>
      <c r="M15" s="7"/>
      <c r="N15" s="9"/>
      <c r="O15" s="9"/>
    </row>
    <row r="16" spans="1:17" x14ac:dyDescent="0.2">
      <c r="A16" s="6"/>
      <c r="B16" s="7"/>
      <c r="C16" s="9"/>
      <c r="D16" s="9"/>
      <c r="J16" s="6" t="s">
        <v>9</v>
      </c>
      <c r="K16" s="7">
        <v>71</v>
      </c>
      <c r="L16" s="7">
        <v>2756.3685700000001</v>
      </c>
      <c r="M16" s="10">
        <f>L16/K16</f>
        <v>38.822092535211269</v>
      </c>
      <c r="N16" s="9"/>
      <c r="O16" s="9"/>
    </row>
    <row r="17" spans="1:17" x14ac:dyDescent="0.2">
      <c r="J17" s="6"/>
      <c r="K17" s="7"/>
      <c r="L17" s="7"/>
      <c r="M17" s="10"/>
      <c r="N17" s="9"/>
      <c r="O17" s="9"/>
    </row>
    <row r="18" spans="1:17" x14ac:dyDescent="0.2">
      <c r="J18" s="3"/>
      <c r="K18" s="2"/>
      <c r="L18" s="2"/>
      <c r="M18" s="1"/>
      <c r="N18" s="1"/>
      <c r="O18" s="1"/>
    </row>
    <row r="19" spans="1:17" x14ac:dyDescent="0.2">
      <c r="J19" s="3"/>
      <c r="K19" s="2"/>
      <c r="L19" s="2"/>
      <c r="M19" s="1"/>
      <c r="N19" s="1"/>
      <c r="O19" s="1"/>
    </row>
    <row r="20" spans="1:17" x14ac:dyDescent="0.2">
      <c r="A20" s="6" t="s">
        <v>10</v>
      </c>
      <c r="B20" s="7">
        <v>3.0672999999999999</v>
      </c>
      <c r="C20" s="6" t="s">
        <v>11</v>
      </c>
      <c r="D20" s="8">
        <f>ROUND(1- (C11/C13),4)</f>
        <v>0.77129999999999999</v>
      </c>
      <c r="J20" s="6" t="s">
        <v>10</v>
      </c>
      <c r="K20" s="7">
        <v>2.9680599999999999</v>
      </c>
      <c r="L20" s="6" t="s">
        <v>11</v>
      </c>
      <c r="M20" s="7">
        <v>0.7923</v>
      </c>
    </row>
    <row r="21" spans="1:17" x14ac:dyDescent="0.2">
      <c r="A21" s="6"/>
      <c r="B21" s="7"/>
      <c r="C21" s="6"/>
      <c r="D21" s="8"/>
      <c r="J21" s="6"/>
      <c r="K21" s="7"/>
      <c r="L21" s="6"/>
      <c r="M21" s="7"/>
      <c r="O21">
        <f xml:space="preserve"> 1 - (L14/L16)</f>
        <v>0.79225959973850668</v>
      </c>
    </row>
    <row r="22" spans="1:17" x14ac:dyDescent="0.2">
      <c r="A22" s="6" t="s">
        <v>12</v>
      </c>
      <c r="B22" s="7">
        <v>37.269010000000002</v>
      </c>
      <c r="C22" s="6" t="s">
        <v>13</v>
      </c>
      <c r="D22" s="8">
        <f>ROUND(1 - (D11/D13),4)</f>
        <v>0.75770000000000004</v>
      </c>
      <c r="J22" s="6" t="s">
        <v>12</v>
      </c>
      <c r="K22" s="7">
        <v>37.269010000000002</v>
      </c>
      <c r="L22" s="6" t="s">
        <v>13</v>
      </c>
      <c r="M22" s="7">
        <v>0.77310000000000001</v>
      </c>
    </row>
    <row r="23" spans="1:17" x14ac:dyDescent="0.2">
      <c r="A23" s="6"/>
      <c r="B23" s="7"/>
      <c r="C23" s="6"/>
      <c r="D23" s="8"/>
      <c r="J23" s="6"/>
      <c r="K23" s="7"/>
      <c r="L23" s="6"/>
      <c r="M23" s="7"/>
      <c r="O23">
        <f>1 -(M14/(L16/K16))</f>
        <v>0.77308358656839571</v>
      </c>
    </row>
    <row r="24" spans="1:17" x14ac:dyDescent="0.2">
      <c r="A24" s="6" t="s">
        <v>14</v>
      </c>
      <c r="B24" s="7">
        <v>8.2301699999999993</v>
      </c>
      <c r="C24" s="9"/>
      <c r="D24" s="9"/>
      <c r="J24" s="6" t="s">
        <v>14</v>
      </c>
      <c r="K24" s="7">
        <v>7.9638799999999996</v>
      </c>
      <c r="L24" s="9"/>
      <c r="M24" s="9"/>
    </row>
    <row r="25" spans="1:17" x14ac:dyDescent="0.2">
      <c r="A25" s="6"/>
      <c r="B25" s="7"/>
      <c r="C25" s="9"/>
      <c r="D25" s="9"/>
      <c r="J25" s="6"/>
      <c r="K25" s="7"/>
      <c r="L25" s="9"/>
      <c r="M25" s="9"/>
    </row>
    <row r="26" spans="1:17" x14ac:dyDescent="0.2">
      <c r="J26" s="3"/>
      <c r="K26" s="2"/>
      <c r="L26" s="1"/>
      <c r="M26" s="1"/>
      <c r="N26" s="1"/>
      <c r="O26" s="1"/>
    </row>
    <row r="27" spans="1:17" x14ac:dyDescent="0.2">
      <c r="J27" s="3"/>
      <c r="K27" s="2"/>
      <c r="L27" s="1"/>
      <c r="M27" s="1"/>
      <c r="N27" s="1"/>
      <c r="O27" s="1"/>
    </row>
    <row r="28" spans="1:17" x14ac:dyDescent="0.2">
      <c r="J28" s="3"/>
    </row>
    <row r="29" spans="1:17" x14ac:dyDescent="0.2">
      <c r="J29" s="3"/>
    </row>
    <row r="30" spans="1:17" x14ac:dyDescent="0.2">
      <c r="A30" s="6" t="s">
        <v>15</v>
      </c>
      <c r="P30" s="1"/>
      <c r="Q30" s="1"/>
    </row>
    <row r="31" spans="1:17" x14ac:dyDescent="0.2">
      <c r="A31" s="6"/>
      <c r="J31" s="6" t="s">
        <v>16</v>
      </c>
      <c r="K31" s="6" t="s">
        <v>1</v>
      </c>
      <c r="L31" s="6" t="s">
        <v>17</v>
      </c>
      <c r="M31" s="6" t="s">
        <v>18</v>
      </c>
      <c r="N31" s="6" t="s">
        <v>19</v>
      </c>
      <c r="O31" s="6" t="s">
        <v>20</v>
      </c>
      <c r="P31" s="1"/>
      <c r="Q31" s="1"/>
    </row>
    <row r="32" spans="1:17" x14ac:dyDescent="0.2">
      <c r="A32" s="6" t="s">
        <v>16</v>
      </c>
      <c r="B32" s="6" t="s">
        <v>1</v>
      </c>
      <c r="C32" s="6" t="s">
        <v>17</v>
      </c>
      <c r="D32" s="6" t="s">
        <v>18</v>
      </c>
      <c r="E32" s="6" t="s">
        <v>19</v>
      </c>
      <c r="F32" s="6" t="s">
        <v>20</v>
      </c>
      <c r="J32" s="6"/>
      <c r="K32" s="6"/>
      <c r="L32" s="6"/>
      <c r="M32" s="6"/>
      <c r="N32" s="6"/>
      <c r="O32" s="6"/>
      <c r="P32" s="1"/>
      <c r="Q32" s="1"/>
    </row>
    <row r="33" spans="1:17" x14ac:dyDescent="0.2">
      <c r="A33" s="6"/>
      <c r="B33" s="6"/>
      <c r="C33" s="6"/>
      <c r="D33" s="6"/>
      <c r="E33" s="6"/>
      <c r="F33" s="6"/>
      <c r="J33" s="6" t="s">
        <v>21</v>
      </c>
      <c r="K33" s="7">
        <v>1</v>
      </c>
      <c r="L33" s="7">
        <v>14.390169999999999</v>
      </c>
      <c r="M33" s="7">
        <v>2.8915700000000002</v>
      </c>
      <c r="N33" s="7">
        <v>4.9800000000000004</v>
      </c>
      <c r="O33" s="7" t="s">
        <v>7</v>
      </c>
      <c r="P33" s="1"/>
      <c r="Q33" s="1"/>
    </row>
    <row r="34" spans="1:17" x14ac:dyDescent="0.2">
      <c r="A34" s="6" t="s">
        <v>21</v>
      </c>
      <c r="B34" s="7">
        <v>1</v>
      </c>
      <c r="C34" s="7">
        <v>11.330270000000001</v>
      </c>
      <c r="D34" s="7">
        <v>1.9940899999999999</v>
      </c>
      <c r="E34" s="7">
        <v>5.68</v>
      </c>
      <c r="F34" s="7" t="s">
        <v>7</v>
      </c>
      <c r="J34" s="6"/>
      <c r="K34" s="7"/>
      <c r="L34" s="7"/>
      <c r="M34" s="7"/>
      <c r="N34" s="7"/>
      <c r="O34" s="7"/>
      <c r="P34" s="1"/>
      <c r="Q34" s="1"/>
    </row>
    <row r="35" spans="1:17" x14ac:dyDescent="0.2">
      <c r="A35" s="6"/>
      <c r="B35" s="7"/>
      <c r="C35" s="7"/>
      <c r="D35" s="7"/>
      <c r="E35" s="7"/>
      <c r="F35" s="7"/>
      <c r="J35" s="6" t="s">
        <v>22</v>
      </c>
      <c r="K35" s="7">
        <v>1</v>
      </c>
      <c r="L35" s="7">
        <v>1.97132</v>
      </c>
      <c r="M35" s="7">
        <v>0.43652999999999997</v>
      </c>
      <c r="N35" s="7">
        <v>4.5199999999999996</v>
      </c>
      <c r="O35" s="7" t="s">
        <v>7</v>
      </c>
      <c r="P35" s="1"/>
      <c r="Q35" s="1"/>
    </row>
    <row r="36" spans="1:17" x14ac:dyDescent="0.2">
      <c r="A36" s="6" t="s">
        <v>22</v>
      </c>
      <c r="B36" s="7">
        <v>1</v>
      </c>
      <c r="C36" s="7">
        <v>2.1860400000000002</v>
      </c>
      <c r="D36" s="7">
        <v>0.41043000000000002</v>
      </c>
      <c r="E36" s="8">
        <f>ROUND(C36/D36,4)</f>
        <v>5.3262</v>
      </c>
      <c r="F36" s="7" t="s">
        <v>7</v>
      </c>
      <c r="J36" s="6"/>
      <c r="K36" s="7"/>
      <c r="L36" s="7"/>
      <c r="M36" s="7"/>
      <c r="N36" s="7"/>
      <c r="O36" s="7"/>
      <c r="P36" s="1"/>
      <c r="Q36" s="1"/>
    </row>
    <row r="37" spans="1:17" x14ac:dyDescent="0.2">
      <c r="A37" s="6"/>
      <c r="B37" s="7"/>
      <c r="C37" s="7"/>
      <c r="D37" s="7"/>
      <c r="E37" s="8"/>
      <c r="F37" s="7"/>
      <c r="J37" s="6" t="s">
        <v>23</v>
      </c>
      <c r="K37" s="7">
        <v>1</v>
      </c>
      <c r="L37" s="7">
        <v>9.1389499999999995</v>
      </c>
      <c r="M37" s="7">
        <v>2.30071</v>
      </c>
      <c r="N37" s="7">
        <v>3.97</v>
      </c>
      <c r="O37" s="7">
        <v>2.0000000000000001E-4</v>
      </c>
      <c r="P37" s="1"/>
      <c r="Q37" s="1"/>
    </row>
    <row r="38" spans="1:17" x14ac:dyDescent="0.2">
      <c r="A38" s="6" t="s">
        <v>23</v>
      </c>
      <c r="B38" s="7">
        <v>1</v>
      </c>
      <c r="C38" s="7">
        <v>8.2743000000000002</v>
      </c>
      <c r="D38" s="7">
        <v>2.3390599999999999</v>
      </c>
      <c r="E38" s="7">
        <v>3.54</v>
      </c>
      <c r="F38" s="7">
        <v>6.9999999999999999E-4</v>
      </c>
      <c r="J38" s="6"/>
      <c r="K38" s="7"/>
      <c r="L38" s="7"/>
      <c r="M38" s="7"/>
      <c r="N38" s="7"/>
      <c r="O38" s="7"/>
      <c r="P38" s="1"/>
      <c r="Q38" s="1"/>
    </row>
    <row r="39" spans="1:17" x14ac:dyDescent="0.2">
      <c r="A39" s="6"/>
      <c r="B39" s="7"/>
      <c r="C39" s="7"/>
      <c r="D39" s="7"/>
      <c r="E39" s="7"/>
      <c r="F39" s="7"/>
      <c r="J39" s="6" t="s">
        <v>24</v>
      </c>
      <c r="K39" s="7">
        <v>1</v>
      </c>
      <c r="L39" s="7">
        <v>0.56484999999999996</v>
      </c>
      <c r="M39" s="7">
        <v>0.26266</v>
      </c>
      <c r="N39" s="7">
        <v>2.15</v>
      </c>
      <c r="O39" s="7">
        <v>3.5200000000000002E-2</v>
      </c>
      <c r="P39" s="1"/>
      <c r="Q39" s="1"/>
    </row>
    <row r="40" spans="1:17" x14ac:dyDescent="0.2">
      <c r="A40" s="6" t="s">
        <v>24</v>
      </c>
      <c r="B40" s="7">
        <v>1</v>
      </c>
      <c r="C40" s="7">
        <v>0.49181999999999998</v>
      </c>
      <c r="D40" s="7">
        <v>0.26473000000000002</v>
      </c>
      <c r="E40" s="7">
        <v>1.86</v>
      </c>
      <c r="F40" s="7">
        <v>6.7599999999999993E-2</v>
      </c>
      <c r="J40" s="6"/>
      <c r="K40" s="7"/>
      <c r="L40" s="7"/>
      <c r="M40" s="7"/>
      <c r="N40" s="7"/>
      <c r="O40" s="7"/>
      <c r="P40" s="1"/>
      <c r="Q40" s="1"/>
    </row>
    <row r="41" spans="1:17" x14ac:dyDescent="0.2">
      <c r="A41" s="6"/>
      <c r="B41" s="7"/>
      <c r="C41" s="7"/>
      <c r="D41" s="7"/>
      <c r="E41" s="7"/>
      <c r="F41" s="7"/>
      <c r="J41" s="6" t="s">
        <v>25</v>
      </c>
      <c r="K41" s="7">
        <v>1</v>
      </c>
      <c r="L41" s="7">
        <v>0.33371000000000001</v>
      </c>
      <c r="M41" s="7">
        <v>2.4213100000000001</v>
      </c>
      <c r="N41" s="7">
        <v>0.14000000000000001</v>
      </c>
      <c r="O41" s="7">
        <v>0.89080000000000004</v>
      </c>
      <c r="P41" s="1"/>
      <c r="Q41" s="1"/>
    </row>
    <row r="42" spans="1:17" x14ac:dyDescent="0.2">
      <c r="A42" s="6" t="s">
        <v>25</v>
      </c>
      <c r="B42" s="7">
        <v>1</v>
      </c>
      <c r="C42" s="7">
        <v>-0.49356</v>
      </c>
      <c r="D42" s="7">
        <v>2.2943099999999998</v>
      </c>
      <c r="E42" s="7">
        <v>-0.22</v>
      </c>
      <c r="F42" s="7">
        <v>0.83030000000000004</v>
      </c>
      <c r="J42" s="6"/>
      <c r="K42" s="7"/>
      <c r="L42" s="7"/>
      <c r="M42" s="7"/>
      <c r="N42" s="7"/>
      <c r="O42" s="7"/>
      <c r="P42" s="1"/>
      <c r="Q42" s="1"/>
    </row>
    <row r="43" spans="1:17" x14ac:dyDescent="0.2">
      <c r="A43" s="6"/>
      <c r="B43" s="7"/>
      <c r="C43" s="7"/>
      <c r="D43" s="7"/>
      <c r="E43" s="7"/>
      <c r="F43" s="7"/>
      <c r="J43" s="6" t="s">
        <v>29</v>
      </c>
      <c r="K43" s="7">
        <v>1</v>
      </c>
      <c r="L43" s="7">
        <v>1.9069799999999999</v>
      </c>
      <c r="M43" s="7">
        <v>0.76458999999999999</v>
      </c>
      <c r="N43" s="7">
        <v>2.4900000000000002</v>
      </c>
      <c r="O43" s="7">
        <v>1.52E-2</v>
      </c>
      <c r="P43" s="1"/>
      <c r="Q43" s="1"/>
    </row>
    <row r="44" spans="1:17" x14ac:dyDescent="0.2">
      <c r="J44" s="6"/>
      <c r="K44" s="7"/>
      <c r="L44" s="7"/>
      <c r="M44" s="7"/>
      <c r="N44" s="7"/>
      <c r="O44" s="7"/>
      <c r="P44" s="1"/>
      <c r="Q44" s="1"/>
    </row>
    <row r="45" spans="1:17" ht="17" thickBot="1" x14ac:dyDescent="0.25">
      <c r="J45" s="6" t="s">
        <v>30</v>
      </c>
      <c r="K45" s="7">
        <v>1</v>
      </c>
      <c r="L45" s="7">
        <v>-1.0432999999999999</v>
      </c>
      <c r="M45" s="7">
        <v>0.64759</v>
      </c>
      <c r="N45" s="7">
        <v>-1.61</v>
      </c>
      <c r="O45" s="7">
        <v>0.112</v>
      </c>
      <c r="P45" s="1"/>
      <c r="Q45" s="1"/>
    </row>
    <row r="46" spans="1:17" x14ac:dyDescent="0.2">
      <c r="A46" s="11" t="s">
        <v>41</v>
      </c>
      <c r="B46" s="14" t="s">
        <v>43</v>
      </c>
      <c r="C46" s="14" t="s">
        <v>44</v>
      </c>
      <c r="D46" s="14" t="s">
        <v>45</v>
      </c>
      <c r="E46" s="14" t="s">
        <v>46</v>
      </c>
      <c r="F46" s="14" t="s">
        <v>47</v>
      </c>
      <c r="J46" s="6"/>
      <c r="K46" s="7"/>
      <c r="L46" s="7"/>
      <c r="M46" s="7"/>
      <c r="N46" s="7"/>
      <c r="O46" s="7"/>
      <c r="P46" s="1"/>
      <c r="Q46" s="1"/>
    </row>
    <row r="47" spans="1:17" ht="17" thickBot="1" x14ac:dyDescent="0.25">
      <c r="A47" s="12" t="s">
        <v>42</v>
      </c>
      <c r="B47" s="15"/>
      <c r="C47" s="15"/>
      <c r="D47" s="15"/>
      <c r="E47" s="15"/>
      <c r="F47" s="15"/>
      <c r="J47" s="6" t="s">
        <v>31</v>
      </c>
      <c r="K47" s="6" t="s">
        <v>32</v>
      </c>
      <c r="L47" s="6" t="s">
        <v>11</v>
      </c>
      <c r="M47" s="6" t="s">
        <v>33</v>
      </c>
      <c r="N47" s="6" t="s">
        <v>34</v>
      </c>
      <c r="O47" s="6" t="s">
        <v>35</v>
      </c>
      <c r="P47" s="1"/>
      <c r="Q47" s="1"/>
    </row>
    <row r="48" spans="1:17" ht="17" thickBot="1" x14ac:dyDescent="0.25">
      <c r="A48" s="12">
        <v>4</v>
      </c>
      <c r="B48" s="13">
        <v>5</v>
      </c>
      <c r="C48" s="13">
        <v>0.77129999999999999</v>
      </c>
      <c r="D48" s="13">
        <v>166.21289999999999</v>
      </c>
      <c r="E48" s="13">
        <v>168.94810000000001</v>
      </c>
      <c r="F48" s="13" t="s">
        <v>48</v>
      </c>
      <c r="J48" s="6"/>
      <c r="K48" s="6"/>
      <c r="L48" s="6"/>
      <c r="M48" s="6"/>
      <c r="N48" s="6"/>
      <c r="O48" s="6"/>
      <c r="P48" s="1"/>
      <c r="Q48" s="1"/>
    </row>
    <row r="49" spans="1:17" x14ac:dyDescent="0.2">
      <c r="J49" s="6">
        <v>6</v>
      </c>
      <c r="K49" s="7">
        <v>7</v>
      </c>
      <c r="L49" s="7">
        <v>0.7923</v>
      </c>
      <c r="M49" s="7">
        <v>163.29470000000001</v>
      </c>
      <c r="N49" s="7">
        <v>166.7792</v>
      </c>
      <c r="O49" s="7" t="s">
        <v>36</v>
      </c>
      <c r="P49" s="1"/>
      <c r="Q49" s="1"/>
    </row>
    <row r="50" spans="1:17" x14ac:dyDescent="0.2">
      <c r="C50" s="5">
        <f>72*(LN(C11/72)) + 2*5</f>
        <v>166.21294384949331</v>
      </c>
      <c r="D50" s="5">
        <f>ROUND(72*(LN(C11/72)) + 5*LN(72),4)</f>
        <v>177.59630000000001</v>
      </c>
      <c r="J50" s="6"/>
      <c r="K50" s="7"/>
      <c r="L50" s="7"/>
      <c r="M50" s="7"/>
      <c r="N50" s="7"/>
      <c r="O50" s="7"/>
      <c r="P50" s="1"/>
      <c r="Q50" s="1"/>
    </row>
    <row r="51" spans="1:17" x14ac:dyDescent="0.2">
      <c r="J51" s="1"/>
      <c r="K51" s="1"/>
      <c r="L51" s="1"/>
      <c r="M51" s="1"/>
      <c r="N51" s="1"/>
      <c r="O51" s="1"/>
      <c r="P51" s="1"/>
      <c r="Q51" s="1"/>
    </row>
    <row r="52" spans="1:17" ht="17" thickBot="1" x14ac:dyDescent="0.25"/>
    <row r="53" spans="1:17" x14ac:dyDescent="0.2">
      <c r="J53" s="11" t="s">
        <v>41</v>
      </c>
      <c r="K53" s="14" t="s">
        <v>43</v>
      </c>
      <c r="L53" s="14" t="s">
        <v>44</v>
      </c>
      <c r="M53" s="14" t="s">
        <v>45</v>
      </c>
      <c r="N53" s="14" t="s">
        <v>46</v>
      </c>
      <c r="O53" s="14" t="s">
        <v>47</v>
      </c>
    </row>
    <row r="54" spans="1:17" ht="17" thickBot="1" x14ac:dyDescent="0.25">
      <c r="J54" s="12" t="s">
        <v>42</v>
      </c>
      <c r="K54" s="15"/>
      <c r="L54" s="15"/>
      <c r="M54" s="15"/>
      <c r="N54" s="15"/>
      <c r="O54" s="15"/>
    </row>
    <row r="55" spans="1:17" ht="27" thickBot="1" x14ac:dyDescent="0.25">
      <c r="J55" s="12">
        <v>6</v>
      </c>
      <c r="K55" s="13">
        <v>7</v>
      </c>
      <c r="L55" s="13">
        <v>0.7923</v>
      </c>
      <c r="M55" s="13">
        <v>163.29470000000001</v>
      </c>
      <c r="N55" s="13">
        <v>166.7792</v>
      </c>
      <c r="O55" s="13" t="s">
        <v>49</v>
      </c>
    </row>
    <row r="57" spans="1:17" hidden="1" x14ac:dyDescent="0.2">
      <c r="M57">
        <f>72*(LN(L14/72)) + 2*7</f>
        <v>163.2946772052417</v>
      </c>
      <c r="N57" s="5">
        <f>ROUND(72*(LN(L14/72)) + 7*LN(72),4)</f>
        <v>179.2313</v>
      </c>
    </row>
    <row r="58" spans="1:17" x14ac:dyDescent="0.2">
      <c r="A58" s="16" t="s">
        <v>16</v>
      </c>
      <c r="B58" s="16" t="s">
        <v>1</v>
      </c>
      <c r="C58" s="16" t="s">
        <v>17</v>
      </c>
      <c r="D58" s="16" t="s">
        <v>18</v>
      </c>
      <c r="E58" s="21" t="s">
        <v>50</v>
      </c>
      <c r="F58" s="16" t="s">
        <v>51</v>
      </c>
    </row>
    <row r="59" spans="1:17" ht="47" customHeight="1" x14ac:dyDescent="0.2">
      <c r="A59" s="16"/>
      <c r="B59" s="16"/>
      <c r="C59" s="16"/>
      <c r="D59" s="16"/>
      <c r="E59" s="21"/>
      <c r="F59" s="16"/>
    </row>
    <row r="60" spans="1:17" x14ac:dyDescent="0.2">
      <c r="A60" s="17" t="s">
        <v>21</v>
      </c>
      <c r="B60" s="18">
        <v>1</v>
      </c>
      <c r="C60" s="18">
        <v>11.330270000000001</v>
      </c>
      <c r="D60" s="18">
        <v>1.9940899999999999</v>
      </c>
      <c r="E60" s="20">
        <f>ROUND(C60/D60,4)</f>
        <v>5.6818999999999997</v>
      </c>
      <c r="F60" s="18">
        <v>5.68</v>
      </c>
    </row>
    <row r="61" spans="1:17" x14ac:dyDescent="0.2">
      <c r="A61" s="17"/>
      <c r="B61" s="18"/>
      <c r="C61" s="18"/>
      <c r="D61" s="18"/>
      <c r="E61" s="20"/>
      <c r="F61" s="18"/>
    </row>
    <row r="62" spans="1:17" x14ac:dyDescent="0.2">
      <c r="A62" s="17" t="s">
        <v>22</v>
      </c>
      <c r="B62" s="18">
        <v>1</v>
      </c>
      <c r="C62" s="18">
        <v>2.1860400000000002</v>
      </c>
      <c r="D62" s="18">
        <v>0.41043000000000002</v>
      </c>
      <c r="E62" s="20">
        <f>ROUND(C62/D62,4)</f>
        <v>5.3262</v>
      </c>
      <c r="F62" s="19"/>
      <c r="G62" t="s">
        <v>37</v>
      </c>
      <c r="H62">
        <f>((C11-L14)/2)/(M14)</f>
        <v>3.277783768873368</v>
      </c>
      <c r="I62" t="s">
        <v>38</v>
      </c>
      <c r="J62" s="5">
        <f>(C11-L14)/2</f>
        <v>28.875209999999981</v>
      </c>
      <c r="K62" s="5"/>
      <c r="L62" s="5"/>
      <c r="M62" s="5"/>
      <c r="N62" s="5"/>
      <c r="O62" s="5"/>
    </row>
    <row r="63" spans="1:17" x14ac:dyDescent="0.2">
      <c r="A63" s="17"/>
      <c r="B63" s="18"/>
      <c r="C63" s="18"/>
      <c r="D63" s="18"/>
      <c r="E63" s="20"/>
      <c r="F63" s="19"/>
      <c r="I63" t="s">
        <v>39</v>
      </c>
      <c r="J63">
        <f>L14/(72-7)</f>
        <v>8.8093709230769228</v>
      </c>
    </row>
    <row r="64" spans="1:17" x14ac:dyDescent="0.2">
      <c r="A64" s="17" t="s">
        <v>23</v>
      </c>
      <c r="B64" s="18">
        <v>1</v>
      </c>
      <c r="C64" s="18">
        <v>8.2743000000000002</v>
      </c>
      <c r="D64" s="18">
        <v>2.3390599999999999</v>
      </c>
      <c r="E64" s="20">
        <f t="shared" ref="E64" si="0">ROUND(C64/D64,4)</f>
        <v>3.5373999999999999</v>
      </c>
      <c r="F64" s="18">
        <v>3.54</v>
      </c>
      <c r="I64" t="s">
        <v>40</v>
      </c>
      <c r="J64">
        <f>ROUND(J62/J63,4)</f>
        <v>3.2778</v>
      </c>
    </row>
    <row r="65" spans="1:14" x14ac:dyDescent="0.2">
      <c r="A65" s="17"/>
      <c r="B65" s="18"/>
      <c r="C65" s="18"/>
      <c r="D65" s="18"/>
      <c r="E65" s="20"/>
      <c r="F65" s="18"/>
    </row>
    <row r="66" spans="1:14" x14ac:dyDescent="0.2">
      <c r="A66" s="17" t="s">
        <v>24</v>
      </c>
      <c r="B66" s="18">
        <v>1</v>
      </c>
      <c r="C66" s="18">
        <v>0.49181999999999998</v>
      </c>
      <c r="D66" s="18">
        <v>0.26473000000000002</v>
      </c>
      <c r="E66" s="20">
        <f t="shared" ref="E66" si="1">ROUND(C66/D66,4)</f>
        <v>1.8577999999999999</v>
      </c>
      <c r="F66" s="18">
        <v>1.86</v>
      </c>
    </row>
    <row r="67" spans="1:14" x14ac:dyDescent="0.2">
      <c r="A67" s="17"/>
      <c r="B67" s="18"/>
      <c r="C67" s="18"/>
      <c r="D67" s="18"/>
      <c r="E67" s="20"/>
      <c r="F67" s="18"/>
    </row>
    <row r="68" spans="1:14" x14ac:dyDescent="0.2">
      <c r="A68" s="17" t="s">
        <v>25</v>
      </c>
      <c r="B68" s="18">
        <v>1</v>
      </c>
      <c r="C68" s="18">
        <v>-0.49356</v>
      </c>
      <c r="D68" s="18">
        <v>2.2943099999999998</v>
      </c>
      <c r="E68" s="20">
        <f t="shared" ref="E68" si="2">ROUND(C68/D68,4)</f>
        <v>-0.21510000000000001</v>
      </c>
      <c r="F68" s="18">
        <v>-0.22</v>
      </c>
    </row>
    <row r="69" spans="1:14" x14ac:dyDescent="0.2">
      <c r="A69" s="17"/>
      <c r="B69" s="18"/>
      <c r="C69" s="18"/>
      <c r="D69" s="18"/>
      <c r="E69" s="20"/>
      <c r="F69" s="18"/>
    </row>
    <row r="74" spans="1:14" x14ac:dyDescent="0.2">
      <c r="A74" s="26" t="s">
        <v>52</v>
      </c>
      <c r="B74" s="26"/>
      <c r="C74" s="26"/>
      <c r="D74" s="26"/>
      <c r="E74" s="26"/>
      <c r="J74" s="26" t="s">
        <v>55</v>
      </c>
      <c r="K74" s="26"/>
      <c r="L74" s="26"/>
      <c r="M74" s="26"/>
      <c r="N74" s="26"/>
    </row>
    <row r="75" spans="1:14" ht="16" customHeight="1" x14ac:dyDescent="0.2">
      <c r="A75" s="16" t="s">
        <v>0</v>
      </c>
      <c r="B75" s="16" t="s">
        <v>1</v>
      </c>
      <c r="C75" s="16" t="s">
        <v>2</v>
      </c>
      <c r="D75" s="21" t="s">
        <v>54</v>
      </c>
      <c r="E75" s="16" t="s">
        <v>53</v>
      </c>
      <c r="J75" s="16" t="s">
        <v>0</v>
      </c>
      <c r="K75" s="16" t="s">
        <v>1</v>
      </c>
      <c r="L75" s="16" t="s">
        <v>2</v>
      </c>
      <c r="M75" s="21" t="s">
        <v>54</v>
      </c>
      <c r="N75" s="16" t="s">
        <v>3</v>
      </c>
    </row>
    <row r="76" spans="1:14" x14ac:dyDescent="0.2">
      <c r="A76" s="16"/>
      <c r="B76" s="16"/>
      <c r="C76" s="16"/>
      <c r="D76" s="21"/>
      <c r="E76" s="16"/>
      <c r="J76" s="16"/>
      <c r="K76" s="16"/>
      <c r="L76" s="16"/>
      <c r="M76" s="21"/>
      <c r="N76" s="16"/>
    </row>
    <row r="77" spans="1:14" x14ac:dyDescent="0.2">
      <c r="A77" s="22" t="s">
        <v>6</v>
      </c>
      <c r="B77" s="23">
        <v>4</v>
      </c>
      <c r="C77" s="23">
        <v>2126.0090399999999</v>
      </c>
      <c r="D77" s="24">
        <f>ROUND(C77/B77,4)</f>
        <v>531.50229999999999</v>
      </c>
      <c r="E77" s="23">
        <v>531.50225999999998</v>
      </c>
      <c r="J77" s="22" t="s">
        <v>6</v>
      </c>
      <c r="K77" s="23">
        <v>6</v>
      </c>
      <c r="L77" s="23">
        <v>2183.7594600000002</v>
      </c>
      <c r="M77" s="24">
        <f>ROUND(L77/K77,4)</f>
        <v>363.9599</v>
      </c>
      <c r="N77" s="23">
        <v>363.95990999999998</v>
      </c>
    </row>
    <row r="78" spans="1:14" x14ac:dyDescent="0.2">
      <c r="A78" s="22"/>
      <c r="B78" s="23"/>
      <c r="C78" s="23"/>
      <c r="D78" s="24"/>
      <c r="E78" s="23"/>
      <c r="J78" s="22"/>
      <c r="K78" s="23"/>
      <c r="L78" s="23"/>
      <c r="M78" s="24"/>
      <c r="N78" s="23"/>
    </row>
    <row r="79" spans="1:14" x14ac:dyDescent="0.2">
      <c r="A79" s="22" t="s">
        <v>8</v>
      </c>
      <c r="B79" s="23">
        <v>67</v>
      </c>
      <c r="C79" s="23">
        <v>630.35952999999995</v>
      </c>
      <c r="D79" s="24">
        <f t="shared" ref="D79" si="3">ROUND(C79/B79,4)</f>
        <v>9.4084000000000003</v>
      </c>
      <c r="E79" s="23">
        <v>9.4083500000000004</v>
      </c>
      <c r="J79" s="22" t="s">
        <v>8</v>
      </c>
      <c r="K79" s="23">
        <v>65</v>
      </c>
      <c r="L79" s="23">
        <v>572.60910999999999</v>
      </c>
      <c r="M79" s="24">
        <f t="shared" ref="M79" si="4">ROUND(L79/K79,4)</f>
        <v>8.8094000000000001</v>
      </c>
      <c r="N79" s="23">
        <v>8.8093699999999995</v>
      </c>
    </row>
    <row r="80" spans="1:14" x14ac:dyDescent="0.2">
      <c r="A80" s="22"/>
      <c r="B80" s="23"/>
      <c r="C80" s="23"/>
      <c r="D80" s="24"/>
      <c r="E80" s="23"/>
      <c r="J80" s="22"/>
      <c r="K80" s="23"/>
      <c r="L80" s="23"/>
      <c r="M80" s="24"/>
      <c r="N80" s="23"/>
    </row>
    <row r="81" spans="1:14" x14ac:dyDescent="0.2">
      <c r="A81" s="22" t="s">
        <v>9</v>
      </c>
      <c r="B81" s="23">
        <v>71</v>
      </c>
      <c r="C81" s="23">
        <v>2756.3685700000001</v>
      </c>
      <c r="D81" s="24">
        <f t="shared" ref="D81" si="5">ROUND(C81/B81,4)</f>
        <v>38.822099999999999</v>
      </c>
      <c r="E81" s="25"/>
      <c r="J81" s="22" t="s">
        <v>9</v>
      </c>
      <c r="K81" s="23">
        <v>71</v>
      </c>
      <c r="L81" s="23">
        <v>2756.3685700000001</v>
      </c>
      <c r="M81" s="24">
        <f t="shared" ref="M81" si="6">ROUND(L81/K81,4)</f>
        <v>38.822099999999999</v>
      </c>
      <c r="N81" s="25"/>
    </row>
    <row r="82" spans="1:14" x14ac:dyDescent="0.2">
      <c r="A82" s="22"/>
      <c r="B82" s="23"/>
      <c r="C82" s="23"/>
      <c r="D82" s="24"/>
      <c r="E82" s="25"/>
      <c r="J82" s="22"/>
      <c r="K82" s="23"/>
      <c r="L82" s="23"/>
      <c r="M82" s="24"/>
      <c r="N82" s="25"/>
    </row>
  </sheetData>
  <mergeCells count="262">
    <mergeCell ref="J81:J82"/>
    <mergeCell ref="K81:K82"/>
    <mergeCell ref="L81:L82"/>
    <mergeCell ref="N81:N82"/>
    <mergeCell ref="M75:M76"/>
    <mergeCell ref="M77:M78"/>
    <mergeCell ref="M79:M80"/>
    <mergeCell ref="M81:M82"/>
    <mergeCell ref="A74:E74"/>
    <mergeCell ref="J74:N74"/>
    <mergeCell ref="J75:J76"/>
    <mergeCell ref="K75:K76"/>
    <mergeCell ref="L75:L76"/>
    <mergeCell ref="N75:N76"/>
    <mergeCell ref="J77:J78"/>
    <mergeCell ref="K77:K78"/>
    <mergeCell ref="L77:L78"/>
    <mergeCell ref="N77:N78"/>
    <mergeCell ref="J79:J80"/>
    <mergeCell ref="K79:K80"/>
    <mergeCell ref="L79:L80"/>
    <mergeCell ref="N79:N80"/>
    <mergeCell ref="A77:A78"/>
    <mergeCell ref="B77:B78"/>
    <mergeCell ref="C77:C78"/>
    <mergeCell ref="E77:E78"/>
    <mergeCell ref="A79:A80"/>
    <mergeCell ref="B79:B80"/>
    <mergeCell ref="C79:C80"/>
    <mergeCell ref="E79:E80"/>
    <mergeCell ref="A81:A82"/>
    <mergeCell ref="B81:B82"/>
    <mergeCell ref="C81:C82"/>
    <mergeCell ref="E81:E82"/>
    <mergeCell ref="D77:D78"/>
    <mergeCell ref="D79:D80"/>
    <mergeCell ref="D81:D82"/>
    <mergeCell ref="F58:F59"/>
    <mergeCell ref="F60:F61"/>
    <mergeCell ref="F62:F63"/>
    <mergeCell ref="F64:F65"/>
    <mergeCell ref="F66:F67"/>
    <mergeCell ref="F68:F69"/>
    <mergeCell ref="A75:A76"/>
    <mergeCell ref="B75:B76"/>
    <mergeCell ref="C75:C76"/>
    <mergeCell ref="E75:E76"/>
    <mergeCell ref="D75:D76"/>
    <mergeCell ref="A66:A67"/>
    <mergeCell ref="B66:B67"/>
    <mergeCell ref="C66:C67"/>
    <mergeCell ref="D66:D67"/>
    <mergeCell ref="E66:E67"/>
    <mergeCell ref="A68:A69"/>
    <mergeCell ref="B68:B69"/>
    <mergeCell ref="C68:C69"/>
    <mergeCell ref="D68:D69"/>
    <mergeCell ref="E68:E69"/>
    <mergeCell ref="A62:A63"/>
    <mergeCell ref="B62:B63"/>
    <mergeCell ref="C62:C63"/>
    <mergeCell ref="D62:D63"/>
    <mergeCell ref="E62:E63"/>
    <mergeCell ref="A64:A65"/>
    <mergeCell ref="B64:B65"/>
    <mergeCell ref="C64:C65"/>
    <mergeCell ref="D64:D65"/>
    <mergeCell ref="E64:E65"/>
    <mergeCell ref="A58:A59"/>
    <mergeCell ref="B58:B59"/>
    <mergeCell ref="C58:C59"/>
    <mergeCell ref="D58:D59"/>
    <mergeCell ref="E58:E59"/>
    <mergeCell ref="A60:A61"/>
    <mergeCell ref="B60:B61"/>
    <mergeCell ref="C60:C61"/>
    <mergeCell ref="D60:D61"/>
    <mergeCell ref="E60:E61"/>
    <mergeCell ref="F46:F47"/>
    <mergeCell ref="E46:E47"/>
    <mergeCell ref="D46:D47"/>
    <mergeCell ref="C46:C47"/>
    <mergeCell ref="B46:B47"/>
    <mergeCell ref="O53:O54"/>
    <mergeCell ref="N53:N54"/>
    <mergeCell ref="M53:M54"/>
    <mergeCell ref="L53:L54"/>
    <mergeCell ref="K53:K54"/>
    <mergeCell ref="O41:O42"/>
    <mergeCell ref="N41:N42"/>
    <mergeCell ref="M41:M42"/>
    <mergeCell ref="O35:O36"/>
    <mergeCell ref="N35:N36"/>
    <mergeCell ref="J49:J50"/>
    <mergeCell ref="O47:O48"/>
    <mergeCell ref="N47:N48"/>
    <mergeCell ref="M47:M48"/>
    <mergeCell ref="L47:L48"/>
    <mergeCell ref="K47:K48"/>
    <mergeCell ref="J47:J48"/>
    <mergeCell ref="O49:O50"/>
    <mergeCell ref="N49:N50"/>
    <mergeCell ref="M49:M50"/>
    <mergeCell ref="L49:L50"/>
    <mergeCell ref="K49:K50"/>
    <mergeCell ref="O45:O46"/>
    <mergeCell ref="N45:N46"/>
    <mergeCell ref="M45:M46"/>
    <mergeCell ref="L45:L46"/>
    <mergeCell ref="K45:K46"/>
    <mergeCell ref="J45:J46"/>
    <mergeCell ref="O43:O44"/>
    <mergeCell ref="N43:N44"/>
    <mergeCell ref="M43:M44"/>
    <mergeCell ref="L43:L44"/>
    <mergeCell ref="K43:K44"/>
    <mergeCell ref="J43:J44"/>
    <mergeCell ref="O33:O34"/>
    <mergeCell ref="N33:N34"/>
    <mergeCell ref="M33:M34"/>
    <mergeCell ref="L33:L34"/>
    <mergeCell ref="K33:K34"/>
    <mergeCell ref="J33:J34"/>
    <mergeCell ref="O31:O32"/>
    <mergeCell ref="N31:N32"/>
    <mergeCell ref="M31:M32"/>
    <mergeCell ref="L31:L32"/>
    <mergeCell ref="K31:K32"/>
    <mergeCell ref="J31:J32"/>
    <mergeCell ref="O39:O40"/>
    <mergeCell ref="N39:N40"/>
    <mergeCell ref="M39:M40"/>
    <mergeCell ref="L39:L40"/>
    <mergeCell ref="K39:K40"/>
    <mergeCell ref="J39:J40"/>
    <mergeCell ref="O37:O38"/>
    <mergeCell ref="N37:N38"/>
    <mergeCell ref="M37:M38"/>
    <mergeCell ref="L37:L38"/>
    <mergeCell ref="K37:K38"/>
    <mergeCell ref="L41:L42"/>
    <mergeCell ref="K41:K42"/>
    <mergeCell ref="J41:J42"/>
    <mergeCell ref="J37:J38"/>
    <mergeCell ref="J8:J9"/>
    <mergeCell ref="M24:M25"/>
    <mergeCell ref="L24:L25"/>
    <mergeCell ref="K24:K25"/>
    <mergeCell ref="J24:J25"/>
    <mergeCell ref="M22:M23"/>
    <mergeCell ref="L22:L23"/>
    <mergeCell ref="K22:K23"/>
    <mergeCell ref="J22:J23"/>
    <mergeCell ref="M20:M21"/>
    <mergeCell ref="L20:L21"/>
    <mergeCell ref="K20:K21"/>
    <mergeCell ref="J20:J21"/>
    <mergeCell ref="J12:J13"/>
    <mergeCell ref="J16:J17"/>
    <mergeCell ref="M35:M36"/>
    <mergeCell ref="L35:L36"/>
    <mergeCell ref="K35:K36"/>
    <mergeCell ref="J35:J36"/>
    <mergeCell ref="O10:O11"/>
    <mergeCell ref="N10:N11"/>
    <mergeCell ref="M10:M11"/>
    <mergeCell ref="L10:L11"/>
    <mergeCell ref="K10:K11"/>
    <mergeCell ref="J10:J11"/>
    <mergeCell ref="O12:O13"/>
    <mergeCell ref="N12:N13"/>
    <mergeCell ref="M12:M13"/>
    <mergeCell ref="L12:L13"/>
    <mergeCell ref="K12:K13"/>
    <mergeCell ref="O14:O15"/>
    <mergeCell ref="N14:N15"/>
    <mergeCell ref="M14:M15"/>
    <mergeCell ref="L14:L15"/>
    <mergeCell ref="K14:K15"/>
    <mergeCell ref="J14:J15"/>
    <mergeCell ref="O16:O17"/>
    <mergeCell ref="N16:N17"/>
    <mergeCell ref="M16:M17"/>
    <mergeCell ref="L16:L17"/>
    <mergeCell ref="K16:K17"/>
    <mergeCell ref="A11:A12"/>
    <mergeCell ref="F13:F14"/>
    <mergeCell ref="E13:E14"/>
    <mergeCell ref="D13:D14"/>
    <mergeCell ref="C13:C14"/>
    <mergeCell ref="B13:B14"/>
    <mergeCell ref="A13:A14"/>
    <mergeCell ref="F11:F12"/>
    <mergeCell ref="E11:E12"/>
    <mergeCell ref="D11:D12"/>
    <mergeCell ref="C11:C12"/>
    <mergeCell ref="B11:B12"/>
    <mergeCell ref="A7:A8"/>
    <mergeCell ref="F9:F10"/>
    <mergeCell ref="E9:E10"/>
    <mergeCell ref="D9:D10"/>
    <mergeCell ref="C9:C10"/>
    <mergeCell ref="B9:B10"/>
    <mergeCell ref="A9:A10"/>
    <mergeCell ref="F7:F8"/>
    <mergeCell ref="E7:E8"/>
    <mergeCell ref="D7:D8"/>
    <mergeCell ref="C7:C8"/>
    <mergeCell ref="B7:B8"/>
    <mergeCell ref="D15:D16"/>
    <mergeCell ref="C15:C16"/>
    <mergeCell ref="B15:B16"/>
    <mergeCell ref="A15:A16"/>
    <mergeCell ref="D24:D25"/>
    <mergeCell ref="C24:C25"/>
    <mergeCell ref="B24:B25"/>
    <mergeCell ref="A24:A25"/>
    <mergeCell ref="D22:D23"/>
    <mergeCell ref="C22:C23"/>
    <mergeCell ref="A42:A43"/>
    <mergeCell ref="B22:B23"/>
    <mergeCell ref="A22:A23"/>
    <mergeCell ref="D20:D21"/>
    <mergeCell ref="C20:C21"/>
    <mergeCell ref="B20:B21"/>
    <mergeCell ref="A20:A21"/>
    <mergeCell ref="F42:F43"/>
    <mergeCell ref="E42:E43"/>
    <mergeCell ref="D42:D43"/>
    <mergeCell ref="C42:C43"/>
    <mergeCell ref="B42:B43"/>
    <mergeCell ref="A38:A39"/>
    <mergeCell ref="F40:F41"/>
    <mergeCell ref="E40:E41"/>
    <mergeCell ref="D40:D41"/>
    <mergeCell ref="C40:C41"/>
    <mergeCell ref="B40:B41"/>
    <mergeCell ref="A40:A41"/>
    <mergeCell ref="F38:F39"/>
    <mergeCell ref="E38:E39"/>
    <mergeCell ref="D38:D39"/>
    <mergeCell ref="C38:C39"/>
    <mergeCell ref="B38:B39"/>
    <mergeCell ref="A30:A31"/>
    <mergeCell ref="F32:F33"/>
    <mergeCell ref="E32:E33"/>
    <mergeCell ref="D32:D33"/>
    <mergeCell ref="C32:C33"/>
    <mergeCell ref="B32:B33"/>
    <mergeCell ref="A32:A33"/>
    <mergeCell ref="A34:A35"/>
    <mergeCell ref="F36:F37"/>
    <mergeCell ref="E36:E37"/>
    <mergeCell ref="D36:D37"/>
    <mergeCell ref="C36:C37"/>
    <mergeCell ref="B36:B37"/>
    <mergeCell ref="A36:A37"/>
    <mergeCell ref="F34:F35"/>
    <mergeCell ref="E34:E35"/>
    <mergeCell ref="D34:D35"/>
    <mergeCell ref="C34:C35"/>
    <mergeCell ref="B34:B35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2017-07-10T23:43:17Z</dcterms:created>
  <dcterms:modified xsi:type="dcterms:W3CDTF">2017-07-16T16:27:41Z</dcterms:modified>
</cp:coreProperties>
</file>