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U15" i="1" l="1"/>
  <c r="G11" i="1"/>
  <c r="M11" i="1" s="1"/>
  <c r="U14" i="1"/>
  <c r="H11" i="1" l="1"/>
  <c r="L11" i="1"/>
  <c r="N11" i="1"/>
  <c r="I11" i="1"/>
  <c r="J11" i="1"/>
  <c r="K11" i="1"/>
  <c r="R7" i="1"/>
  <c r="G10" i="1"/>
  <c r="L10" i="1" s="1"/>
  <c r="Q11" i="1" l="1"/>
  <c r="H10" i="1"/>
  <c r="M10" i="1"/>
  <c r="K10" i="1"/>
  <c r="J10" i="1"/>
  <c r="I10" i="1" l="1"/>
  <c r="N10" i="1"/>
  <c r="Q10" i="1" l="1"/>
  <c r="G9" i="1"/>
  <c r="K9" i="1" s="1"/>
  <c r="U10" i="1"/>
  <c r="U9" i="1"/>
  <c r="H9" i="1" l="1"/>
  <c r="N9" i="1" s="1"/>
  <c r="L9" i="1"/>
  <c r="M9" i="1"/>
  <c r="J9" i="1"/>
  <c r="I9" i="1" l="1"/>
  <c r="Q9" i="1" s="1"/>
  <c r="X14" i="1"/>
  <c r="O22" i="1" l="1"/>
  <c r="N30" i="1" s="1"/>
  <c r="F22" i="1"/>
  <c r="U13" i="1"/>
  <c r="U11" i="1"/>
  <c r="X11" i="1" s="1"/>
  <c r="X9" i="1" l="1"/>
  <c r="X8" i="1" l="1"/>
  <c r="G8" i="1" l="1"/>
  <c r="L8" i="1" s="1"/>
  <c r="M8" i="1" l="1"/>
  <c r="K8" i="1"/>
  <c r="J8" i="1"/>
  <c r="J22" i="1" s="1"/>
  <c r="H8" i="1"/>
  <c r="X10" i="1"/>
  <c r="X20" i="1" s="1"/>
  <c r="H22" i="1" l="1"/>
  <c r="N8" i="1"/>
  <c r="K22" i="1"/>
  <c r="M22" i="1"/>
  <c r="L22" i="1"/>
  <c r="I8" i="1"/>
  <c r="Q8" i="1" s="1"/>
  <c r="N29" i="1" l="1"/>
  <c r="Q20" i="1"/>
  <c r="X22" i="1" s="1"/>
  <c r="N31" i="1" s="1"/>
  <c r="N22" i="1"/>
  <c r="E22" i="1" l="1"/>
  <c r="G22" i="1" l="1"/>
  <c r="I22" i="1" l="1"/>
</calcChain>
</file>

<file path=xl/sharedStrings.xml><?xml version="1.0" encoding="utf-8"?>
<sst xmlns="http://schemas.openxmlformats.org/spreadsheetml/2006/main" count="66" uniqueCount="61">
  <si>
    <t>Amount</t>
  </si>
  <si>
    <t>PAYMENT NOTE No.</t>
  </si>
  <si>
    <t>UTR</t>
  </si>
  <si>
    <t>SD (5%)</t>
  </si>
  <si>
    <t>Advance paid</t>
  </si>
  <si>
    <t>Pipe Laying work</t>
  </si>
  <si>
    <t>Total Paid Amount Rs. -</t>
  </si>
  <si>
    <t>Balance Payable Amount Rs. -</t>
  </si>
  <si>
    <t>Total Payable Amount Rs. -</t>
  </si>
  <si>
    <t>M/s B R contractor</t>
  </si>
  <si>
    <t xml:space="preserve">Chourawala Village Pipe laying work </t>
  </si>
  <si>
    <t>13-03-2023 NEFT/AXISP00370901259/RIUP22/2552/B R CONTRACTOR 36964.00</t>
  </si>
  <si>
    <t>RIUP22/2552</t>
  </si>
  <si>
    <t>14-03-2023 NEFT/AXISP00371329489/RIUP22/2578/B R CONTRACTOR 198000.00</t>
  </si>
  <si>
    <t>RIUP22/2578</t>
  </si>
  <si>
    <t>20-04-2023 20-04-2023 NEFT/AXISP00383281368/SPUP23/0205/B R CONTRACTOR 148500.00</t>
  </si>
  <si>
    <t>SPUP23/0205</t>
  </si>
  <si>
    <t>12-05-2023 NEFT/AXISP00389894136/RIUP23/223/B R CONTRACTOR 99000.00</t>
  </si>
  <si>
    <t>RIUP23/223</t>
  </si>
  <si>
    <t>06-06-2023 NEFT/AXISP00396045005/RIUP23/548/B R CONTRACTOR 59400.00</t>
  </si>
  <si>
    <t>28-06-2023 NEFT/AXISP00401332299/RIUP23/923/B R CONTRACTOR 99000.00</t>
  </si>
  <si>
    <t>RIUP23/548</t>
  </si>
  <si>
    <t>RIUP23/923</t>
  </si>
  <si>
    <t>30-09-2023 NEFT/AXISP00428978262/RIUP23/2391/B R CONTRACTOR/ICIC00MUZAF 133650.00</t>
  </si>
  <si>
    <t>RIUP23/2391</t>
  </si>
  <si>
    <t>4.10.23</t>
  </si>
  <si>
    <t>08-11-2023 NEFT/AXISP00441869064/RIUP23/3104/B R CONTRACTOR/ICIC00MUZAF 182203.00</t>
  </si>
  <si>
    <t>RIUP23/3104</t>
  </si>
  <si>
    <t>14-12-2023 NEFT/AXISP00487432569/RIUP23/3751/B R CONTRACTOR/ICIC00MUZAF 69300.00</t>
  </si>
  <si>
    <t>RIUP23/3751</t>
  </si>
  <si>
    <t>Total Hold ( SD+OC+HT )</t>
  </si>
  <si>
    <t>Advance / Surplus</t>
  </si>
  <si>
    <t>Debit</t>
  </si>
  <si>
    <t>GST Remaining</t>
  </si>
  <si>
    <t>DPR Excess Hold</t>
  </si>
  <si>
    <t>Subcontractor:</t>
  </si>
  <si>
    <t>State:</t>
  </si>
  <si>
    <t>District:</t>
  </si>
  <si>
    <t>Block:</t>
  </si>
  <si>
    <t>B R contractor</t>
  </si>
  <si>
    <t>Uttar Pradesh</t>
  </si>
  <si>
    <t>Muzaffarnagar</t>
  </si>
  <si>
    <t>Aadhar card recovery hold Amount</t>
  </si>
  <si>
    <t>Hold the Amount because the Qty. is more then the DPR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</si>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</sst>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43" fontId="5" fillId="2" borderId="4" xfId="1" applyNumberFormat="1" applyFont="1" applyFill="1" applyBorder="1" applyAlignment="1">
      <alignment vertical="center"/>
    </xf>
    <xf numFmtId="165" fontId="3" fillId="2" borderId="20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9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43" fontId="9" fillId="2" borderId="3" xfId="1" applyNumberFormat="1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43" fontId="10" fillId="2" borderId="2" xfId="1" applyNumberFormat="1" applyFont="1" applyFill="1" applyBorder="1" applyAlignment="1">
      <alignment horizontal="center" vertical="center"/>
    </xf>
    <xf numFmtId="43" fontId="10" fillId="2" borderId="28" xfId="1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166" fontId="10" fillId="2" borderId="28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11" fillId="2" borderId="35" xfId="1" applyNumberFormat="1" applyFont="1" applyFill="1" applyBorder="1" applyAlignment="1">
      <alignment horizontal="center" vertical="center"/>
    </xf>
    <xf numFmtId="43" fontId="6" fillId="2" borderId="3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I14" sqref="I14"/>
    </sheetView>
  </sheetViews>
  <sheetFormatPr defaultColWidth="9" defaultRowHeight="15" x14ac:dyDescent="0.25"/>
  <cols>
    <col min="1" max="1" width="12.85546875" style="12" customWidth="1"/>
    <col min="2" max="2" width="30" style="12" customWidth="1"/>
    <col min="3" max="3" width="13.42578125" style="12" bestFit="1" customWidth="1"/>
    <col min="4" max="4" width="11.5703125" style="12" bestFit="1" customWidth="1"/>
    <col min="5" max="5" width="15.7109375" style="12" customWidth="1"/>
    <col min="6" max="7" width="13.28515625" style="12" customWidth="1"/>
    <col min="8" max="8" width="14.7109375" style="52" customWidth="1"/>
    <col min="9" max="9" width="14.28515625" style="52" customWidth="1"/>
    <col min="10" max="10" width="10.7109375" style="12" bestFit="1" customWidth="1"/>
    <col min="11" max="11" width="11.42578125" style="12" customWidth="1"/>
    <col min="12" max="12" width="12.5703125" style="12" customWidth="1"/>
    <col min="13" max="13" width="13.85546875" style="12" customWidth="1"/>
    <col min="14" max="14" width="14.85546875" style="12" customWidth="1"/>
    <col min="15" max="16" width="13.42578125" style="12" customWidth="1"/>
    <col min="17" max="17" width="14.85546875" style="12" customWidth="1"/>
    <col min="18" max="18" width="9.140625" style="12" customWidth="1"/>
    <col min="19" max="19" width="21.7109375" style="12" bestFit="1" customWidth="1"/>
    <col min="20" max="20" width="12.7109375" style="12" bestFit="1" customWidth="1"/>
    <col min="21" max="21" width="14.5703125" style="12" bestFit="1" customWidth="1"/>
    <col min="22" max="23" width="14.5703125" style="12" customWidth="1"/>
    <col min="24" max="24" width="19.140625" style="12" bestFit="1" customWidth="1"/>
    <col min="25" max="25" width="84.140625" style="12" bestFit="1" customWidth="1"/>
    <col min="26" max="16384" width="9" style="12"/>
  </cols>
  <sheetData>
    <row r="1" spans="1:25" x14ac:dyDescent="0.25">
      <c r="A1" s="85" t="s">
        <v>35</v>
      </c>
      <c r="B1" s="11" t="s">
        <v>39</v>
      </c>
      <c r="E1" s="13"/>
      <c r="F1" s="13"/>
      <c r="G1" s="13"/>
      <c r="H1" s="14"/>
      <c r="I1" s="14"/>
    </row>
    <row r="2" spans="1:25" ht="21" x14ac:dyDescent="0.25">
      <c r="A2" s="85" t="s">
        <v>36</v>
      </c>
      <c r="B2" s="86" t="s">
        <v>40</v>
      </c>
      <c r="C2" s="15"/>
      <c r="D2" s="15" t="s">
        <v>9</v>
      </c>
      <c r="G2" s="16"/>
      <c r="I2" s="16" t="s">
        <v>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5" ht="21.75" thickBot="1" x14ac:dyDescent="0.3">
      <c r="A3" s="85" t="s">
        <v>37</v>
      </c>
      <c r="B3" s="86" t="s">
        <v>41</v>
      </c>
      <c r="C3" s="15"/>
      <c r="D3" s="15"/>
      <c r="G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5" ht="15.75" thickBot="1" x14ac:dyDescent="0.3">
      <c r="A4" s="85" t="s">
        <v>38</v>
      </c>
      <c r="B4" s="86" t="s">
        <v>41</v>
      </c>
      <c r="C4" s="18"/>
      <c r="D4" s="18"/>
      <c r="E4" s="18"/>
      <c r="F4" s="17"/>
      <c r="G4" s="17"/>
      <c r="H4" s="19"/>
      <c r="I4" s="19"/>
      <c r="J4" s="17"/>
      <c r="K4" s="17"/>
      <c r="L4" s="17"/>
      <c r="M4" s="17"/>
      <c r="O4" s="17"/>
      <c r="P4" s="17"/>
      <c r="S4" s="17"/>
      <c r="T4" s="20"/>
      <c r="U4" s="20"/>
      <c r="V4" s="20"/>
      <c r="W4" s="20"/>
      <c r="X4" s="20"/>
      <c r="Y4" s="20"/>
    </row>
    <row r="5" spans="1:25" s="57" customFormat="1" ht="60" customHeight="1" thickBot="1" x14ac:dyDescent="0.3">
      <c r="A5" s="87" t="s">
        <v>44</v>
      </c>
      <c r="B5" s="88" t="s">
        <v>45</v>
      </c>
      <c r="C5" s="89" t="s">
        <v>46</v>
      </c>
      <c r="D5" s="90" t="s">
        <v>47</v>
      </c>
      <c r="E5" s="88" t="s">
        <v>48</v>
      </c>
      <c r="F5" s="88" t="s">
        <v>49</v>
      </c>
      <c r="G5" s="90" t="s">
        <v>50</v>
      </c>
      <c r="H5" s="91" t="s">
        <v>51</v>
      </c>
      <c r="I5" s="92" t="s">
        <v>0</v>
      </c>
      <c r="J5" s="88" t="s">
        <v>52</v>
      </c>
      <c r="K5" s="88" t="s">
        <v>53</v>
      </c>
      <c r="L5" s="88" t="s">
        <v>54</v>
      </c>
      <c r="M5" s="88" t="s">
        <v>55</v>
      </c>
      <c r="N5" s="10" t="s">
        <v>56</v>
      </c>
      <c r="O5" s="10" t="s">
        <v>43</v>
      </c>
      <c r="P5" s="10" t="s">
        <v>42</v>
      </c>
      <c r="Q5" s="10" t="s">
        <v>57</v>
      </c>
      <c r="R5" s="3"/>
      <c r="S5" s="2" t="s">
        <v>1</v>
      </c>
      <c r="T5" s="88" t="s">
        <v>58</v>
      </c>
      <c r="U5" s="88" t="s">
        <v>59</v>
      </c>
      <c r="V5" s="1" t="s">
        <v>3</v>
      </c>
      <c r="W5" s="2" t="s">
        <v>4</v>
      </c>
      <c r="X5" s="88" t="s">
        <v>60</v>
      </c>
      <c r="Y5" s="88" t="s">
        <v>2</v>
      </c>
    </row>
    <row r="6" spans="1:25" x14ac:dyDescent="0.25">
      <c r="B6" s="21"/>
      <c r="C6" s="22"/>
      <c r="D6" s="22"/>
      <c r="E6" s="23"/>
      <c r="F6" s="54"/>
      <c r="G6" s="54"/>
      <c r="H6" s="30">
        <v>0.18</v>
      </c>
      <c r="I6" s="25"/>
      <c r="J6" s="26">
        <v>0.01</v>
      </c>
      <c r="K6" s="27">
        <v>0.05</v>
      </c>
      <c r="L6" s="27">
        <v>0.1</v>
      </c>
      <c r="M6" s="27">
        <v>0.1</v>
      </c>
      <c r="N6" s="27">
        <v>0.18</v>
      </c>
      <c r="O6" s="27"/>
      <c r="P6" s="27"/>
      <c r="Q6" s="28"/>
      <c r="R6" s="3"/>
      <c r="S6" s="29"/>
      <c r="T6" s="24"/>
      <c r="U6" s="30">
        <v>0.01</v>
      </c>
      <c r="V6" s="31">
        <v>0.05</v>
      </c>
      <c r="W6" s="25"/>
      <c r="X6" s="32"/>
      <c r="Y6" s="28"/>
    </row>
    <row r="7" spans="1:25" s="62" customFormat="1" ht="16.5" x14ac:dyDescent="0.25">
      <c r="B7" s="63"/>
      <c r="C7" s="64"/>
      <c r="D7" s="65"/>
      <c r="E7" s="66"/>
      <c r="F7" s="67"/>
      <c r="G7" s="67"/>
      <c r="H7" s="68"/>
      <c r="I7" s="69"/>
      <c r="J7" s="70"/>
      <c r="K7" s="71"/>
      <c r="L7" s="71"/>
      <c r="M7" s="71"/>
      <c r="N7" s="71"/>
      <c r="O7" s="71"/>
      <c r="P7" s="71"/>
      <c r="Q7" s="72"/>
      <c r="R7" s="77">
        <f>A8</f>
        <v>55358</v>
      </c>
      <c r="S7" s="73"/>
      <c r="T7" s="74"/>
      <c r="U7" s="68"/>
      <c r="V7" s="75"/>
      <c r="W7" s="69"/>
      <c r="X7" s="76"/>
      <c r="Y7" s="72"/>
    </row>
    <row r="8" spans="1:25" ht="36" customHeight="1" x14ac:dyDescent="0.25">
      <c r="A8" s="12">
        <v>55358</v>
      </c>
      <c r="B8" s="5" t="s">
        <v>10</v>
      </c>
      <c r="C8" s="6">
        <v>44986</v>
      </c>
      <c r="D8" s="56">
        <v>1</v>
      </c>
      <c r="E8" s="33">
        <v>327550</v>
      </c>
      <c r="F8" s="55">
        <v>0</v>
      </c>
      <c r="G8" s="55">
        <f>E8-F8</f>
        <v>327550</v>
      </c>
      <c r="H8" s="24">
        <f>ROUND(G8*H6,0)</f>
        <v>58959</v>
      </c>
      <c r="I8" s="25">
        <f>G8+H8</f>
        <v>386509</v>
      </c>
      <c r="J8" s="34">
        <f>ROUND(G8*$J$6,)</f>
        <v>3276</v>
      </c>
      <c r="K8" s="34">
        <f>ROUND(G8*$K$6,)</f>
        <v>16378</v>
      </c>
      <c r="L8" s="34">
        <f>ROUND(G8*10%,)</f>
        <v>32755</v>
      </c>
      <c r="M8" s="34">
        <f>ROUND(G8*$M$6,)</f>
        <v>32755</v>
      </c>
      <c r="N8" s="28">
        <f>H8</f>
        <v>58959</v>
      </c>
      <c r="O8" s="28">
        <v>205422</v>
      </c>
      <c r="P8" s="28"/>
      <c r="Q8" s="28">
        <f>ROUND(I8-SUM(J8:O8),0)</f>
        <v>36964</v>
      </c>
      <c r="R8" s="3" t="s">
        <v>25</v>
      </c>
      <c r="S8" s="35" t="s">
        <v>12</v>
      </c>
      <c r="T8" s="24">
        <v>36964</v>
      </c>
      <c r="U8" s="24">
        <v>0</v>
      </c>
      <c r="V8" s="25"/>
      <c r="W8" s="25"/>
      <c r="X8" s="32">
        <f t="shared" ref="X8:X9" si="0">ROUND(T8-U8-V8-W8,0)</f>
        <v>36964</v>
      </c>
      <c r="Y8" s="36" t="s">
        <v>11</v>
      </c>
    </row>
    <row r="9" spans="1:25" ht="36" customHeight="1" x14ac:dyDescent="0.25">
      <c r="A9" s="12">
        <v>55358</v>
      </c>
      <c r="B9" s="5" t="s">
        <v>10</v>
      </c>
      <c r="C9" s="6">
        <v>45033</v>
      </c>
      <c r="D9" s="56">
        <v>1</v>
      </c>
      <c r="E9" s="33">
        <v>399713.45</v>
      </c>
      <c r="F9" s="55">
        <v>0</v>
      </c>
      <c r="G9" s="55">
        <f>E9-F9</f>
        <v>399713.45</v>
      </c>
      <c r="H9" s="24">
        <f>ROUND(G9*H6,0)</f>
        <v>71948</v>
      </c>
      <c r="I9" s="25">
        <f>G9+H9</f>
        <v>471661.45</v>
      </c>
      <c r="J9" s="34">
        <f>ROUND(G9*$J$6,)</f>
        <v>3997</v>
      </c>
      <c r="K9" s="34">
        <f>ROUND(G9*$K$6,)</f>
        <v>19986</v>
      </c>
      <c r="L9" s="34">
        <f>ROUND(G9*10%,)</f>
        <v>39971</v>
      </c>
      <c r="M9" s="34">
        <f>ROUND(G9*$M$6,)</f>
        <v>39971</v>
      </c>
      <c r="N9" s="28">
        <f>H9</f>
        <v>71948</v>
      </c>
      <c r="O9" s="28">
        <v>0</v>
      </c>
      <c r="P9" s="28"/>
      <c r="Q9" s="28">
        <f>ROUND(I9-SUM(J9:O9),0)</f>
        <v>295788</v>
      </c>
      <c r="R9" s="3"/>
      <c r="S9" s="35" t="s">
        <v>14</v>
      </c>
      <c r="T9" s="24">
        <v>200000</v>
      </c>
      <c r="U9" s="24">
        <f>T9*$U$6</f>
        <v>2000</v>
      </c>
      <c r="V9" s="25">
        <v>0</v>
      </c>
      <c r="W9" s="25">
        <v>0</v>
      </c>
      <c r="X9" s="32">
        <f t="shared" si="0"/>
        <v>198000</v>
      </c>
      <c r="Y9" s="36" t="s">
        <v>13</v>
      </c>
    </row>
    <row r="10" spans="1:25" ht="36" customHeight="1" x14ac:dyDescent="0.25">
      <c r="A10" s="12">
        <v>55358</v>
      </c>
      <c r="B10" s="5" t="s">
        <v>10</v>
      </c>
      <c r="C10" s="6">
        <v>45133</v>
      </c>
      <c r="D10" s="8">
        <v>2</v>
      </c>
      <c r="E10" s="23">
        <v>479885</v>
      </c>
      <c r="F10" s="40"/>
      <c r="G10" s="55">
        <f>E10-F10</f>
        <v>479885</v>
      </c>
      <c r="H10" s="24">
        <f>ROUND(G10*H6,0)</f>
        <v>86379</v>
      </c>
      <c r="I10" s="25">
        <f>G10+H10</f>
        <v>566264</v>
      </c>
      <c r="J10" s="34">
        <f>ROUND(G10*$J$6,)</f>
        <v>4799</v>
      </c>
      <c r="K10" s="34">
        <f>ROUND(G10*$K$6,)</f>
        <v>23994</v>
      </c>
      <c r="L10" s="34">
        <f>ROUND(G10*5%,)</f>
        <v>23994</v>
      </c>
      <c r="M10" s="34">
        <f>ROUND(G10*$M$6,)</f>
        <v>47989</v>
      </c>
      <c r="N10" s="54">
        <f>H10</f>
        <v>86379</v>
      </c>
      <c r="O10" s="61"/>
      <c r="P10" s="28">
        <v>6400</v>
      </c>
      <c r="Q10" s="28">
        <f>ROUND(I10-SUM(J10:P10),0)</f>
        <v>372709</v>
      </c>
      <c r="R10" s="3"/>
      <c r="S10" s="35" t="s">
        <v>16</v>
      </c>
      <c r="T10" s="24">
        <v>150000</v>
      </c>
      <c r="U10" s="24">
        <f>T10*1%</f>
        <v>1500</v>
      </c>
      <c r="V10" s="25">
        <v>0</v>
      </c>
      <c r="W10" s="25">
        <v>0</v>
      </c>
      <c r="X10" s="32">
        <f>ROUND(T10-U10-V10-W10,0)</f>
        <v>148500</v>
      </c>
      <c r="Y10" s="36" t="s">
        <v>15</v>
      </c>
    </row>
    <row r="11" spans="1:25" ht="36" customHeight="1" x14ac:dyDescent="0.25">
      <c r="A11" s="12">
        <v>55358</v>
      </c>
      <c r="B11" s="5" t="s">
        <v>10</v>
      </c>
      <c r="C11" s="6">
        <v>45229</v>
      </c>
      <c r="D11" s="8">
        <v>3</v>
      </c>
      <c r="E11" s="23">
        <v>352115</v>
      </c>
      <c r="F11" s="40"/>
      <c r="G11" s="55">
        <f>E11-F11</f>
        <v>352115</v>
      </c>
      <c r="H11" s="24">
        <f>ROUND(G11*H6,0)</f>
        <v>63381</v>
      </c>
      <c r="I11" s="25">
        <f>G11+H11</f>
        <v>415496</v>
      </c>
      <c r="J11" s="34">
        <f>ROUND(G11*$J$6,)</f>
        <v>3521</v>
      </c>
      <c r="K11" s="34">
        <f>ROUND(G11*$K$6,)</f>
        <v>17606</v>
      </c>
      <c r="L11" s="34">
        <f>ROUND(G11*10%,)</f>
        <v>35212</v>
      </c>
      <c r="M11" s="34">
        <f>ROUND(G11*$M$6,)</f>
        <v>35212</v>
      </c>
      <c r="N11" s="54">
        <f>H11</f>
        <v>63381</v>
      </c>
      <c r="O11" s="28">
        <v>9308</v>
      </c>
      <c r="P11" s="28"/>
      <c r="Q11" s="28">
        <f>ROUND(I11-SUM(J11:P11),0)</f>
        <v>251256</v>
      </c>
      <c r="R11" s="9"/>
      <c r="S11" s="35" t="s">
        <v>18</v>
      </c>
      <c r="T11" s="24">
        <v>100000</v>
      </c>
      <c r="U11" s="24">
        <f>T11*$U$6</f>
        <v>1000</v>
      </c>
      <c r="V11" s="25">
        <v>0</v>
      </c>
      <c r="W11" s="25">
        <v>0</v>
      </c>
      <c r="X11" s="32">
        <f t="shared" ref="X11" si="1">ROUND(T11-U11-V11-W11,0)</f>
        <v>99000</v>
      </c>
      <c r="Y11" s="36" t="s">
        <v>17</v>
      </c>
    </row>
    <row r="12" spans="1:25" ht="36" customHeight="1" x14ac:dyDescent="0.25">
      <c r="A12" s="12">
        <v>55358</v>
      </c>
      <c r="B12" s="5"/>
      <c r="C12" s="6"/>
      <c r="D12" s="59"/>
      <c r="E12" s="39"/>
      <c r="F12" s="40"/>
      <c r="G12" s="55"/>
      <c r="H12" s="24"/>
      <c r="I12" s="25"/>
      <c r="J12" s="34"/>
      <c r="K12" s="34"/>
      <c r="L12" s="34"/>
      <c r="M12" s="34"/>
      <c r="N12" s="28"/>
      <c r="O12" s="28"/>
      <c r="P12" s="28"/>
      <c r="Q12" s="28"/>
      <c r="R12" s="9"/>
      <c r="S12" s="35" t="s">
        <v>21</v>
      </c>
      <c r="T12" s="40">
        <v>59400</v>
      </c>
      <c r="U12" s="40">
        <v>0</v>
      </c>
      <c r="V12" s="40">
        <v>0</v>
      </c>
      <c r="W12" s="40">
        <v>0</v>
      </c>
      <c r="X12" s="32">
        <v>59400</v>
      </c>
      <c r="Y12" s="44" t="s">
        <v>19</v>
      </c>
    </row>
    <row r="13" spans="1:25" ht="36" customHeight="1" x14ac:dyDescent="0.25">
      <c r="A13" s="12">
        <v>55358</v>
      </c>
      <c r="B13" s="37"/>
      <c r="C13" s="38"/>
      <c r="D13" s="38"/>
      <c r="E13" s="39"/>
      <c r="F13" s="40"/>
      <c r="G13" s="39"/>
      <c r="H13" s="40"/>
      <c r="I13" s="41"/>
      <c r="J13" s="22"/>
      <c r="K13" s="42"/>
      <c r="L13" s="42"/>
      <c r="M13" s="42"/>
      <c r="N13" s="42"/>
      <c r="O13" s="42"/>
      <c r="P13" s="42"/>
      <c r="Q13" s="42"/>
      <c r="R13" s="9"/>
      <c r="S13" s="35" t="s">
        <v>22</v>
      </c>
      <c r="T13" s="24">
        <v>100000</v>
      </c>
      <c r="U13" s="24">
        <f>T13*$U$6</f>
        <v>1000</v>
      </c>
      <c r="V13" s="25">
        <v>0</v>
      </c>
      <c r="W13" s="25">
        <v>0</v>
      </c>
      <c r="X13" s="32">
        <v>99000</v>
      </c>
      <c r="Y13" s="44" t="s">
        <v>20</v>
      </c>
    </row>
    <row r="14" spans="1:25" ht="36" customHeight="1" x14ac:dyDescent="0.25">
      <c r="A14" s="12">
        <v>55358</v>
      </c>
      <c r="B14" s="37"/>
      <c r="C14" s="38"/>
      <c r="D14" s="38"/>
      <c r="E14" s="39"/>
      <c r="F14" s="40"/>
      <c r="G14" s="39"/>
      <c r="H14" s="40"/>
      <c r="I14" s="41"/>
      <c r="J14" s="22"/>
      <c r="K14" s="42"/>
      <c r="L14" s="42"/>
      <c r="M14" s="42"/>
      <c r="N14" s="42"/>
      <c r="O14" s="42"/>
      <c r="P14" s="42"/>
      <c r="Q14" s="42"/>
      <c r="R14" s="9"/>
      <c r="S14" s="35" t="s">
        <v>24</v>
      </c>
      <c r="T14" s="40">
        <v>135000</v>
      </c>
      <c r="U14" s="24">
        <f>T14*$U$6</f>
        <v>1350</v>
      </c>
      <c r="V14" s="25">
        <v>0</v>
      </c>
      <c r="W14" s="25">
        <v>0</v>
      </c>
      <c r="X14" s="32">
        <f t="shared" ref="X14" si="2">ROUND(T14-U14-V14-W14,0)</f>
        <v>133650</v>
      </c>
      <c r="Y14" s="44" t="s">
        <v>23</v>
      </c>
    </row>
    <row r="15" spans="1:25" ht="36" customHeight="1" x14ac:dyDescent="0.25">
      <c r="A15" s="12">
        <v>55358</v>
      </c>
      <c r="B15" s="37"/>
      <c r="C15" s="38"/>
      <c r="D15" s="38"/>
      <c r="E15" s="39"/>
      <c r="F15" s="40"/>
      <c r="G15" s="39"/>
      <c r="H15" s="40"/>
      <c r="I15" s="41"/>
      <c r="J15" s="22"/>
      <c r="K15" s="42"/>
      <c r="L15" s="42"/>
      <c r="M15" s="42"/>
      <c r="N15" s="42"/>
      <c r="O15" s="42"/>
      <c r="P15" s="42"/>
      <c r="Q15" s="42"/>
      <c r="R15" s="9"/>
      <c r="S15" s="35" t="s">
        <v>27</v>
      </c>
      <c r="T15" s="40">
        <v>182203</v>
      </c>
      <c r="U15" s="24">
        <f>T15*$U$6</f>
        <v>1822.03</v>
      </c>
      <c r="V15" s="25">
        <v>0</v>
      </c>
      <c r="W15" s="25">
        <v>0</v>
      </c>
      <c r="X15" s="32">
        <v>182203</v>
      </c>
      <c r="Y15" s="44" t="s">
        <v>26</v>
      </c>
    </row>
    <row r="16" spans="1:25" x14ac:dyDescent="0.25">
      <c r="A16" s="12">
        <v>55358</v>
      </c>
      <c r="B16" s="37"/>
      <c r="C16" s="38"/>
      <c r="D16" s="38"/>
      <c r="E16" s="39"/>
      <c r="F16" s="40"/>
      <c r="G16" s="39"/>
      <c r="H16" s="40"/>
      <c r="I16" s="41"/>
      <c r="J16" s="22"/>
      <c r="K16" s="42"/>
      <c r="L16" s="42"/>
      <c r="M16" s="42"/>
      <c r="N16" s="42"/>
      <c r="O16" s="42"/>
      <c r="P16" s="42"/>
      <c r="Q16" s="42"/>
      <c r="R16" s="9"/>
      <c r="S16" s="35" t="s">
        <v>29</v>
      </c>
      <c r="T16" s="40">
        <v>69300</v>
      </c>
      <c r="U16" s="40">
        <f>T16*$U$6</f>
        <v>693</v>
      </c>
      <c r="V16" s="40"/>
      <c r="W16" s="40"/>
      <c r="X16" s="43">
        <v>69300</v>
      </c>
      <c r="Y16" s="44" t="s">
        <v>28</v>
      </c>
    </row>
    <row r="17" spans="1:25" ht="15.75" thickBot="1" x14ac:dyDescent="0.3">
      <c r="A17" s="12">
        <v>55358</v>
      </c>
      <c r="B17" s="4"/>
      <c r="C17" s="7"/>
      <c r="D17" s="7"/>
      <c r="E17" s="45"/>
      <c r="F17" s="45"/>
      <c r="G17" s="45"/>
      <c r="H17" s="46"/>
      <c r="I17" s="47"/>
      <c r="J17" s="48"/>
      <c r="K17" s="49"/>
      <c r="L17" s="49"/>
      <c r="M17" s="49"/>
      <c r="N17" s="49"/>
      <c r="O17" s="49"/>
      <c r="P17" s="49"/>
      <c r="Q17" s="49"/>
      <c r="R17" s="9"/>
      <c r="S17" s="50"/>
      <c r="T17" s="46"/>
      <c r="U17" s="46"/>
      <c r="V17" s="46"/>
      <c r="W17" s="46"/>
      <c r="X17" s="51"/>
      <c r="Y17" s="49"/>
    </row>
    <row r="18" spans="1:2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5"/>
      <c r="Y18" s="24"/>
    </row>
    <row r="19" spans="1:25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40"/>
    </row>
    <row r="20" spans="1:25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N20" s="58"/>
      <c r="O20" s="58"/>
      <c r="P20" s="58" t="s">
        <v>8</v>
      </c>
      <c r="Q20" s="58">
        <f>SUM(Q8:Q17)</f>
        <v>956717</v>
      </c>
      <c r="R20" s="24"/>
      <c r="S20" s="24"/>
      <c r="T20" s="24"/>
      <c r="U20" s="58" t="s">
        <v>6</v>
      </c>
      <c r="V20" s="58"/>
      <c r="W20" s="24"/>
      <c r="X20" s="53">
        <f>SUM(X6:X17)</f>
        <v>1026017</v>
      </c>
      <c r="Y20" s="40"/>
    </row>
    <row r="21" spans="1:25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58"/>
      <c r="V21" s="58"/>
      <c r="W21" s="24"/>
      <c r="X21" s="25"/>
      <c r="Y21" s="40"/>
    </row>
    <row r="22" spans="1:25" x14ac:dyDescent="0.25">
      <c r="A22" s="24"/>
      <c r="B22" s="24"/>
      <c r="C22" s="24"/>
      <c r="D22" s="24"/>
      <c r="E22" s="58">
        <f t="shared" ref="E22:M22" si="3">SUM(E8:E17)</f>
        <v>1559263.45</v>
      </c>
      <c r="F22" s="58">
        <f t="shared" si="3"/>
        <v>0</v>
      </c>
      <c r="G22" s="58">
        <f t="shared" si="3"/>
        <v>1559263.45</v>
      </c>
      <c r="H22" s="58">
        <f t="shared" si="3"/>
        <v>280667</v>
      </c>
      <c r="I22" s="58">
        <f t="shared" si="3"/>
        <v>1839930.45</v>
      </c>
      <c r="J22" s="58">
        <f t="shared" si="3"/>
        <v>15593</v>
      </c>
      <c r="K22" s="58">
        <f t="shared" si="3"/>
        <v>77964</v>
      </c>
      <c r="L22" s="58">
        <f t="shared" si="3"/>
        <v>131932</v>
      </c>
      <c r="M22" s="58">
        <f t="shared" si="3"/>
        <v>155927</v>
      </c>
      <c r="N22" s="58">
        <f>SUM(N8:N17)</f>
        <v>280667</v>
      </c>
      <c r="O22" s="58">
        <f>SUM(O8:O17)</f>
        <v>214730</v>
      </c>
      <c r="P22" s="24"/>
      <c r="Q22" s="24"/>
      <c r="R22" s="24"/>
      <c r="S22" s="24"/>
      <c r="T22" s="24"/>
      <c r="U22" s="58" t="s">
        <v>7</v>
      </c>
      <c r="V22" s="58"/>
      <c r="W22" s="24"/>
      <c r="X22" s="53">
        <f>Q20-X20</f>
        <v>-69300</v>
      </c>
      <c r="Y22" s="40"/>
    </row>
    <row r="23" spans="1:25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5"/>
      <c r="Y23" s="40"/>
    </row>
    <row r="25" spans="1:25" x14ac:dyDescent="0.25">
      <c r="X25" s="60"/>
    </row>
    <row r="27" spans="1:25" ht="15.75" thickBot="1" x14ac:dyDescent="0.3"/>
    <row r="28" spans="1:25" ht="19.5" thickBot="1" x14ac:dyDescent="0.3">
      <c r="L28" s="78" t="s">
        <v>9</v>
      </c>
      <c r="M28" s="78"/>
      <c r="N28" s="78"/>
      <c r="O28" s="78"/>
    </row>
    <row r="29" spans="1:25" ht="16.5" thickBot="1" x14ac:dyDescent="0.3">
      <c r="L29" s="79" t="s">
        <v>30</v>
      </c>
      <c r="M29" s="79"/>
      <c r="N29" s="80">
        <f>K22+L22+M22</f>
        <v>365823</v>
      </c>
      <c r="O29" s="80"/>
    </row>
    <row r="30" spans="1:25" ht="16.5" thickBot="1" x14ac:dyDescent="0.3">
      <c r="L30" s="79" t="s">
        <v>34</v>
      </c>
      <c r="M30" s="79"/>
      <c r="N30" s="80">
        <f>O22</f>
        <v>214730</v>
      </c>
      <c r="O30" s="80"/>
    </row>
    <row r="31" spans="1:25" ht="16.5" thickBot="1" x14ac:dyDescent="0.3">
      <c r="L31" s="79" t="s">
        <v>31</v>
      </c>
      <c r="M31" s="79"/>
      <c r="N31" s="80">
        <f>X22</f>
        <v>-69300</v>
      </c>
      <c r="O31" s="80"/>
    </row>
    <row r="32" spans="1:25" ht="16.5" thickBot="1" x14ac:dyDescent="0.3">
      <c r="L32" s="79" t="s">
        <v>32</v>
      </c>
      <c r="M32" s="79"/>
      <c r="N32" s="80"/>
      <c r="O32" s="80"/>
    </row>
    <row r="33" spans="12:15" ht="16.5" thickBot="1" x14ac:dyDescent="0.3">
      <c r="L33" s="81" t="s">
        <v>33</v>
      </c>
      <c r="M33" s="82"/>
      <c r="N33" s="83">
        <v>280667</v>
      </c>
      <c r="O33" s="84"/>
    </row>
  </sheetData>
  <mergeCells count="11">
    <mergeCell ref="L31:M31"/>
    <mergeCell ref="N31:O31"/>
    <mergeCell ref="L32:M32"/>
    <mergeCell ref="N32:O32"/>
    <mergeCell ref="L33:M33"/>
    <mergeCell ref="N33:O33"/>
    <mergeCell ref="L28:O28"/>
    <mergeCell ref="L29:M29"/>
    <mergeCell ref="N29:O29"/>
    <mergeCell ref="L30:M30"/>
    <mergeCell ref="N30:O30"/>
  </mergeCells>
  <phoneticPr fontId="8" type="noConversion"/>
  <pageMargins left="0.7" right="0.7" top="0.75" bottom="0.75" header="0.3" footer="0.3"/>
  <pageSetup orientation="portrait" r:id="rId1"/>
  <ignoredErrors>
    <ignoredError sqref="U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2025-04-01T09:12:49Z</dcterms:modified>
</cp:coreProperties>
</file>