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" i="1" l="1"/>
  <c r="G17" i="1"/>
  <c r="L17" i="1" s="1"/>
  <c r="M17" i="1" l="1"/>
  <c r="H17" i="1"/>
  <c r="O17" i="1" s="1"/>
  <c r="E18" i="1" s="1"/>
  <c r="P18" i="1" s="1"/>
  <c r="J17" i="1"/>
  <c r="K17" i="1"/>
  <c r="G14" i="1"/>
  <c r="G9" i="1"/>
  <c r="G8" i="1"/>
  <c r="J8" i="1" s="1"/>
  <c r="P17" i="1" l="1"/>
  <c r="U22" i="1" s="1"/>
  <c r="I17" i="1"/>
  <c r="L8" i="1"/>
  <c r="H8" i="1"/>
  <c r="I8" i="1" s="1"/>
  <c r="H14" i="1"/>
  <c r="O14" i="1" s="1"/>
  <c r="E15" i="1" s="1"/>
  <c r="P15" i="1" s="1"/>
  <c r="L14" i="1"/>
  <c r="M14" i="1"/>
  <c r="J14" i="1"/>
  <c r="K14" i="1"/>
  <c r="M9" i="1"/>
  <c r="H9" i="1"/>
  <c r="O9" i="1" s="1"/>
  <c r="L9" i="1"/>
  <c r="J9" i="1"/>
  <c r="K9" i="1"/>
  <c r="M8" i="1"/>
  <c r="K8" i="1"/>
  <c r="O8" i="1" l="1"/>
  <c r="E10" i="1" s="1"/>
  <c r="P10" i="1" s="1"/>
  <c r="I14" i="1"/>
  <c r="P9" i="1"/>
  <c r="P14" i="1"/>
  <c r="U15" i="1" s="1"/>
  <c r="I9" i="1"/>
  <c r="P8" i="1"/>
  <c r="P23" i="1" l="1"/>
  <c r="N23" i="1"/>
  <c r="U12" i="1" l="1"/>
  <c r="L23" i="1" l="1"/>
  <c r="M23" i="1" l="1"/>
  <c r="K23" i="1"/>
  <c r="J30" i="1" l="1"/>
  <c r="O23" i="1"/>
  <c r="J33" i="1" s="1"/>
  <c r="S25" i="1" l="1"/>
  <c r="J31" i="1" s="1"/>
  <c r="U23" i="1"/>
</calcChain>
</file>

<file path=xl/sharedStrings.xml><?xml version="1.0" encoding="utf-8"?>
<sst xmlns="http://schemas.openxmlformats.org/spreadsheetml/2006/main" count="44" uniqueCount="40">
  <si>
    <t>Amount</t>
  </si>
  <si>
    <t>UTR</t>
  </si>
  <si>
    <t>Hold the Amount because the Qty. is more then the DPR</t>
  </si>
  <si>
    <t xml:space="preserve">Total Hold </t>
  </si>
  <si>
    <t>Advance / Surplus</t>
  </si>
  <si>
    <t>Debit</t>
  </si>
  <si>
    <t>Advance Village Wise</t>
  </si>
  <si>
    <t>GST Remaining</t>
  </si>
  <si>
    <t>A &amp; S Enterprises</t>
  </si>
  <si>
    <t>07-03-2024 NEFT/AXISP00478081317/RIUP23/5037/A AND S ENTERPRISE/IDIB000B549 ₹ 49,500.00</t>
  </si>
  <si>
    <t>17-02-2024 NEFT/AXISP00472186134/RIUP23/4650/A AND S ENTERPRISE/IDIB000B549 89860.00</t>
  </si>
  <si>
    <t>GST</t>
  </si>
  <si>
    <t>19-12-2024 NEFT/AXISP00586371461/RIUP24/2145/A AND S ENTERPRISE/IDIB000B549 75000.00</t>
  </si>
  <si>
    <t>Subcontractor</t>
  </si>
  <si>
    <t>State</t>
  </si>
  <si>
    <t>Uttar Pradesh</t>
  </si>
  <si>
    <t>District</t>
  </si>
  <si>
    <t>Blocks</t>
  </si>
  <si>
    <t>Muzaffarnagar</t>
  </si>
  <si>
    <t>MAHARAIPUR</t>
  </si>
  <si>
    <t xml:space="preserve">Bhojahedi village BALANCE PIPE LINE  WORK ( ROAD RESTORATION WORK) </t>
  </si>
  <si>
    <t xml:space="preserve">PURKAJI village BALANCE PIPE LINE  WORK  </t>
  </si>
  <si>
    <t xml:space="preserve">ABDULPUR village BALANCE PIPE LINE  WORK ( ROAD RESTORATION WORK) 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</si>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</sst>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Alignment="1">
      <alignment vertical="center"/>
    </xf>
    <xf numFmtId="43" fontId="2" fillId="2" borderId="0" xfId="1" applyNumberFormat="1" applyFont="1" applyFill="1" applyAlignment="1">
      <alignment vertical="center"/>
    </xf>
    <xf numFmtId="43" fontId="2" fillId="2" borderId="3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4" fillId="2" borderId="0" xfId="1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3" fontId="2" fillId="3" borderId="2" xfId="1" applyNumberFormat="1" applyFont="1" applyFill="1" applyBorder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14" fontId="2" fillId="2" borderId="0" xfId="0" applyNumberFormat="1" applyFont="1" applyFill="1" applyAlignment="1">
      <alignment vertical="center"/>
    </xf>
    <xf numFmtId="14" fontId="2" fillId="2" borderId="3" xfId="1" applyNumberFormat="1" applyFont="1" applyFill="1" applyBorder="1" applyAlignment="1">
      <alignment vertical="center"/>
    </xf>
    <xf numFmtId="14" fontId="2" fillId="3" borderId="3" xfId="1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/>
    </xf>
    <xf numFmtId="43" fontId="2" fillId="2" borderId="3" xfId="1" applyNumberFormat="1" applyFont="1" applyFill="1" applyBorder="1" applyAlignment="1">
      <alignment vertical="center" wrapText="1"/>
    </xf>
    <xf numFmtId="43" fontId="2" fillId="3" borderId="3" xfId="1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4" fontId="6" fillId="2" borderId="3" xfId="0" applyNumberFormat="1" applyFont="1" applyFill="1" applyBorder="1" applyAlignment="1">
      <alignment vertical="center"/>
    </xf>
    <xf numFmtId="4" fontId="6" fillId="2" borderId="4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43" fontId="2" fillId="2" borderId="3" xfId="0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 wrapText="1"/>
    </xf>
    <xf numFmtId="14" fontId="2" fillId="2" borderId="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3" fontId="2" fillId="2" borderId="5" xfId="1" applyNumberFormat="1" applyFont="1" applyFill="1" applyBorder="1" applyAlignment="1">
      <alignment horizontal="right" vertical="center"/>
    </xf>
    <xf numFmtId="43" fontId="2" fillId="2" borderId="7" xfId="1" applyNumberFormat="1" applyFont="1" applyFill="1" applyBorder="1" applyAlignment="1">
      <alignment vertical="center"/>
    </xf>
    <xf numFmtId="43" fontId="2" fillId="2" borderId="7" xfId="1" applyNumberFormat="1" applyFont="1" applyFill="1" applyBorder="1" applyAlignment="1">
      <alignment vertical="center" wrapText="1"/>
    </xf>
    <xf numFmtId="14" fontId="2" fillId="2" borderId="7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43" fontId="2" fillId="3" borderId="2" xfId="1" applyNumberFormat="1" applyFont="1" applyFill="1" applyBorder="1" applyAlignment="1">
      <alignment vertical="center" wrapText="1"/>
    </xf>
    <xf numFmtId="14" fontId="2" fillId="3" borderId="2" xfId="1" applyNumberFormat="1" applyFont="1" applyFill="1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0" fontId="9" fillId="0" borderId="0" xfId="0" applyFont="1"/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vertical="center"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43" fontId="10" fillId="2" borderId="7" xfId="1" applyNumberFormat="1" applyFont="1" applyFill="1" applyBorder="1" applyAlignment="1">
      <alignment horizontal="center" vertical="center"/>
    </xf>
    <xf numFmtId="43" fontId="7" fillId="2" borderId="7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4" fontId="6" fillId="2" borderId="8" xfId="1" applyNumberFormat="1" applyFont="1" applyFill="1" applyBorder="1" applyAlignment="1">
      <alignment horizontal="center" vertical="center"/>
    </xf>
    <xf numFmtId="43" fontId="6" fillId="2" borderId="9" xfId="1" applyNumberFormat="1" applyFont="1" applyFill="1" applyBorder="1" applyAlignment="1">
      <alignment horizontal="center" vertical="center"/>
    </xf>
    <xf numFmtId="43" fontId="6" fillId="2" borderId="10" xfId="1" applyNumberFormat="1" applyFont="1" applyFill="1" applyBorder="1" applyAlignment="1">
      <alignment horizontal="center" vertical="center"/>
    </xf>
    <xf numFmtId="43" fontId="6" fillId="2" borderId="1" xfId="1" applyNumberFormat="1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horizontal="center" vertical="center"/>
    </xf>
    <xf numFmtId="43" fontId="6" fillId="2" borderId="11" xfId="1" applyNumberFormat="1" applyFont="1" applyFill="1" applyBorder="1" applyAlignment="1">
      <alignment horizontal="center" vertical="center"/>
    </xf>
    <xf numFmtId="43" fontId="6" fillId="2" borderId="12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43" fontId="6" fillId="2" borderId="8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Normal="100" workbookViewId="0">
      <pane ySplit="5" topLeftCell="A6" activePane="bottomLeft" state="frozen"/>
      <selection pane="bottomLeft" activeCell="H18" sqref="H18"/>
    </sheetView>
  </sheetViews>
  <sheetFormatPr defaultColWidth="9" defaultRowHeight="24.95" customHeight="1" x14ac:dyDescent="0.25"/>
  <cols>
    <col min="1" max="1" width="20.85546875" style="1" customWidth="1"/>
    <col min="2" max="2" width="41.42578125" style="10" bestFit="1" customWidth="1"/>
    <col min="3" max="3" width="14.42578125" style="11" bestFit="1" customWidth="1"/>
    <col min="4" max="4" width="20.140625" style="1" bestFit="1" customWidth="1"/>
    <col min="5" max="5" width="14.140625" style="1" bestFit="1" customWidth="1"/>
    <col min="6" max="6" width="12.140625" style="1" bestFit="1" customWidth="1"/>
    <col min="7" max="7" width="18.42578125" style="1" bestFit="1" customWidth="1"/>
    <col min="8" max="8" width="12.42578125" style="2" bestFit="1" customWidth="1"/>
    <col min="9" max="9" width="19.5703125" style="2" bestFit="1" customWidth="1"/>
    <col min="10" max="10" width="12.5703125" style="1" bestFit="1" customWidth="1"/>
    <col min="11" max="11" width="12.140625" style="1" bestFit="1" customWidth="1"/>
    <col min="12" max="12" width="19.140625" style="1" bestFit="1" customWidth="1"/>
    <col min="13" max="13" width="15.7109375" style="1" bestFit="1" customWidth="1"/>
    <col min="14" max="14" width="23.85546875" style="1" customWidth="1"/>
    <col min="15" max="15" width="16.5703125" style="1" bestFit="1" customWidth="1"/>
    <col min="16" max="16" width="15.5703125" style="1" bestFit="1" customWidth="1"/>
    <col min="17" max="18" width="15.5703125" style="1" customWidth="1"/>
    <col min="19" max="19" width="20.85546875" style="1" bestFit="1" customWidth="1"/>
    <col min="20" max="20" width="106.7109375" style="1" bestFit="1" customWidth="1"/>
    <col min="21" max="21" width="15.28515625" style="1" bestFit="1" customWidth="1"/>
    <col min="22" max="16384" width="9" style="1"/>
  </cols>
  <sheetData>
    <row r="1" spans="1:21" s="43" customFormat="1" ht="15" x14ac:dyDescent="0.25">
      <c r="A1" s="43" t="s">
        <v>13</v>
      </c>
      <c r="B1" s="43" t="s">
        <v>8</v>
      </c>
    </row>
    <row r="2" spans="1:21" s="43" customFormat="1" ht="15" x14ac:dyDescent="0.25">
      <c r="A2" s="43" t="s">
        <v>14</v>
      </c>
      <c r="B2" s="43" t="s">
        <v>15</v>
      </c>
    </row>
    <row r="3" spans="1:21" s="43" customFormat="1" ht="15" x14ac:dyDescent="0.25">
      <c r="A3" s="43" t="s">
        <v>16</v>
      </c>
      <c r="B3" s="43" t="s">
        <v>18</v>
      </c>
    </row>
    <row r="4" spans="1:21" s="43" customFormat="1" ht="15.75" thickBot="1" x14ac:dyDescent="0.3">
      <c r="A4" s="43" t="s">
        <v>17</v>
      </c>
      <c r="B4" s="43" t="s">
        <v>19</v>
      </c>
    </row>
    <row r="5" spans="1:21" ht="59.25" customHeight="1" x14ac:dyDescent="0.25">
      <c r="A5" s="45" t="s">
        <v>23</v>
      </c>
      <c r="B5" s="44" t="s">
        <v>24</v>
      </c>
      <c r="C5" s="46" t="s">
        <v>25</v>
      </c>
      <c r="D5" s="47" t="s">
        <v>26</v>
      </c>
      <c r="E5" s="44" t="s">
        <v>27</v>
      </c>
      <c r="F5" s="44" t="s">
        <v>28</v>
      </c>
      <c r="G5" s="47" t="s">
        <v>29</v>
      </c>
      <c r="H5" s="48" t="s">
        <v>30</v>
      </c>
      <c r="I5" s="49" t="s">
        <v>0</v>
      </c>
      <c r="J5" s="44" t="s">
        <v>31</v>
      </c>
      <c r="K5" s="44" t="s">
        <v>32</v>
      </c>
      <c r="L5" s="44" t="s">
        <v>33</v>
      </c>
      <c r="M5" s="44" t="s">
        <v>34</v>
      </c>
      <c r="N5" s="22" t="s">
        <v>2</v>
      </c>
      <c r="O5" s="44" t="s">
        <v>35</v>
      </c>
      <c r="P5" s="44" t="s">
        <v>36</v>
      </c>
      <c r="Q5" s="44" t="s">
        <v>37</v>
      </c>
      <c r="R5" s="44" t="s">
        <v>38</v>
      </c>
      <c r="S5" s="44" t="s">
        <v>39</v>
      </c>
      <c r="T5" s="44" t="s">
        <v>1</v>
      </c>
      <c r="U5" s="59" t="s">
        <v>6</v>
      </c>
    </row>
    <row r="6" spans="1:21" ht="24.95" customHeight="1" thickBot="1" x14ac:dyDescent="0.3">
      <c r="A6" s="30"/>
      <c r="B6" s="27"/>
      <c r="C6" s="28"/>
      <c r="D6" s="5"/>
      <c r="E6" s="5"/>
      <c r="F6" s="5"/>
      <c r="G6" s="5"/>
      <c r="H6" s="42">
        <v>0.18</v>
      </c>
      <c r="I6" s="5"/>
      <c r="J6" s="42">
        <v>0.01</v>
      </c>
      <c r="K6" s="42">
        <v>0.05</v>
      </c>
      <c r="L6" s="42">
        <v>0.1</v>
      </c>
      <c r="M6" s="42">
        <v>0.1</v>
      </c>
      <c r="N6" s="42"/>
      <c r="O6" s="42">
        <v>0.18</v>
      </c>
      <c r="P6" s="5"/>
      <c r="Q6" s="5"/>
      <c r="R6" s="5"/>
      <c r="S6" s="5"/>
      <c r="T6" s="5"/>
      <c r="U6" s="60"/>
    </row>
    <row r="7" spans="1:21" ht="24.95" customHeight="1" x14ac:dyDescent="0.25">
      <c r="A7" s="39"/>
      <c r="B7" s="40"/>
      <c r="C7" s="41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39"/>
      <c r="U7" s="39"/>
    </row>
    <row r="8" spans="1:21" ht="31.5" x14ac:dyDescent="0.25">
      <c r="A8" s="19">
        <v>61736</v>
      </c>
      <c r="B8" s="15" t="s">
        <v>21</v>
      </c>
      <c r="C8" s="12">
        <v>45303</v>
      </c>
      <c r="D8" s="3">
        <v>1</v>
      </c>
      <c r="E8" s="3">
        <v>160091</v>
      </c>
      <c r="F8" s="3">
        <v>36500</v>
      </c>
      <c r="G8" s="3">
        <f>E8-F8</f>
        <v>123591</v>
      </c>
      <c r="H8" s="3">
        <f>G8*18%</f>
        <v>22246.379999999997</v>
      </c>
      <c r="I8" s="3">
        <f>G8+H8</f>
        <v>145837.38</v>
      </c>
      <c r="J8" s="3">
        <f>G8*1%</f>
        <v>1235.9100000000001</v>
      </c>
      <c r="K8" s="3">
        <f>G8*5%</f>
        <v>6179.55</v>
      </c>
      <c r="L8" s="3">
        <f>G8*10%</f>
        <v>12359.1</v>
      </c>
      <c r="M8" s="3">
        <f>G8*10%</f>
        <v>12359.1</v>
      </c>
      <c r="N8" s="3">
        <v>81007</v>
      </c>
      <c r="O8" s="3">
        <f>H8</f>
        <v>22246.379999999997</v>
      </c>
      <c r="P8" s="3">
        <f>G8-J8-K8-L8-M8-N8</f>
        <v>10450.339999999982</v>
      </c>
      <c r="Q8" s="3"/>
      <c r="R8" s="3"/>
      <c r="S8" s="3">
        <v>49500</v>
      </c>
      <c r="T8" s="24" t="s">
        <v>9</v>
      </c>
      <c r="U8" s="19"/>
    </row>
    <row r="9" spans="1:21" ht="31.5" x14ac:dyDescent="0.25">
      <c r="A9" s="19">
        <v>61736</v>
      </c>
      <c r="B9" s="15" t="s">
        <v>21</v>
      </c>
      <c r="C9" s="12">
        <v>45456</v>
      </c>
      <c r="D9" s="3">
        <v>1</v>
      </c>
      <c r="E9" s="3">
        <v>156230</v>
      </c>
      <c r="F9" s="3">
        <v>0</v>
      </c>
      <c r="G9" s="3">
        <f>E9-F9</f>
        <v>156230</v>
      </c>
      <c r="H9" s="3">
        <f>G9*18%</f>
        <v>28121.399999999998</v>
      </c>
      <c r="I9" s="3">
        <f>G9+H9</f>
        <v>184351.4</v>
      </c>
      <c r="J9" s="3">
        <f>G9*1%</f>
        <v>1562.3</v>
      </c>
      <c r="K9" s="3">
        <f>G9*5%</f>
        <v>7811.5</v>
      </c>
      <c r="L9" s="3">
        <f>G9*10%</f>
        <v>15623</v>
      </c>
      <c r="M9" s="3">
        <f>G9*10%</f>
        <v>15623</v>
      </c>
      <c r="N9" s="3">
        <v>156230</v>
      </c>
      <c r="O9" s="3">
        <f>H9</f>
        <v>28121.399999999998</v>
      </c>
      <c r="P9" s="3">
        <f>G9-J9-K9-L9-M9-N9</f>
        <v>-40619.799999999988</v>
      </c>
      <c r="Q9" s="3"/>
      <c r="R9" s="3"/>
      <c r="S9" s="3"/>
      <c r="T9" s="24"/>
      <c r="U9" s="19"/>
    </row>
    <row r="10" spans="1:21" ht="24.95" customHeight="1" x14ac:dyDescent="0.25">
      <c r="A10" s="19">
        <v>61736</v>
      </c>
      <c r="B10" s="15" t="s">
        <v>11</v>
      </c>
      <c r="C10" s="12"/>
      <c r="D10" s="3">
        <v>1</v>
      </c>
      <c r="E10" s="3">
        <f>O8+O9</f>
        <v>50367.78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E10</f>
        <v>50367.78</v>
      </c>
      <c r="Q10" s="3"/>
      <c r="R10" s="3"/>
      <c r="S10" s="3"/>
      <c r="T10" s="24"/>
      <c r="U10" s="19"/>
    </row>
    <row r="11" spans="1:21" ht="24.95" customHeight="1" x14ac:dyDescent="0.25">
      <c r="A11" s="19"/>
      <c r="B11" s="17"/>
      <c r="C11" s="18"/>
      <c r="D11" s="19"/>
      <c r="E11" s="19"/>
      <c r="F11" s="19"/>
      <c r="G11" s="19"/>
      <c r="H11" s="3"/>
      <c r="I11" s="3"/>
      <c r="J11" s="19"/>
      <c r="K11" s="19"/>
      <c r="L11" s="19"/>
      <c r="M11" s="19"/>
      <c r="N11" s="19"/>
      <c r="O11" s="19"/>
      <c r="P11" s="19"/>
      <c r="Q11" s="19"/>
      <c r="R11" s="19"/>
      <c r="S11" s="3"/>
      <c r="T11" s="24"/>
      <c r="U11" s="19"/>
    </row>
    <row r="12" spans="1:21" ht="24.95" customHeight="1" x14ac:dyDescent="0.25">
      <c r="A12" s="19"/>
      <c r="B12" s="17"/>
      <c r="C12" s="18"/>
      <c r="D12" s="19"/>
      <c r="E12" s="19"/>
      <c r="F12" s="19"/>
      <c r="G12" s="19"/>
      <c r="H12" s="3"/>
      <c r="I12" s="3"/>
      <c r="J12" s="19"/>
      <c r="K12" s="19"/>
      <c r="L12" s="19"/>
      <c r="M12" s="19"/>
      <c r="N12" s="19"/>
      <c r="O12" s="19"/>
      <c r="P12" s="19"/>
      <c r="Q12" s="19"/>
      <c r="R12" s="19"/>
      <c r="S12" s="3"/>
      <c r="T12" s="24"/>
      <c r="U12" s="25">
        <f>SUM(P8:P12)-SUM(S8:S12)</f>
        <v>-29301.680000000008</v>
      </c>
    </row>
    <row r="13" spans="1:21" ht="24.95" customHeight="1" x14ac:dyDescent="0.25">
      <c r="A13" s="23"/>
      <c r="B13" s="16"/>
      <c r="C13" s="13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23"/>
      <c r="U13" s="23"/>
    </row>
    <row r="14" spans="1:21" ht="47.25" x14ac:dyDescent="0.25">
      <c r="A14" s="19">
        <v>62095</v>
      </c>
      <c r="B14" s="15" t="s">
        <v>22</v>
      </c>
      <c r="C14" s="12">
        <v>45323</v>
      </c>
      <c r="D14" s="3">
        <v>2</v>
      </c>
      <c r="E14" s="3">
        <v>121432</v>
      </c>
      <c r="F14" s="3">
        <v>0</v>
      </c>
      <c r="G14" s="3">
        <f>E14-F14</f>
        <v>121432</v>
      </c>
      <c r="H14" s="3">
        <f>G14*18%</f>
        <v>21857.759999999998</v>
      </c>
      <c r="I14" s="3">
        <f>G14+H14</f>
        <v>143289.76</v>
      </c>
      <c r="J14" s="3">
        <f>G14*1%</f>
        <v>1214.32</v>
      </c>
      <c r="K14" s="3">
        <f>G14*5%</f>
        <v>6071.6</v>
      </c>
      <c r="L14" s="3">
        <f>G14*10%</f>
        <v>12143.2</v>
      </c>
      <c r="M14" s="3">
        <f>G14*10%</f>
        <v>12143.2</v>
      </c>
      <c r="N14" s="3">
        <v>0</v>
      </c>
      <c r="O14" s="3">
        <f>H14</f>
        <v>21857.759999999998</v>
      </c>
      <c r="P14" s="3">
        <f>G14-J14-K14-L14-M14-N14</f>
        <v>89859.68</v>
      </c>
      <c r="Q14" s="3"/>
      <c r="R14" s="3"/>
      <c r="S14" s="3">
        <v>89860</v>
      </c>
      <c r="T14" s="24" t="s">
        <v>10</v>
      </c>
      <c r="U14" s="19"/>
    </row>
    <row r="15" spans="1:21" ht="24.95" customHeight="1" x14ac:dyDescent="0.25">
      <c r="A15" s="19">
        <v>62095</v>
      </c>
      <c r="B15" s="15" t="s">
        <v>11</v>
      </c>
      <c r="C15" s="12"/>
      <c r="D15" s="3">
        <v>2</v>
      </c>
      <c r="E15" s="3">
        <f>O13+O14</f>
        <v>21857.759999999998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>E15</f>
        <v>21857.759999999998</v>
      </c>
      <c r="Q15" s="3"/>
      <c r="R15" s="3"/>
      <c r="S15" s="3"/>
      <c r="T15" s="24"/>
      <c r="U15" s="25">
        <f>SUM(P14:P15)-SUM(S14:S15)</f>
        <v>21857.439999999988</v>
      </c>
    </row>
    <row r="16" spans="1:21" ht="24.95" customHeight="1" x14ac:dyDescent="0.25">
      <c r="A16" s="23"/>
      <c r="B16" s="16"/>
      <c r="C16" s="13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23"/>
      <c r="U16" s="23"/>
    </row>
    <row r="17" spans="1:21" ht="31.5" x14ac:dyDescent="0.25">
      <c r="A17" s="19">
        <v>65507</v>
      </c>
      <c r="B17" s="15" t="s">
        <v>20</v>
      </c>
      <c r="C17" s="12">
        <v>45522</v>
      </c>
      <c r="D17" s="3">
        <v>2</v>
      </c>
      <c r="E17" s="3">
        <v>219334</v>
      </c>
      <c r="F17" s="3">
        <v>0</v>
      </c>
      <c r="G17" s="3">
        <f>E17-F17</f>
        <v>219334</v>
      </c>
      <c r="H17" s="3">
        <f>G17*18%</f>
        <v>39480.119999999995</v>
      </c>
      <c r="I17" s="3">
        <f>G17+H17</f>
        <v>258814.12</v>
      </c>
      <c r="J17" s="3">
        <f>G17*1%</f>
        <v>2193.34</v>
      </c>
      <c r="K17" s="3">
        <f>G17*5%</f>
        <v>10966.7</v>
      </c>
      <c r="L17" s="3">
        <f>G17*10%</f>
        <v>21933.4</v>
      </c>
      <c r="M17" s="3">
        <f>G17*10%</f>
        <v>21933.4</v>
      </c>
      <c r="N17" s="3">
        <v>50000</v>
      </c>
      <c r="O17" s="3">
        <f>H17</f>
        <v>39480.119999999995</v>
      </c>
      <c r="P17" s="3">
        <f>G17-J17-K17-L17-M17-N17</f>
        <v>112307.16</v>
      </c>
      <c r="Q17" s="3"/>
      <c r="R17" s="3"/>
      <c r="S17" s="3">
        <v>75000</v>
      </c>
      <c r="T17" s="24" t="s">
        <v>12</v>
      </c>
      <c r="U17" s="19"/>
    </row>
    <row r="18" spans="1:21" ht="24.95" customHeight="1" x14ac:dyDescent="0.25">
      <c r="A18" s="19">
        <v>65507</v>
      </c>
      <c r="B18" s="15" t="s">
        <v>11</v>
      </c>
      <c r="C18" s="12"/>
      <c r="D18" s="3">
        <v>2</v>
      </c>
      <c r="E18" s="3">
        <f>O16+O17</f>
        <v>39480.119999999995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f>E18</f>
        <v>39480.119999999995</v>
      </c>
      <c r="Q18" s="3"/>
      <c r="R18" s="3"/>
      <c r="S18" s="3"/>
      <c r="T18" s="24"/>
      <c r="U18" s="19"/>
    </row>
    <row r="19" spans="1:21" ht="24.95" customHeight="1" x14ac:dyDescent="0.25">
      <c r="A19" s="19"/>
      <c r="B19" s="15"/>
      <c r="C19" s="1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24"/>
      <c r="U19" s="19"/>
    </row>
    <row r="20" spans="1:21" ht="24.95" customHeight="1" x14ac:dyDescent="0.25">
      <c r="A20" s="19"/>
      <c r="B20" s="15"/>
      <c r="C20" s="1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24"/>
      <c r="U20" s="19"/>
    </row>
    <row r="21" spans="1:21" ht="24.95" customHeight="1" x14ac:dyDescent="0.25">
      <c r="A21" s="19"/>
      <c r="B21" s="15"/>
      <c r="C21" s="1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24"/>
      <c r="U21" s="25"/>
    </row>
    <row r="22" spans="1:21" ht="24.95" customHeight="1" thickBot="1" x14ac:dyDescent="0.3">
      <c r="A22" s="31"/>
      <c r="B22" s="32"/>
      <c r="C22" s="14"/>
      <c r="D22" s="33"/>
      <c r="E22" s="34"/>
      <c r="F22" s="34"/>
      <c r="G22" s="3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5">
        <f>SUM(P17:P21)-SUM(S17:S21)</f>
        <v>76787.28</v>
      </c>
    </row>
    <row r="23" spans="1:21" ht="24.95" customHeight="1" x14ac:dyDescent="0.25">
      <c r="A23" s="35"/>
      <c r="B23" s="36"/>
      <c r="C23" s="37"/>
      <c r="D23" s="35"/>
      <c r="E23" s="35"/>
      <c r="F23" s="35"/>
      <c r="G23" s="35"/>
      <c r="H23" s="35"/>
      <c r="I23" s="35"/>
      <c r="J23" s="35"/>
      <c r="K23" s="38">
        <f t="shared" ref="K23:P23" si="0">SUM(K8:K22)</f>
        <v>31029.350000000002</v>
      </c>
      <c r="L23" s="38">
        <f t="shared" si="0"/>
        <v>62058.700000000004</v>
      </c>
      <c r="M23" s="38">
        <f t="shared" si="0"/>
        <v>62058.700000000004</v>
      </c>
      <c r="N23" s="38">
        <f t="shared" si="0"/>
        <v>287237</v>
      </c>
      <c r="O23" s="38">
        <f t="shared" si="0"/>
        <v>111705.65999999999</v>
      </c>
      <c r="P23" s="38">
        <f t="shared" si="0"/>
        <v>283703.03999999998</v>
      </c>
      <c r="Q23" s="38"/>
      <c r="R23" s="38"/>
      <c r="S23" s="38">
        <f>SUM(S8:S22)</f>
        <v>214360</v>
      </c>
      <c r="T23" s="35"/>
      <c r="U23" s="38">
        <f>SUM(U6:U22)</f>
        <v>69343.039999999979</v>
      </c>
    </row>
    <row r="24" spans="1:21" ht="24.95" customHeight="1" x14ac:dyDescent="0.25">
      <c r="A24" s="3"/>
      <c r="B24" s="15"/>
      <c r="C24" s="12"/>
      <c r="D24" s="3"/>
      <c r="E24" s="3"/>
      <c r="F24" s="3"/>
      <c r="G24" s="3"/>
      <c r="H24" s="3"/>
      <c r="I24" s="3"/>
      <c r="J24" s="26"/>
      <c r="K24" s="26"/>
      <c r="L24" s="26"/>
      <c r="M24" s="26"/>
      <c r="N24" s="26"/>
      <c r="O24" s="26"/>
      <c r="P24" s="3"/>
      <c r="Q24" s="3"/>
      <c r="R24" s="3"/>
      <c r="S24" s="3"/>
      <c r="T24" s="3"/>
      <c r="U24" s="19"/>
    </row>
    <row r="25" spans="1:21" ht="24.95" customHeight="1" thickBot="1" x14ac:dyDescent="0.3">
      <c r="A25" s="5"/>
      <c r="B25" s="27"/>
      <c r="C25" s="2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9">
        <f>P23-S23</f>
        <v>69343.039999999979</v>
      </c>
      <c r="T25" s="5"/>
      <c r="U25" s="30"/>
    </row>
    <row r="27" spans="1:21" ht="24.95" customHeight="1" thickBot="1" x14ac:dyDescent="0.3">
      <c r="I27" s="6"/>
      <c r="J27" s="7"/>
    </row>
    <row r="28" spans="1:21" ht="24.95" customHeight="1" thickBot="1" x14ac:dyDescent="0.3">
      <c r="H28" s="61" t="s">
        <v>8</v>
      </c>
      <c r="I28" s="53"/>
      <c r="J28" s="54"/>
    </row>
    <row r="29" spans="1:21" ht="24.95" customHeight="1" x14ac:dyDescent="0.25">
      <c r="H29" s="52">
        <v>45646</v>
      </c>
      <c r="I29" s="53"/>
      <c r="J29" s="54"/>
    </row>
    <row r="30" spans="1:21" ht="24.95" customHeight="1" x14ac:dyDescent="0.25">
      <c r="H30" s="55" t="s">
        <v>3</v>
      </c>
      <c r="I30" s="56"/>
      <c r="J30" s="20">
        <f>K23+L23+M23</f>
        <v>155146.75</v>
      </c>
    </row>
    <row r="31" spans="1:21" ht="24.95" customHeight="1" x14ac:dyDescent="0.25">
      <c r="H31" s="55" t="s">
        <v>4</v>
      </c>
      <c r="I31" s="56"/>
      <c r="J31" s="20">
        <f>S25</f>
        <v>69343.039999999979</v>
      </c>
    </row>
    <row r="32" spans="1:21" ht="24.95" customHeight="1" thickBot="1" x14ac:dyDescent="0.3">
      <c r="H32" s="57" t="s">
        <v>5</v>
      </c>
      <c r="I32" s="58"/>
      <c r="J32" s="21">
        <v>0</v>
      </c>
    </row>
    <row r="33" spans="8:10" ht="24.95" customHeight="1" thickBot="1" x14ac:dyDescent="0.3">
      <c r="H33" s="50" t="s">
        <v>7</v>
      </c>
      <c r="I33" s="51"/>
      <c r="J33" s="21">
        <f>O23-P10-P15-P18</f>
        <v>0</v>
      </c>
    </row>
  </sheetData>
  <mergeCells count="7">
    <mergeCell ref="H33:I33"/>
    <mergeCell ref="H29:J29"/>
    <mergeCell ref="H30:I30"/>
    <mergeCell ref="H32:I32"/>
    <mergeCell ref="U5:U6"/>
    <mergeCell ref="H28:J28"/>
    <mergeCell ref="H31:I3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2024-03-04T09:17:01Z</cp:lastPrinted>
  <dcterms:created xsi:type="dcterms:W3CDTF">2022-06-10T14:11:52Z</dcterms:created>
  <dcterms:modified xsi:type="dcterms:W3CDTF">2025-03-19T04:58:37Z</dcterms:modified>
</cp:coreProperties>
</file>