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upp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J12" i="1" s="1"/>
  <c r="O23" i="1"/>
  <c r="P32" i="1" s="1"/>
  <c r="H12" i="1" l="1"/>
  <c r="I12" i="1" s="1"/>
  <c r="L12" i="1"/>
  <c r="K12" i="1"/>
  <c r="M12" i="1"/>
  <c r="N12" i="1"/>
  <c r="G10" i="1"/>
  <c r="H10" i="1" s="1"/>
  <c r="P12" i="1" l="1"/>
  <c r="K10" i="1"/>
  <c r="M10" i="1"/>
  <c r="N10" i="1"/>
  <c r="E11" i="1" s="1"/>
  <c r="P11" i="1" s="1"/>
  <c r="J10" i="1"/>
  <c r="L10" i="1"/>
  <c r="U23" i="1" l="1"/>
  <c r="F23" i="1" l="1"/>
  <c r="Q7" i="1"/>
  <c r="G8" i="1" l="1"/>
  <c r="M8" i="1" s="1"/>
  <c r="M23" i="1" s="1"/>
  <c r="L8" i="1" l="1"/>
  <c r="L23" i="1" s="1"/>
  <c r="K8" i="1"/>
  <c r="K23" i="1" s="1"/>
  <c r="N8" i="1"/>
  <c r="J8" i="1"/>
  <c r="J23" i="1" s="1"/>
  <c r="N23" i="1" l="1"/>
  <c r="E9" i="1"/>
  <c r="P9" i="1" s="1"/>
  <c r="P30" i="1"/>
  <c r="H8" i="1"/>
  <c r="P33" i="1" l="1"/>
  <c r="I8" i="1"/>
  <c r="P8" i="1" s="1"/>
  <c r="I10" i="1" l="1"/>
  <c r="P10" i="1" s="1"/>
  <c r="E23" i="1"/>
  <c r="H9" i="1" l="1"/>
  <c r="G23" i="1"/>
  <c r="W14" i="1" l="1"/>
  <c r="H23" i="1" l="1"/>
  <c r="W23" i="1"/>
  <c r="I23" i="1"/>
  <c r="P23" i="1"/>
  <c r="U25" i="1" s="1"/>
  <c r="P31" i="1" s="1"/>
</calcChain>
</file>

<file path=xl/sharedStrings.xml><?xml version="1.0" encoding="utf-8"?>
<sst xmlns="http://schemas.openxmlformats.org/spreadsheetml/2006/main" count="49" uniqueCount="46">
  <si>
    <t>Amount</t>
  </si>
  <si>
    <t>PAYMENT NOTE No.</t>
  </si>
  <si>
    <t>UTR</t>
  </si>
  <si>
    <t>Balance Payable Amount Rs. -</t>
  </si>
  <si>
    <t>Total Paid Amount Rs. -</t>
  </si>
  <si>
    <t>08.06.2024</t>
  </si>
  <si>
    <t>TD (10%)</t>
  </si>
  <si>
    <t>OC (10%)</t>
  </si>
  <si>
    <t>GST (18%)</t>
  </si>
  <si>
    <t>GST Release note</t>
  </si>
  <si>
    <t>Hold amount</t>
  </si>
  <si>
    <t>ADV/Surplus</t>
  </si>
  <si>
    <t xml:space="preserve">GST </t>
  </si>
  <si>
    <t>Ali Construction</t>
  </si>
  <si>
    <t>16-04-2024 NEFT/AXISP00491684725/RIUP24/0131/ALI CONSTRUCTION/ICIC0000911 148500.00</t>
  </si>
  <si>
    <t>Ali construction</t>
  </si>
  <si>
    <t>20-06-2024 NEFT/AXISP00510567979/RIUP24/0896/ALI CONSTRUCTION/ICIC0000911 ₹ 1,00,000.00</t>
  </si>
  <si>
    <t>08-08-2024 NEFT/AXISP00526375817/RIUP24/1286/ALI CONSTRUCTION/ICIC0000911 86819.00</t>
  </si>
  <si>
    <t>29-08-2024 NEFT/AXISP00533190147/RIUP24/1555/ALI CONSTRUCTION/ICIC0000911 108424.00</t>
  </si>
  <si>
    <t>Advance</t>
  </si>
  <si>
    <t>DPR Hold</t>
  </si>
  <si>
    <t>29-10-2024 NEFT/AXISP00560347889/RIUP24/1710/ALI CONSTRUCTION/ICIC0000911 400000.00</t>
  </si>
  <si>
    <t>27-11-2024 NEFT/AXISP00575054381/RIUP24/2246/ALI CONSTRUCTION/ICIC0000911 144477.00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</si>
  <si>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</si>
  <si>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</si>
  <si>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</si>
  <si>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</si>
  <si>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</si>
  <si>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</si>
  <si>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</si>
  <si>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</si>
  <si>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</si>
  <si>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</si>
  <si>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</si>
  <si>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</si>
  <si>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</si>
  <si>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</si>
  <si>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</si>
  <si>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</si>
  <si>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DPR Excess Hold</t>
  </si>
  <si>
    <t>MARHKARIMPUR village BALANCE PIPELINE DISTRIBUTION NETWORK  work AT MARHKARIMPUR BLOCK KHATAULI -</t>
  </si>
  <si>
    <t>MARHKARIMPUR village BALANCE PIPELINE DISTRIBUTION NETWORK work  AT MARHKARIMPUR BLOCK KHATAULI -</t>
  </si>
  <si>
    <t>Final_Amount</t>
  </si>
  <si>
    <t>Total_Amount</t>
  </si>
  <si>
    <t>TDS_Payment_Amount</t>
  </si>
  <si>
    <t>Payment_Amount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</si>
</sst>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22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3" fillId="2" borderId="8" xfId="0" quotePrefix="1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43" fontId="3" fillId="3" borderId="16" xfId="1" applyNumberFormat="1" applyFont="1" applyFill="1" applyBorder="1" applyAlignment="1">
      <alignment vertical="center"/>
    </xf>
    <xf numFmtId="43" fontId="3" fillId="3" borderId="19" xfId="1" applyNumberFormat="1" applyFont="1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14" fontId="3" fillId="2" borderId="16" xfId="1" applyNumberFormat="1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center" vertical="center"/>
    </xf>
    <xf numFmtId="14" fontId="3" fillId="2" borderId="18" xfId="1" applyNumberFormat="1" applyFont="1" applyFill="1" applyBorder="1" applyAlignment="1">
      <alignment vertical="center"/>
    </xf>
    <xf numFmtId="14" fontId="3" fillId="3" borderId="18" xfId="1" applyNumberFormat="1" applyFont="1" applyFill="1" applyBorder="1" applyAlignment="1">
      <alignment vertical="center"/>
    </xf>
    <xf numFmtId="14" fontId="3" fillId="2" borderId="17" xfId="0" applyNumberFormat="1" applyFont="1" applyFill="1" applyBorder="1" applyAlignment="1">
      <alignment horizontal="center" vertical="center"/>
    </xf>
    <xf numFmtId="14" fontId="3" fillId="2" borderId="4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14" fontId="3" fillId="3" borderId="16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2" xfId="1" applyNumberFormat="1" applyFont="1" applyFill="1" applyBorder="1" applyAlignment="1">
      <alignment vertical="center"/>
    </xf>
    <xf numFmtId="43" fontId="3" fillId="3" borderId="22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43" fontId="3" fillId="2" borderId="15" xfId="1" applyNumberFormat="1" applyFont="1" applyFill="1" applyBorder="1" applyAlignment="1">
      <alignment vertical="center" wrapText="1"/>
    </xf>
    <xf numFmtId="43" fontId="3" fillId="0" borderId="22" xfId="1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43" fontId="3" fillId="0" borderId="23" xfId="1" applyNumberFormat="1" applyFont="1" applyFill="1" applyBorder="1" applyAlignment="1">
      <alignment vertical="center"/>
    </xf>
    <xf numFmtId="43" fontId="3" fillId="0" borderId="4" xfId="1" applyNumberFormat="1" applyFont="1" applyFill="1" applyBorder="1" applyAlignment="1">
      <alignment vertical="center"/>
    </xf>
    <xf numFmtId="43" fontId="3" fillId="0" borderId="6" xfId="1" applyNumberFormat="1" applyFont="1" applyFill="1" applyBorder="1" applyAlignment="1">
      <alignment vertical="center"/>
    </xf>
    <xf numFmtId="0" fontId="5" fillId="0" borderId="14" xfId="0" applyFont="1" applyBorder="1" applyAlignment="1">
      <alignment horizontal="center" vertical="center" wrapText="1"/>
    </xf>
    <xf numFmtId="43" fontId="3" fillId="0" borderId="10" xfId="1" applyNumberFormat="1" applyFont="1" applyFill="1" applyBorder="1" applyAlignment="1">
      <alignment vertical="center"/>
    </xf>
    <xf numFmtId="43" fontId="3" fillId="0" borderId="13" xfId="1" applyNumberFormat="1" applyFont="1" applyFill="1" applyBorder="1" applyAlignment="1">
      <alignment vertical="center"/>
    </xf>
    <xf numFmtId="43" fontId="3" fillId="0" borderId="8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9" fontId="3" fillId="2" borderId="6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43" fontId="5" fillId="3" borderId="16" xfId="1" applyNumberFormat="1" applyFont="1" applyFill="1" applyBorder="1" applyAlignment="1">
      <alignment vertical="center"/>
    </xf>
    <xf numFmtId="43" fontId="6" fillId="2" borderId="16" xfId="0" applyNumberFormat="1" applyFont="1" applyFill="1" applyBorder="1" applyAlignment="1">
      <alignment vertical="center"/>
    </xf>
    <xf numFmtId="43" fontId="6" fillId="2" borderId="17" xfId="0" applyNumberFormat="1" applyFont="1" applyFill="1" applyBorder="1" applyAlignment="1">
      <alignment vertical="center"/>
    </xf>
    <xf numFmtId="43" fontId="6" fillId="2" borderId="18" xfId="0" applyNumberFormat="1" applyFont="1" applyFill="1" applyBorder="1" applyAlignment="1">
      <alignment vertical="center"/>
    </xf>
    <xf numFmtId="43" fontId="6" fillId="2" borderId="8" xfId="0" applyNumberFormat="1" applyFont="1" applyFill="1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Font="1"/>
    <xf numFmtId="0" fontId="6" fillId="2" borderId="29" xfId="0" applyFont="1" applyFill="1" applyBorder="1" applyAlignment="1">
      <alignment vertical="center"/>
    </xf>
    <xf numFmtId="0" fontId="6" fillId="2" borderId="29" xfId="0" applyFont="1" applyFill="1" applyBorder="1" applyAlignment="1">
      <alignment horizontal="center" vertical="center" wrapText="1"/>
    </xf>
    <xf numFmtId="14" fontId="6" fillId="2" borderId="29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43" fontId="8" fillId="2" borderId="29" xfId="1" applyNumberFormat="1" applyFont="1" applyFill="1" applyBorder="1" applyAlignment="1">
      <alignment horizontal="center" vertical="center"/>
    </xf>
    <xf numFmtId="43" fontId="6" fillId="2" borderId="29" xfId="1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zoomScale="85" zoomScaleNormal="85" workbookViewId="0">
      <pane ySplit="6" topLeftCell="A7" activePane="bottomLeft" state="frozen"/>
      <selection pane="bottomLeft" activeCell="L11" sqref="L11"/>
    </sheetView>
  </sheetViews>
  <sheetFormatPr defaultColWidth="9" defaultRowHeight="24.95" customHeight="1" x14ac:dyDescent="0.25"/>
  <cols>
    <col min="1" max="1" width="17" style="8" customWidth="1"/>
    <col min="2" max="2" width="30" style="9" customWidth="1"/>
    <col min="3" max="3" width="13.42578125" style="48" bestFit="1" customWidth="1"/>
    <col min="4" max="4" width="11.5703125" style="9" bestFit="1" customWidth="1"/>
    <col min="5" max="8" width="15" style="9" bestFit="1" customWidth="1"/>
    <col min="9" max="9" width="17.7109375" style="37" bestFit="1" customWidth="1"/>
    <col min="10" max="10" width="14.140625" style="9" bestFit="1" customWidth="1"/>
    <col min="11" max="14" width="15" style="9" bestFit="1" customWidth="1"/>
    <col min="15" max="15" width="15" style="9" customWidth="1"/>
    <col min="16" max="16" width="16.85546875" style="9" customWidth="1"/>
    <col min="17" max="17" width="8.140625" style="9" customWidth="1"/>
    <col min="18" max="18" width="8.7109375" style="9" customWidth="1"/>
    <col min="19" max="19" width="23.42578125" style="9" customWidth="1"/>
    <col min="20" max="20" width="34.5703125" style="9" customWidth="1"/>
    <col min="21" max="21" width="15" style="9" bestFit="1" customWidth="1"/>
    <col min="22" max="22" width="89.85546875" style="9" bestFit="1" customWidth="1"/>
    <col min="23" max="23" width="15" style="9" bestFit="1" customWidth="1"/>
    <col min="24" max="24" width="9" style="9"/>
    <col min="25" max="25" width="12.5703125" style="9" bestFit="1" customWidth="1"/>
    <col min="26" max="16384" width="9" style="9"/>
  </cols>
  <sheetData>
    <row r="1" spans="1:23" ht="24.95" customHeight="1" x14ac:dyDescent="0.25">
      <c r="A1" s="90" t="s">
        <v>23</v>
      </c>
      <c r="B1" s="8" t="s">
        <v>13</v>
      </c>
      <c r="I1" s="10"/>
    </row>
    <row r="2" spans="1:23" ht="24.95" customHeight="1" x14ac:dyDescent="0.25">
      <c r="A2" s="90" t="s">
        <v>24</v>
      </c>
      <c r="B2" s="91" t="s">
        <v>27</v>
      </c>
      <c r="C2" s="49"/>
      <c r="D2" s="11"/>
      <c r="E2" s="13"/>
      <c r="F2" s="13"/>
      <c r="G2" s="13"/>
      <c r="H2" s="13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24.95" customHeight="1" thickBot="1" x14ac:dyDescent="0.3">
      <c r="A3" s="90" t="s">
        <v>25</v>
      </c>
      <c r="B3" s="91" t="s">
        <v>28</v>
      </c>
      <c r="C3" s="49"/>
      <c r="D3" s="11"/>
      <c r="E3" s="13"/>
      <c r="F3" s="13"/>
      <c r="G3" s="13"/>
      <c r="H3" s="13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28.5" customHeight="1" thickBot="1" x14ac:dyDescent="0.3">
      <c r="A4" s="90" t="s">
        <v>26</v>
      </c>
      <c r="B4" s="91" t="s">
        <v>28</v>
      </c>
      <c r="C4" s="50"/>
      <c r="D4" s="14"/>
      <c r="E4" s="13"/>
      <c r="F4" s="13"/>
      <c r="G4" s="13"/>
      <c r="H4" s="13"/>
      <c r="I4" s="15"/>
      <c r="J4" s="13"/>
      <c r="K4" s="13"/>
      <c r="L4" s="13"/>
      <c r="M4" s="13"/>
      <c r="N4" s="13"/>
      <c r="O4" s="13"/>
      <c r="Q4" s="9" t="s">
        <v>5</v>
      </c>
      <c r="R4" s="13"/>
      <c r="S4" s="16"/>
      <c r="T4" s="16"/>
      <c r="U4" s="13"/>
      <c r="W4" s="13"/>
    </row>
    <row r="5" spans="1:23" ht="24.95" customHeight="1" thickBot="1" x14ac:dyDescent="0.3">
      <c r="A5" s="92" t="s">
        <v>29</v>
      </c>
      <c r="B5" s="93" t="s">
        <v>30</v>
      </c>
      <c r="C5" s="94" t="s">
        <v>31</v>
      </c>
      <c r="D5" s="95" t="s">
        <v>32</v>
      </c>
      <c r="E5" s="93" t="s">
        <v>33</v>
      </c>
      <c r="F5" s="93" t="s">
        <v>34</v>
      </c>
      <c r="G5" s="95" t="s">
        <v>35</v>
      </c>
      <c r="H5" s="96" t="s">
        <v>36</v>
      </c>
      <c r="I5" s="97" t="s">
        <v>0</v>
      </c>
      <c r="J5" s="93" t="s">
        <v>37</v>
      </c>
      <c r="K5" s="93" t="s">
        <v>38</v>
      </c>
      <c r="L5" s="7" t="s">
        <v>6</v>
      </c>
      <c r="M5" s="7" t="s">
        <v>7</v>
      </c>
      <c r="N5" s="7" t="s">
        <v>8</v>
      </c>
      <c r="O5" s="7" t="s">
        <v>39</v>
      </c>
      <c r="P5" s="7" t="s">
        <v>42</v>
      </c>
      <c r="Q5" s="2"/>
      <c r="R5" s="1" t="s">
        <v>1</v>
      </c>
      <c r="S5" s="1" t="s">
        <v>45</v>
      </c>
      <c r="T5" s="80" t="s">
        <v>44</v>
      </c>
      <c r="U5" s="93" t="s">
        <v>43</v>
      </c>
      <c r="V5" s="93" t="s">
        <v>2</v>
      </c>
      <c r="W5" s="1" t="s">
        <v>19</v>
      </c>
    </row>
    <row r="6" spans="1:23" ht="24.95" customHeight="1" x14ac:dyDescent="0.25">
      <c r="B6" s="17"/>
      <c r="C6" s="51"/>
      <c r="D6" s="18"/>
      <c r="E6" s="21"/>
      <c r="F6" s="21"/>
      <c r="G6" s="21"/>
      <c r="H6" s="21">
        <v>0.18</v>
      </c>
      <c r="I6" s="20"/>
      <c r="J6" s="21">
        <v>0.01</v>
      </c>
      <c r="K6" s="22">
        <v>0.05</v>
      </c>
      <c r="L6" s="22">
        <v>0.1</v>
      </c>
      <c r="M6" s="22">
        <v>0.1</v>
      </c>
      <c r="N6" s="22">
        <v>0.18</v>
      </c>
      <c r="O6" s="22"/>
      <c r="P6" s="23"/>
      <c r="Q6" s="2"/>
      <c r="R6" s="24"/>
      <c r="S6" s="19"/>
      <c r="T6" s="81">
        <v>0.02</v>
      </c>
      <c r="U6" s="21"/>
      <c r="V6" s="23"/>
      <c r="W6" s="21"/>
    </row>
    <row r="7" spans="1:23" s="40" customFormat="1" ht="24.95" customHeight="1" x14ac:dyDescent="0.25">
      <c r="A7" s="83"/>
      <c r="B7" s="57"/>
      <c r="C7" s="58"/>
      <c r="D7" s="59"/>
      <c r="E7" s="61"/>
      <c r="F7" s="61"/>
      <c r="G7" s="61"/>
      <c r="H7" s="61"/>
      <c r="I7" s="60"/>
      <c r="J7" s="61"/>
      <c r="K7" s="62"/>
      <c r="L7" s="62"/>
      <c r="M7" s="62"/>
      <c r="N7" s="62"/>
      <c r="O7" s="62"/>
      <c r="P7" s="63"/>
      <c r="Q7" s="69">
        <f>A8</f>
        <v>63252</v>
      </c>
      <c r="R7" s="64"/>
      <c r="S7" s="65"/>
      <c r="T7" s="82"/>
      <c r="U7" s="61"/>
      <c r="V7" s="63"/>
      <c r="W7" s="61"/>
    </row>
    <row r="8" spans="1:23" ht="52.5" customHeight="1" x14ac:dyDescent="0.25">
      <c r="A8" s="8">
        <v>63252</v>
      </c>
      <c r="B8" s="4" t="s">
        <v>41</v>
      </c>
      <c r="C8" s="52">
        <v>45443</v>
      </c>
      <c r="D8" s="38">
        <v>98</v>
      </c>
      <c r="E8" s="25">
        <v>482330</v>
      </c>
      <c r="F8" s="25">
        <v>0</v>
      </c>
      <c r="G8" s="25">
        <f>ROUND(E8-F8,0)</f>
        <v>482330</v>
      </c>
      <c r="H8" s="25">
        <f>ROUND(G8*H6,0)</f>
        <v>86819</v>
      </c>
      <c r="I8" s="20">
        <f>G8+H8</f>
        <v>569149</v>
      </c>
      <c r="J8" s="25">
        <f>ROUND(G8*$J$6,)</f>
        <v>4823</v>
      </c>
      <c r="K8" s="23">
        <f>ROUND(G8*$K$6,)</f>
        <v>24117</v>
      </c>
      <c r="L8" s="23">
        <f>ROUND(G8*$L$6,)</f>
        <v>48233</v>
      </c>
      <c r="M8" s="23">
        <f>ROUND(G8*$M$6,)</f>
        <v>48233</v>
      </c>
      <c r="N8" s="23">
        <f>ROUND(G8*$N$6,)</f>
        <v>86819</v>
      </c>
      <c r="O8" s="23"/>
      <c r="P8" s="71">
        <f>ROUND(I8-SUM(J8:N8),0)</f>
        <v>356924</v>
      </c>
      <c r="Q8" s="72"/>
      <c r="R8" s="73"/>
      <c r="S8" s="74"/>
      <c r="T8" s="75"/>
      <c r="U8" s="25">
        <v>148500</v>
      </c>
      <c r="V8" s="71" t="s">
        <v>14</v>
      </c>
      <c r="W8" s="25"/>
    </row>
    <row r="9" spans="1:23" ht="24.95" customHeight="1" x14ac:dyDescent="0.25">
      <c r="A9" s="8">
        <v>63252</v>
      </c>
      <c r="B9" s="4" t="s">
        <v>9</v>
      </c>
      <c r="C9" s="52"/>
      <c r="D9" s="38">
        <v>98</v>
      </c>
      <c r="E9" s="25">
        <f>N8</f>
        <v>86819</v>
      </c>
      <c r="F9" s="25"/>
      <c r="G9" s="25"/>
      <c r="H9" s="25">
        <f>ROUND(G9*H7,0)</f>
        <v>0</v>
      </c>
      <c r="I9" s="20"/>
      <c r="J9" s="25"/>
      <c r="K9" s="23"/>
      <c r="L9" s="23"/>
      <c r="M9" s="23"/>
      <c r="N9" s="23"/>
      <c r="O9" s="23"/>
      <c r="P9" s="71">
        <f>E9</f>
        <v>86819</v>
      </c>
      <c r="Q9" s="72"/>
      <c r="R9" s="73"/>
      <c r="S9" s="74"/>
      <c r="T9" s="75"/>
      <c r="U9" s="25">
        <v>100000</v>
      </c>
      <c r="V9" s="71" t="s">
        <v>16</v>
      </c>
      <c r="W9" s="25"/>
    </row>
    <row r="10" spans="1:23" ht="60.75" customHeight="1" x14ac:dyDescent="0.25">
      <c r="A10" s="8">
        <v>63252</v>
      </c>
      <c r="B10" s="4" t="s">
        <v>40</v>
      </c>
      <c r="C10" s="52">
        <v>45518</v>
      </c>
      <c r="D10" s="38">
        <v>99</v>
      </c>
      <c r="E10" s="25">
        <v>802647</v>
      </c>
      <c r="F10" s="25"/>
      <c r="G10" s="25">
        <f t="shared" ref="G10" si="0">ROUND(E10-F10,0)</f>
        <v>802647</v>
      </c>
      <c r="H10" s="25">
        <f>ROUND(G10*H6,0)</f>
        <v>144476</v>
      </c>
      <c r="I10" s="20">
        <f t="shared" ref="I10" si="1">G10+H10</f>
        <v>947123</v>
      </c>
      <c r="J10" s="25">
        <f t="shared" ref="J10" si="2">ROUND(G10*$J$6,)</f>
        <v>8026</v>
      </c>
      <c r="K10" s="23">
        <f t="shared" ref="K10" si="3">ROUND(G10*$K$6,)</f>
        <v>40132</v>
      </c>
      <c r="L10" s="23">
        <f t="shared" ref="L10" si="4">ROUND(G10*$L$6,)</f>
        <v>80265</v>
      </c>
      <c r="M10" s="23">
        <f t="shared" ref="M10" si="5">ROUND(G10*$M$6,)</f>
        <v>80265</v>
      </c>
      <c r="N10" s="23">
        <f t="shared" ref="N10" si="6">ROUND(G10*$N$6,)</f>
        <v>144476</v>
      </c>
      <c r="O10" s="23">
        <v>14938</v>
      </c>
      <c r="P10" s="71">
        <f>ROUND(I10-SUM(J10:O10),0)</f>
        <v>579021</v>
      </c>
      <c r="Q10" s="72"/>
      <c r="R10" s="73"/>
      <c r="S10" s="74"/>
      <c r="T10" s="75"/>
      <c r="U10" s="25">
        <v>86819</v>
      </c>
      <c r="V10" s="71" t="s">
        <v>17</v>
      </c>
      <c r="W10" s="25"/>
    </row>
    <row r="11" spans="1:23" ht="24.95" customHeight="1" x14ac:dyDescent="0.25">
      <c r="A11" s="8">
        <v>63252</v>
      </c>
      <c r="B11" s="4" t="s">
        <v>9</v>
      </c>
      <c r="C11" s="52"/>
      <c r="D11" s="38">
        <v>99</v>
      </c>
      <c r="E11" s="25">
        <f>N10</f>
        <v>144476</v>
      </c>
      <c r="F11" s="25"/>
      <c r="G11" s="25"/>
      <c r="H11" s="25"/>
      <c r="I11" s="20"/>
      <c r="J11" s="25"/>
      <c r="K11" s="23"/>
      <c r="L11" s="23"/>
      <c r="M11" s="23"/>
      <c r="N11" s="23"/>
      <c r="O11" s="23"/>
      <c r="P11" s="71">
        <f>E11</f>
        <v>144476</v>
      </c>
      <c r="Q11" s="72"/>
      <c r="R11" s="73"/>
      <c r="S11" s="74"/>
      <c r="T11" s="75"/>
      <c r="U11" s="25">
        <v>108424</v>
      </c>
      <c r="V11" s="71" t="s">
        <v>18</v>
      </c>
      <c r="W11" s="25"/>
    </row>
    <row r="12" spans="1:23" ht="78" customHeight="1" x14ac:dyDescent="0.25">
      <c r="A12" s="8">
        <v>63252</v>
      </c>
      <c r="B12" s="4" t="s">
        <v>40</v>
      </c>
      <c r="C12" s="52">
        <v>45658</v>
      </c>
      <c r="D12" s="38">
        <v>101</v>
      </c>
      <c r="E12" s="25">
        <v>605896</v>
      </c>
      <c r="F12" s="25">
        <v>41098</v>
      </c>
      <c r="G12" s="25">
        <f t="shared" ref="G12" si="7">ROUND(E12-F12,0)</f>
        <v>564798</v>
      </c>
      <c r="H12" s="25">
        <f>ROUND(G12*H6,0)</f>
        <v>101664</v>
      </c>
      <c r="I12" s="20">
        <f t="shared" ref="I12" si="8">G12+H12</f>
        <v>666462</v>
      </c>
      <c r="J12" s="25">
        <f t="shared" ref="J12" si="9">ROUND(G12*$J$6,)</f>
        <v>5648</v>
      </c>
      <c r="K12" s="23">
        <f t="shared" ref="K12" si="10">ROUND(G12*$K$6,)</f>
        <v>28240</v>
      </c>
      <c r="L12" s="23">
        <f t="shared" ref="L12" si="11">ROUND(G12*$L$6,)</f>
        <v>56480</v>
      </c>
      <c r="M12" s="23">
        <f t="shared" ref="M12" si="12">ROUND(G12*$M$6,)</f>
        <v>56480</v>
      </c>
      <c r="N12" s="23">
        <f t="shared" ref="N12" si="13">ROUND(G12*$N$6,)</f>
        <v>101664</v>
      </c>
      <c r="O12" s="23">
        <v>0</v>
      </c>
      <c r="P12" s="71">
        <f>ROUND(I12-SUM(J12:O12),0)</f>
        <v>417950</v>
      </c>
      <c r="Q12" s="89"/>
      <c r="R12" s="73"/>
      <c r="S12" s="74"/>
      <c r="T12" s="75"/>
      <c r="U12" s="25">
        <v>400000</v>
      </c>
      <c r="V12" s="71" t="s">
        <v>21</v>
      </c>
      <c r="W12" s="25"/>
    </row>
    <row r="13" spans="1:23" ht="24.95" customHeight="1" x14ac:dyDescent="0.25">
      <c r="A13" s="8">
        <v>63252</v>
      </c>
      <c r="B13" s="4"/>
      <c r="C13" s="67"/>
      <c r="D13" s="38"/>
      <c r="E13" s="25"/>
      <c r="F13" s="25"/>
      <c r="G13" s="25"/>
      <c r="H13" s="25"/>
      <c r="I13" s="20"/>
      <c r="J13" s="25"/>
      <c r="K13" s="23"/>
      <c r="L13" s="23"/>
      <c r="M13" s="23"/>
      <c r="N13" s="23"/>
      <c r="O13" s="23"/>
      <c r="P13" s="71"/>
      <c r="Q13" s="76"/>
      <c r="R13" s="73"/>
      <c r="S13" s="77"/>
      <c r="T13" s="78"/>
      <c r="U13" s="25">
        <v>144477</v>
      </c>
      <c r="V13" s="71" t="s">
        <v>22</v>
      </c>
      <c r="W13" s="25"/>
    </row>
    <row r="14" spans="1:23" s="40" customFormat="1" ht="24.95" customHeight="1" x14ac:dyDescent="0.25">
      <c r="A14" s="83"/>
      <c r="B14" s="41"/>
      <c r="C14" s="54"/>
      <c r="D14" s="42"/>
      <c r="E14" s="45"/>
      <c r="F14" s="45"/>
      <c r="G14" s="45"/>
      <c r="H14" s="45"/>
      <c r="I14" s="44"/>
      <c r="J14" s="45"/>
      <c r="K14" s="46"/>
      <c r="L14" s="46"/>
      <c r="M14" s="46"/>
      <c r="N14" s="46"/>
      <c r="O14" s="46"/>
      <c r="P14" s="46"/>
      <c r="Q14" s="69"/>
      <c r="R14" s="47"/>
      <c r="S14" s="43"/>
      <c r="T14" s="44"/>
      <c r="U14" s="45"/>
      <c r="V14" s="46"/>
      <c r="W14" s="84">
        <f>SUM(P8:P13)-SUM(U8:U13)</f>
        <v>596970</v>
      </c>
    </row>
    <row r="15" spans="1:23" ht="24.95" customHeight="1" x14ac:dyDescent="0.25">
      <c r="B15" s="70"/>
      <c r="C15" s="53"/>
      <c r="D15" s="27"/>
      <c r="E15" s="79"/>
      <c r="F15" s="79"/>
      <c r="G15" s="79"/>
      <c r="H15" s="79"/>
      <c r="I15" s="75"/>
      <c r="J15" s="79"/>
      <c r="K15" s="71"/>
      <c r="L15" s="71"/>
      <c r="M15" s="71"/>
      <c r="N15" s="71"/>
      <c r="O15" s="71"/>
      <c r="P15" s="71"/>
      <c r="Q15" s="76"/>
      <c r="R15" s="73"/>
      <c r="S15" s="77"/>
      <c r="T15" s="78"/>
      <c r="U15" s="79"/>
      <c r="V15" s="71"/>
      <c r="W15" s="79"/>
    </row>
    <row r="16" spans="1:23" ht="24.95" customHeight="1" x14ac:dyDescent="0.25">
      <c r="B16" s="27"/>
      <c r="C16" s="53"/>
      <c r="D16" s="28"/>
      <c r="E16" s="25"/>
      <c r="F16" s="25"/>
      <c r="G16" s="25"/>
      <c r="H16" s="25"/>
      <c r="I16" s="20"/>
      <c r="J16" s="25"/>
      <c r="K16" s="23"/>
      <c r="L16" s="23"/>
      <c r="M16" s="23"/>
      <c r="N16" s="23"/>
      <c r="O16" s="23"/>
      <c r="P16" s="71"/>
      <c r="Q16" s="76"/>
      <c r="R16" s="73"/>
      <c r="S16" s="77"/>
      <c r="T16" s="78"/>
      <c r="U16" s="25"/>
      <c r="V16" s="71"/>
      <c r="W16" s="25"/>
    </row>
    <row r="17" spans="1:25" ht="24.95" customHeight="1" x14ac:dyDescent="0.25">
      <c r="B17" s="66"/>
      <c r="C17" s="67"/>
      <c r="D17" s="28"/>
      <c r="E17" s="18"/>
      <c r="F17" s="18"/>
      <c r="G17" s="18"/>
      <c r="H17" s="18"/>
      <c r="I17" s="20"/>
      <c r="J17" s="18"/>
      <c r="K17" s="31"/>
      <c r="L17" s="31"/>
      <c r="M17" s="31"/>
      <c r="N17" s="31"/>
      <c r="O17" s="23"/>
      <c r="P17" s="71"/>
      <c r="Q17" s="76"/>
      <c r="R17" s="73"/>
      <c r="S17" s="77"/>
      <c r="T17" s="78"/>
      <c r="U17" s="18"/>
      <c r="V17" s="71"/>
      <c r="W17" s="18"/>
    </row>
    <row r="18" spans="1:25" ht="24.95" customHeight="1" x14ac:dyDescent="0.25">
      <c r="B18" s="27"/>
      <c r="C18" s="53"/>
      <c r="D18" s="28"/>
      <c r="E18" s="18"/>
      <c r="F18" s="18"/>
      <c r="G18" s="18"/>
      <c r="H18" s="18"/>
      <c r="I18" s="30"/>
      <c r="J18" s="18"/>
      <c r="K18" s="31"/>
      <c r="L18" s="31"/>
      <c r="M18" s="31"/>
      <c r="N18" s="31"/>
      <c r="O18" s="31"/>
      <c r="P18" s="31"/>
      <c r="Q18" s="6"/>
      <c r="R18" s="26"/>
      <c r="S18" s="29"/>
      <c r="T18" s="30"/>
      <c r="U18" s="18"/>
      <c r="V18" s="31"/>
      <c r="W18" s="18"/>
    </row>
    <row r="19" spans="1:25" ht="24.95" customHeight="1" x14ac:dyDescent="0.25">
      <c r="B19" s="27"/>
      <c r="C19" s="53"/>
      <c r="D19" s="28"/>
      <c r="E19" s="18"/>
      <c r="F19" s="18"/>
      <c r="G19" s="18"/>
      <c r="H19" s="18"/>
      <c r="I19" s="30"/>
      <c r="J19" s="18"/>
      <c r="K19" s="31"/>
      <c r="L19" s="31"/>
      <c r="M19" s="31"/>
      <c r="N19" s="31"/>
      <c r="O19" s="31"/>
      <c r="P19" s="31"/>
      <c r="Q19" s="6"/>
      <c r="R19" s="26"/>
      <c r="S19" s="29"/>
      <c r="T19" s="30"/>
      <c r="U19" s="18"/>
      <c r="V19" s="31"/>
      <c r="W19" s="18"/>
    </row>
    <row r="20" spans="1:25" ht="24.95" customHeight="1" thickBot="1" x14ac:dyDescent="0.3">
      <c r="B20" s="3"/>
      <c r="C20" s="55"/>
      <c r="D20" s="5"/>
      <c r="E20" s="34"/>
      <c r="F20" s="34"/>
      <c r="G20" s="34"/>
      <c r="H20" s="34"/>
      <c r="I20" s="33"/>
      <c r="J20" s="34"/>
      <c r="K20" s="35"/>
      <c r="L20" s="35"/>
      <c r="M20" s="35"/>
      <c r="N20" s="35"/>
      <c r="O20" s="35"/>
      <c r="P20" s="35"/>
      <c r="Q20" s="6"/>
      <c r="R20" s="36"/>
      <c r="S20" s="32"/>
      <c r="T20" s="33"/>
      <c r="U20" s="34"/>
      <c r="V20" s="35"/>
      <c r="W20" s="34"/>
      <c r="Y20" s="68"/>
    </row>
    <row r="21" spans="1:25" ht="24.95" customHeight="1" x14ac:dyDescent="0.25">
      <c r="A21" s="39"/>
      <c r="B21" s="19"/>
      <c r="C21" s="56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5" ht="24.95" customHeight="1" x14ac:dyDescent="0.25">
      <c r="A22" s="39"/>
      <c r="B22" s="19"/>
      <c r="C22" s="56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5" ht="24.95" customHeight="1" x14ac:dyDescent="0.25">
      <c r="A23" s="39"/>
      <c r="B23" s="19"/>
      <c r="C23" s="56"/>
      <c r="D23" s="19"/>
      <c r="E23" s="39">
        <f t="shared" ref="E23:K23" si="14">SUM(E8:E20)</f>
        <v>2122168</v>
      </c>
      <c r="F23" s="39">
        <f t="shared" si="14"/>
        <v>41098</v>
      </c>
      <c r="G23" s="39">
        <f t="shared" si="14"/>
        <v>1849775</v>
      </c>
      <c r="H23" s="39">
        <f t="shared" si="14"/>
        <v>332959</v>
      </c>
      <c r="I23" s="39">
        <f t="shared" si="14"/>
        <v>2182734</v>
      </c>
      <c r="J23" s="39">
        <f t="shared" si="14"/>
        <v>18497</v>
      </c>
      <c r="K23" s="39">
        <f t="shared" si="14"/>
        <v>92489</v>
      </c>
      <c r="L23" s="39">
        <f t="shared" ref="L23:M23" si="15">SUM(L8:L20)</f>
        <v>184978</v>
      </c>
      <c r="M23" s="39">
        <f t="shared" si="15"/>
        <v>184978</v>
      </c>
      <c r="N23" s="39">
        <f>SUM(N8:N20)</f>
        <v>332959</v>
      </c>
      <c r="O23" s="39">
        <f>SUM(O8:O20)</f>
        <v>14938</v>
      </c>
      <c r="P23" s="39">
        <f>SUM(P8:P20)</f>
        <v>1585190</v>
      </c>
      <c r="Q23" s="39"/>
      <c r="R23" s="39" t="s">
        <v>4</v>
      </c>
      <c r="S23" s="39"/>
      <c r="T23" s="39"/>
      <c r="U23" s="39">
        <f>SUM(U6:U20)</f>
        <v>988220</v>
      </c>
      <c r="V23" s="39"/>
      <c r="W23" s="39">
        <f>SUM(W6:W20)</f>
        <v>596970</v>
      </c>
    </row>
    <row r="24" spans="1:25" ht="24.95" customHeight="1" x14ac:dyDescent="0.25">
      <c r="A24" s="39"/>
      <c r="B24" s="19"/>
      <c r="C24" s="56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5" ht="24.95" customHeight="1" x14ac:dyDescent="0.25">
      <c r="A25" s="39"/>
      <c r="B25" s="19"/>
      <c r="C25" s="56"/>
      <c r="D25" s="19"/>
      <c r="E25" s="39"/>
      <c r="F25" s="39"/>
      <c r="G25" s="39"/>
      <c r="H25" s="39"/>
      <c r="I25" s="19"/>
      <c r="J25" s="19"/>
      <c r="K25" s="19"/>
      <c r="L25" s="19"/>
      <c r="M25" s="19"/>
      <c r="N25" s="19"/>
      <c r="O25" s="19"/>
      <c r="P25" s="19"/>
      <c r="Q25" s="19"/>
      <c r="R25" s="39" t="s">
        <v>3</v>
      </c>
      <c r="S25" s="19"/>
      <c r="T25" s="19"/>
      <c r="U25" s="39">
        <f>P23-U23</f>
        <v>596970</v>
      </c>
      <c r="V25" s="19"/>
      <c r="W25" s="19"/>
    </row>
    <row r="26" spans="1:25" ht="24.95" customHeight="1" x14ac:dyDescent="0.25">
      <c r="A26" s="39"/>
      <c r="B26" s="19"/>
      <c r="C26" s="56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5" ht="24.95" customHeight="1" thickBot="1" x14ac:dyDescent="0.3"/>
    <row r="28" spans="1:25" ht="24.95" customHeight="1" thickBot="1" x14ac:dyDescent="0.3">
      <c r="N28" s="101" t="s">
        <v>15</v>
      </c>
      <c r="O28" s="102"/>
      <c r="P28" s="103"/>
    </row>
    <row r="29" spans="1:25" ht="24.95" customHeight="1" thickBot="1" x14ac:dyDescent="0.3">
      <c r="N29" s="104">
        <v>45667</v>
      </c>
      <c r="O29" s="105"/>
      <c r="P29" s="106"/>
    </row>
    <row r="30" spans="1:25" ht="24.95" customHeight="1" x14ac:dyDescent="0.25">
      <c r="N30" s="98" t="s">
        <v>10</v>
      </c>
      <c r="O30" s="98"/>
      <c r="P30" s="88">
        <f>K23+L23+M23</f>
        <v>462445</v>
      </c>
    </row>
    <row r="31" spans="1:25" ht="24.95" customHeight="1" x14ac:dyDescent="0.25">
      <c r="N31" s="99" t="s">
        <v>11</v>
      </c>
      <c r="O31" s="99"/>
      <c r="P31" s="85">
        <f>U25</f>
        <v>596970</v>
      </c>
    </row>
    <row r="32" spans="1:25" ht="24.95" customHeight="1" x14ac:dyDescent="0.25">
      <c r="N32" s="107" t="s">
        <v>20</v>
      </c>
      <c r="O32" s="108"/>
      <c r="P32" s="87">
        <f>O23</f>
        <v>14938</v>
      </c>
    </row>
    <row r="33" spans="14:16" ht="24.95" customHeight="1" thickBot="1" x14ac:dyDescent="0.3">
      <c r="N33" s="100" t="s">
        <v>12</v>
      </c>
      <c r="O33" s="100"/>
      <c r="P33" s="86">
        <f>N23-P9-P11</f>
        <v>101664</v>
      </c>
    </row>
  </sheetData>
  <mergeCells count="6">
    <mergeCell ref="N30:O30"/>
    <mergeCell ref="N31:O31"/>
    <mergeCell ref="N33:O33"/>
    <mergeCell ref="N28:P28"/>
    <mergeCell ref="N29:P29"/>
    <mergeCell ref="N32:O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2025-03-22T08:03:38Z</dcterms:modified>
</cp:coreProperties>
</file>