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Server\e\Laxmi\PMC\UP\SWSM-Muzaffarnagar\Billing\Subcontractor\MZN Payment reconciliation\ARHAM ENTERPRISES\"/>
    </mc:Choice>
  </mc:AlternateContent>
  <xr:revisionPtr revIDLastSave="0" documentId="13_ncr:1_{ADD0CF08-964A-4FD9-B2CB-E9DC842757E4}" xr6:coauthVersionLast="47" xr6:coauthVersionMax="47" xr10:uidLastSave="{00000000-0000-0000-0000-000000000000}"/>
  <bookViews>
    <workbookView minimized="1" xWindow="8580" yWindow="55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" l="1"/>
  <c r="O28" i="1" l="1"/>
  <c r="G15" i="1" l="1"/>
  <c r="K15" i="1" s="1"/>
  <c r="R28" i="1"/>
  <c r="Q19" i="1"/>
  <c r="Q11" i="1"/>
  <c r="G20" i="1"/>
  <c r="M20" i="1" s="1"/>
  <c r="P14" i="1"/>
  <c r="P8" i="1"/>
  <c r="L15" i="1" l="1"/>
  <c r="J15" i="1"/>
  <c r="H15" i="1"/>
  <c r="I15" i="1" s="1"/>
  <c r="M15" i="1"/>
  <c r="L20" i="1"/>
  <c r="J20" i="1"/>
  <c r="K20" i="1"/>
  <c r="H20" i="1"/>
  <c r="G7" i="1"/>
  <c r="M7" i="1" s="1"/>
  <c r="Q6" i="1"/>
  <c r="N15" i="1" l="1"/>
  <c r="N20" i="1"/>
  <c r="E21" i="1" s="1"/>
  <c r="P21" i="1" s="1"/>
  <c r="I20" i="1"/>
  <c r="P20" i="1" s="1"/>
  <c r="T23" i="1" s="1"/>
  <c r="H7" i="1"/>
  <c r="N7" i="1" s="1"/>
  <c r="K7" i="1"/>
  <c r="J7" i="1"/>
  <c r="L7" i="1"/>
  <c r="G13" i="1"/>
  <c r="P15" i="1" l="1"/>
  <c r="E17" i="1"/>
  <c r="P17" i="1" s="1"/>
  <c r="I7" i="1"/>
  <c r="P7" i="1" s="1"/>
  <c r="K13" i="1"/>
  <c r="H13" i="1"/>
  <c r="N13" i="1" s="1"/>
  <c r="L13" i="1"/>
  <c r="M13" i="1"/>
  <c r="J13" i="1"/>
  <c r="T11" i="1" l="1"/>
  <c r="I13" i="1"/>
  <c r="P13" i="1" s="1"/>
  <c r="G12" i="1" l="1"/>
  <c r="L12" i="1" l="1"/>
  <c r="L28" i="1" s="1"/>
  <c r="H12" i="1"/>
  <c r="M12" i="1"/>
  <c r="M28" i="1" s="1"/>
  <c r="J12" i="1"/>
  <c r="J28" i="1" s="1"/>
  <c r="K12" i="1"/>
  <c r="K28" i="1" s="1"/>
  <c r="M35" i="1" l="1"/>
  <c r="N12" i="1"/>
  <c r="I12" i="1"/>
  <c r="E16" i="1" l="1"/>
  <c r="P16" i="1" s="1"/>
  <c r="N28" i="1"/>
  <c r="M37" i="1" s="1"/>
  <c r="P12" i="1"/>
  <c r="P29" i="1" l="1"/>
  <c r="G10" i="1"/>
  <c r="I10" i="1" s="1"/>
  <c r="R30" i="1" l="1"/>
  <c r="M36" i="1" s="1"/>
</calcChain>
</file>

<file path=xl/sharedStrings.xml><?xml version="1.0" encoding="utf-8"?>
<sst xmlns="http://schemas.openxmlformats.org/spreadsheetml/2006/main" count="53" uniqueCount="47">
  <si>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</si>
  <si>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</si>
  <si>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</si>
  <si>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</si>
  <si>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</si>
  <si>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</si>
  <si>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</si>
  <si>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</si>
  <si>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</si>
  <si>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</si>
  <si>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</si>
  <si>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</si>
  <si>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</si>
  <si>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</si>
  <si>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</si>
  <si>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</si>
  <si>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Pipe Laying work</t>
  </si>
  <si>
    <t>On Commissioning</t>
  </si>
  <si>
    <t>Hydro Testing</t>
  </si>
  <si>
    <t>Hold Amount for quantity more than DPR</t>
  </si>
  <si>
    <t>Araham Enterprises</t>
  </si>
  <si>
    <t xml:space="preserve">Chhachapur  VILLAGE Pipe laying work </t>
  </si>
  <si>
    <t xml:space="preserve">JANDHERI JATAN VILLAGE Pipe laying work </t>
  </si>
  <si>
    <t>28-06-2023 IFT/IFT23179024781/RIUP23/927/ARHAM ENTERPRISES ₹ 1,48,500.00</t>
  </si>
  <si>
    <t>Total Payable Amount Rs. -</t>
  </si>
  <si>
    <t>24-07-2023 IFT/IFT23205042121/RIUP23/1099/ARHAM ENTERPRISES 252783.00</t>
  </si>
  <si>
    <t>07-09-2023 IFT/IFT23250055284/RIUP23/1888/ARHAM ENTERPRISES ₹ 4,55,573.00</t>
  </si>
  <si>
    <t>GST Release Note</t>
  </si>
  <si>
    <t>Total Paid</t>
  </si>
  <si>
    <t>Balance Payable</t>
  </si>
  <si>
    <t>08-11-2023 IFT/IFT23312068897/RIUP23/2912/ARHAM ENTERPRISES 109333.00</t>
  </si>
  <si>
    <t>02-11-2023 IFT/IFT23306063092/RIUP23/1975/ARHAM ENTERPRISES 250618.00</t>
  </si>
  <si>
    <t>18-11-2023 IFT/IFT23322006511/RIUP23/3328/ARHAM ENTERPRISES 71017.00</t>
  </si>
  <si>
    <t>GST</t>
  </si>
  <si>
    <t>PIPELINE DISTRIBUTION MAINS WORK  AT PHULAT</t>
  </si>
  <si>
    <t>22-12-2023 IFT/IFT23356043575/RIUP23/3745/ARHAM ENTERPRISES 97495.00</t>
  </si>
  <si>
    <t>06-12-2023 IFT/IFT23340017131/RIUP23/3502/ARHAM ENTERPRISES 327611.00</t>
  </si>
  <si>
    <t>Village Wise Advance</t>
  </si>
  <si>
    <t xml:space="preserve">Total Hold </t>
  </si>
  <si>
    <t>Advance / Surplus</t>
  </si>
  <si>
    <t xml:space="preserve">GST Remaining </t>
  </si>
  <si>
    <t>16-02-2024 IFT/IFT24047018639/RIUP23/4637/ARHAM ENTERPRISES ₹ 7,01,695.00</t>
  </si>
  <si>
    <t>06-04-2024 IFT/IFT24097097243/RIUP23/5243/ARHAM ENTERPRISES 170683.00</t>
  </si>
  <si>
    <t>Updated On 10-04-2024 ( By Vikash )</t>
  </si>
  <si>
    <t>Debit</t>
  </si>
  <si>
    <t>Nil</t>
  </si>
  <si>
    <t>10-04-2024 IFT/IFT24101054888/RIUP23/5225/ARHAM ENTERPRISES 79689.00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</si>
</sst>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name val="Comic Sans MS"/>
      <family val="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1" xfId="0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43" fontId="6" fillId="2" borderId="12" xfId="1" applyNumberFormat="1" applyFont="1" applyFill="1" applyBorder="1" applyAlignment="1">
      <alignment horizontal="center" vertical="center"/>
    </xf>
    <xf numFmtId="43" fontId="5" fillId="2" borderId="12" xfId="1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9" fontId="3" fillId="2" borderId="1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3" fillId="3" borderId="18" xfId="1" applyNumberFormat="1" applyFont="1" applyFill="1" applyBorder="1" applyAlignment="1">
      <alignment vertical="center"/>
    </xf>
    <xf numFmtId="9" fontId="3" fillId="3" borderId="18" xfId="1" applyNumberFormat="1" applyFont="1" applyFill="1" applyBorder="1" applyAlignment="1">
      <alignment vertical="center"/>
    </xf>
    <xf numFmtId="15" fontId="3" fillId="2" borderId="19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43" fontId="3" fillId="2" borderId="19" xfId="1" applyNumberFormat="1" applyFont="1" applyFill="1" applyBorder="1" applyAlignment="1">
      <alignment vertical="center"/>
    </xf>
    <xf numFmtId="43" fontId="3" fillId="3" borderId="19" xfId="1" applyNumberFormat="1" applyFont="1" applyFill="1" applyBorder="1" applyAlignment="1">
      <alignment vertical="center"/>
    </xf>
    <xf numFmtId="9" fontId="3" fillId="3" borderId="19" xfId="1" applyNumberFormat="1" applyFont="1" applyFill="1" applyBorder="1" applyAlignment="1">
      <alignment vertical="center"/>
    </xf>
    <xf numFmtId="43" fontId="8" fillId="2" borderId="19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horizontal="right" vertical="center"/>
    </xf>
    <xf numFmtId="43" fontId="3" fillId="2" borderId="20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 wrapText="1"/>
    </xf>
    <xf numFmtId="0" fontId="0" fillId="2" borderId="23" xfId="0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43" fontId="3" fillId="2" borderId="24" xfId="1" applyNumberFormat="1" applyFont="1" applyFill="1" applyBorder="1" applyAlignment="1">
      <alignment horizontal="right" vertical="center"/>
    </xf>
    <xf numFmtId="43" fontId="3" fillId="2" borderId="24" xfId="1" applyNumberFormat="1" applyFont="1" applyFill="1" applyBorder="1" applyAlignment="1">
      <alignment vertical="center"/>
    </xf>
    <xf numFmtId="0" fontId="5" fillId="4" borderId="25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43" fontId="3" fillId="3" borderId="4" xfId="1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43" fontId="3" fillId="3" borderId="9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43" fontId="0" fillId="3" borderId="7" xfId="0" applyNumberForma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5" fillId="2" borderId="25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5" fillId="2" borderId="3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3" fontId="0" fillId="3" borderId="31" xfId="0" applyNumberFormat="1" applyFill="1" applyBorder="1" applyAlignment="1">
      <alignment vertical="center"/>
    </xf>
    <xf numFmtId="43" fontId="9" fillId="2" borderId="20" xfId="1" applyNumberFormat="1" applyFont="1" applyFill="1" applyBorder="1" applyAlignment="1">
      <alignment horizontal="center" vertical="center"/>
    </xf>
    <xf numFmtId="4" fontId="9" fillId="2" borderId="20" xfId="0" applyNumberFormat="1" applyFont="1" applyFill="1" applyBorder="1" applyAlignment="1">
      <alignment horizontal="center" vertical="center"/>
    </xf>
    <xf numFmtId="43" fontId="10" fillId="2" borderId="18" xfId="1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43" fontId="9" fillId="2" borderId="19" xfId="1" applyNumberFormat="1" applyFont="1" applyFill="1" applyBorder="1" applyAlignment="1">
      <alignment horizontal="center" vertical="center"/>
    </xf>
    <xf numFmtId="4" fontId="9" fillId="2" borderId="19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8"/>
  <sheetViews>
    <sheetView tabSelected="1" topLeftCell="N7" zoomScale="85" zoomScaleNormal="85" workbookViewId="0">
      <selection activeCell="T20" sqref="T20"/>
    </sheetView>
  </sheetViews>
  <sheetFormatPr defaultColWidth="9" defaultRowHeight="30" customHeight="1" x14ac:dyDescent="0.25"/>
  <cols>
    <col min="1" max="1" width="9" style="5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6" width="9.85546875" style="5" bestFit="1" customWidth="1"/>
    <col min="7" max="7" width="13.28515625" style="5" customWidth="1"/>
    <col min="8" max="8" width="14.7109375" style="1" customWidth="1"/>
    <col min="9" max="9" width="12.85546875" style="1" bestFit="1" customWidth="1"/>
    <col min="10" max="10" width="12.5703125" style="5" customWidth="1"/>
    <col min="11" max="11" width="13.140625" style="5" customWidth="1"/>
    <col min="12" max="13" width="13.42578125" style="5" customWidth="1"/>
    <col min="14" max="15" width="14.85546875" style="5" customWidth="1"/>
    <col min="16" max="16" width="16.28515625" style="5" customWidth="1"/>
    <col min="17" max="17" width="8.42578125" style="5" customWidth="1"/>
    <col min="18" max="18" width="16.7109375" style="5" customWidth="1"/>
    <col min="19" max="19" width="84.140625" style="5" bestFit="1" customWidth="1"/>
    <col min="20" max="20" width="14.140625" style="5" customWidth="1"/>
    <col min="21" max="16384" width="9" style="5"/>
  </cols>
  <sheetData>
    <row r="1" spans="1:97" ht="30" customHeight="1" x14ac:dyDescent="0.25">
      <c r="B1" s="12" t="s">
        <v>15</v>
      </c>
      <c r="E1" s="13"/>
      <c r="F1" s="13"/>
      <c r="G1" s="13"/>
    </row>
    <row r="2" spans="1:97" ht="30" customHeight="1" x14ac:dyDescent="0.25">
      <c r="B2" s="2" t="s">
        <v>0</v>
      </c>
      <c r="C2" s="2"/>
      <c r="D2" s="2" t="s">
        <v>20</v>
      </c>
      <c r="G2" s="3"/>
      <c r="I2" s="3" t="s">
        <v>16</v>
      </c>
      <c r="J2" s="4"/>
      <c r="K2" s="4"/>
      <c r="L2" s="4"/>
      <c r="M2" s="4"/>
      <c r="N2" s="4"/>
      <c r="O2" s="4"/>
      <c r="P2" s="4"/>
      <c r="Q2" s="4"/>
    </row>
    <row r="3" spans="1:97" ht="30" customHeight="1" thickBot="1" x14ac:dyDescent="0.3">
      <c r="B3" s="4"/>
      <c r="C3" s="4"/>
      <c r="D3" s="4"/>
      <c r="E3" s="4"/>
      <c r="F3" s="4"/>
      <c r="G3" s="4"/>
      <c r="H3" s="6"/>
      <c r="I3" s="6"/>
      <c r="J3" s="4"/>
      <c r="K3" s="4"/>
      <c r="L3" s="4"/>
      <c r="M3" s="4"/>
      <c r="N3" s="4"/>
      <c r="R3" s="7"/>
      <c r="S3" s="7"/>
    </row>
    <row r="4" spans="1:97" ht="46.5" customHeight="1" x14ac:dyDescent="0.25">
      <c r="A4" s="14"/>
      <c r="B4" s="78" t="s">
        <v>1</v>
      </c>
      <c r="C4" s="15" t="s">
        <v>2</v>
      </c>
      <c r="D4" s="15" t="s">
        <v>3</v>
      </c>
      <c r="E4" s="15" t="s">
        <v>4</v>
      </c>
      <c r="F4" s="15" t="s">
        <v>13</v>
      </c>
      <c r="G4" s="16" t="s">
        <v>14</v>
      </c>
      <c r="H4" s="17" t="s">
        <v>5</v>
      </c>
      <c r="I4" s="18" t="s">
        <v>6</v>
      </c>
      <c r="J4" s="16" t="s">
        <v>12</v>
      </c>
      <c r="K4" s="16" t="s">
        <v>11</v>
      </c>
      <c r="L4" s="16" t="s">
        <v>17</v>
      </c>
      <c r="M4" s="16" t="s">
        <v>18</v>
      </c>
      <c r="N4" s="16" t="s">
        <v>7</v>
      </c>
      <c r="O4" s="16" t="s">
        <v>19</v>
      </c>
      <c r="P4" s="19" t="s">
        <v>8</v>
      </c>
      <c r="Q4" s="22"/>
      <c r="R4" s="21" t="s">
        <v>9</v>
      </c>
      <c r="S4" s="16" t="s">
        <v>10</v>
      </c>
      <c r="T4" s="88" t="s">
        <v>37</v>
      </c>
    </row>
    <row r="5" spans="1:97" ht="30" customHeight="1" thickBot="1" x14ac:dyDescent="0.3">
      <c r="A5" s="27"/>
      <c r="B5" s="24"/>
      <c r="C5" s="24"/>
      <c r="D5" s="24"/>
      <c r="E5" s="24"/>
      <c r="F5" s="24"/>
      <c r="G5" s="24"/>
      <c r="H5" s="32">
        <v>0.18</v>
      </c>
      <c r="I5" s="24"/>
      <c r="J5" s="32">
        <v>0.01</v>
      </c>
      <c r="K5" s="32">
        <v>0.05</v>
      </c>
      <c r="L5" s="32">
        <v>0.05</v>
      </c>
      <c r="M5" s="32">
        <v>0.1</v>
      </c>
      <c r="N5" s="32">
        <v>0.18</v>
      </c>
      <c r="O5" s="32"/>
      <c r="P5" s="25"/>
      <c r="Q5" s="33"/>
      <c r="R5" s="11"/>
      <c r="S5" s="10"/>
      <c r="T5" s="89"/>
    </row>
    <row r="6" spans="1:97" s="28" customFormat="1" ht="30" customHeight="1" x14ac:dyDescent="0.25">
      <c r="A6" s="29"/>
      <c r="B6" s="34"/>
      <c r="C6" s="34"/>
      <c r="D6" s="34"/>
      <c r="E6" s="34"/>
      <c r="F6" s="34"/>
      <c r="G6" s="34"/>
      <c r="H6" s="35"/>
      <c r="I6" s="34"/>
      <c r="J6" s="35"/>
      <c r="K6" s="35"/>
      <c r="L6" s="35"/>
      <c r="M6" s="35"/>
      <c r="N6" s="35"/>
      <c r="O6" s="35"/>
      <c r="P6" s="34"/>
      <c r="Q6" s="50">
        <f>A7</f>
        <v>59116</v>
      </c>
      <c r="R6" s="62"/>
      <c r="S6" s="63"/>
      <c r="T6" s="6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ht="30" customHeight="1" x14ac:dyDescent="0.25">
      <c r="A7" s="30">
        <v>59116</v>
      </c>
      <c r="B7" s="79" t="s">
        <v>21</v>
      </c>
      <c r="C7" s="36">
        <v>45170</v>
      </c>
      <c r="D7" s="37">
        <v>31</v>
      </c>
      <c r="E7" s="38">
        <v>607403.5</v>
      </c>
      <c r="F7" s="38">
        <v>0</v>
      </c>
      <c r="G7" s="38">
        <f>E7-F7</f>
        <v>607403.5</v>
      </c>
      <c r="H7" s="38">
        <f>ROUND(G7*H5,0)</f>
        <v>109333</v>
      </c>
      <c r="I7" s="38">
        <f>G7+H7</f>
        <v>716736.5</v>
      </c>
      <c r="J7" s="38">
        <f>G7*$J$5</f>
        <v>6074.0349999999999</v>
      </c>
      <c r="K7" s="38">
        <f>G7*$K$5</f>
        <v>30370.175000000003</v>
      </c>
      <c r="L7" s="38">
        <f>G7*$L$5</f>
        <v>30370.175000000003</v>
      </c>
      <c r="M7" s="38">
        <f>G7*$M$5</f>
        <v>60740.350000000006</v>
      </c>
      <c r="N7" s="38">
        <f>H7</f>
        <v>109333</v>
      </c>
      <c r="O7" s="38">
        <v>24277</v>
      </c>
      <c r="P7" s="38">
        <f>ROUND(I7-SUM(J7:O7),0)</f>
        <v>455572</v>
      </c>
      <c r="Q7" s="51"/>
      <c r="R7" s="8">
        <v>455573</v>
      </c>
      <c r="S7" s="55" t="s">
        <v>26</v>
      </c>
      <c r="T7" s="58"/>
    </row>
    <row r="8" spans="1:97" ht="30" customHeight="1" x14ac:dyDescent="0.25">
      <c r="A8" s="30"/>
      <c r="B8" s="79" t="s">
        <v>27</v>
      </c>
      <c r="C8" s="36">
        <v>45196</v>
      </c>
      <c r="D8" s="37">
        <v>31</v>
      </c>
      <c r="E8" s="38">
        <v>109333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>
        <f>E8</f>
        <v>109333</v>
      </c>
      <c r="Q8" s="51"/>
      <c r="R8" s="8">
        <v>109333</v>
      </c>
      <c r="S8" s="55" t="s">
        <v>30</v>
      </c>
      <c r="T8" s="58"/>
    </row>
    <row r="9" spans="1:97" ht="30" customHeight="1" x14ac:dyDescent="0.25">
      <c r="A9" s="30"/>
      <c r="B9" s="79"/>
      <c r="C9" s="36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51"/>
      <c r="R9" s="8"/>
      <c r="S9" s="55"/>
      <c r="T9" s="58"/>
    </row>
    <row r="10" spans="1:97" ht="30" customHeight="1" thickBot="1" x14ac:dyDescent="0.3">
      <c r="A10" s="30"/>
      <c r="B10" s="79"/>
      <c r="C10" s="36"/>
      <c r="D10" s="37"/>
      <c r="E10" s="38"/>
      <c r="F10" s="38"/>
      <c r="G10" s="38">
        <f>E10-F10</f>
        <v>0</v>
      </c>
      <c r="H10" s="38">
        <v>0</v>
      </c>
      <c r="I10" s="38">
        <f>G10+H10</f>
        <v>0</v>
      </c>
      <c r="J10" s="38">
        <v>0</v>
      </c>
      <c r="K10" s="38">
        <v>0</v>
      </c>
      <c r="L10" s="38"/>
      <c r="M10" s="38"/>
      <c r="N10" s="38"/>
      <c r="O10" s="38">
        <v>0</v>
      </c>
      <c r="P10" s="38"/>
      <c r="Q10" s="51"/>
      <c r="R10" s="8">
        <v>0</v>
      </c>
      <c r="S10" s="56"/>
      <c r="T10" s="65"/>
    </row>
    <row r="11" spans="1:97" s="28" customFormat="1" ht="30" customHeight="1" thickBot="1" x14ac:dyDescent="0.3">
      <c r="A11" s="31"/>
      <c r="B11" s="39"/>
      <c r="C11" s="39"/>
      <c r="D11" s="39"/>
      <c r="E11" s="39"/>
      <c r="F11" s="39"/>
      <c r="G11" s="39"/>
      <c r="H11" s="40"/>
      <c r="I11" s="39"/>
      <c r="J11" s="40"/>
      <c r="K11" s="40"/>
      <c r="L11" s="40"/>
      <c r="M11" s="40"/>
      <c r="N11" s="40"/>
      <c r="O11" s="40"/>
      <c r="P11" s="39"/>
      <c r="Q11" s="52">
        <f>A12</f>
        <v>57299</v>
      </c>
      <c r="R11" s="57"/>
      <c r="S11" s="82"/>
      <c r="T11" s="84">
        <f>SUM(P7:P10)- SUM(R7:R10 )</f>
        <v>-1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ht="30" customHeight="1" x14ac:dyDescent="0.25">
      <c r="A12" s="30">
        <v>57299</v>
      </c>
      <c r="B12" s="79" t="s">
        <v>22</v>
      </c>
      <c r="C12" s="36">
        <v>45117</v>
      </c>
      <c r="D12" s="37">
        <v>33</v>
      </c>
      <c r="E12" s="38">
        <v>541641.82999999996</v>
      </c>
      <c r="F12" s="38">
        <v>0</v>
      </c>
      <c r="G12" s="38">
        <f>E12-F12</f>
        <v>541641.82999999996</v>
      </c>
      <c r="H12" s="38">
        <f>G12*18%</f>
        <v>97495.529399999985</v>
      </c>
      <c r="I12" s="38">
        <f>G12+H12</f>
        <v>639137.35939999996</v>
      </c>
      <c r="J12" s="38">
        <f>G12*$J$5</f>
        <v>5416.4182999999994</v>
      </c>
      <c r="K12" s="38">
        <f>G12*$K$5</f>
        <v>27082.091499999999</v>
      </c>
      <c r="L12" s="38">
        <f>G12*$L$5</f>
        <v>27082.091499999999</v>
      </c>
      <c r="M12" s="38">
        <f>G12*$M$5</f>
        <v>54164.182999999997</v>
      </c>
      <c r="N12" s="38">
        <f>H12</f>
        <v>97495.529399999985</v>
      </c>
      <c r="O12" s="38">
        <v>26615</v>
      </c>
      <c r="P12" s="38">
        <f>ROUND(I12-SUM(J12:O12),0)</f>
        <v>401282</v>
      </c>
      <c r="Q12" s="51"/>
      <c r="R12" s="8">
        <v>148500</v>
      </c>
      <c r="S12" s="55" t="s">
        <v>23</v>
      </c>
      <c r="T12" s="83"/>
    </row>
    <row r="13" spans="1:97" ht="30" customHeight="1" x14ac:dyDescent="0.25">
      <c r="A13" s="30"/>
      <c r="B13" s="79" t="s">
        <v>22</v>
      </c>
      <c r="C13" s="36">
        <v>45170</v>
      </c>
      <c r="D13" s="37">
        <v>35</v>
      </c>
      <c r="E13" s="38">
        <v>416437.12</v>
      </c>
      <c r="F13" s="38">
        <v>21900</v>
      </c>
      <c r="G13" s="38">
        <f>E13-F13</f>
        <v>394537.12</v>
      </c>
      <c r="H13" s="41">
        <f>G13*18%</f>
        <v>71016.681599999996</v>
      </c>
      <c r="I13" s="38">
        <f>G13+H13</f>
        <v>465553.80160000001</v>
      </c>
      <c r="J13" s="38">
        <f>G13*$J$5</f>
        <v>3945.3712</v>
      </c>
      <c r="K13" s="38">
        <f>G13*$K$5</f>
        <v>19726.856</v>
      </c>
      <c r="L13" s="38">
        <f>G13*$L$5</f>
        <v>19726.856</v>
      </c>
      <c r="M13" s="38">
        <f>G13*$M$5</f>
        <v>39453.712</v>
      </c>
      <c r="N13" s="38">
        <f>H13</f>
        <v>71016.681599999996</v>
      </c>
      <c r="O13" s="38">
        <v>61066</v>
      </c>
      <c r="P13" s="38">
        <f>ROUND(I13-SUM(J13:O13),0)</f>
        <v>250618</v>
      </c>
      <c r="Q13" s="51"/>
      <c r="R13" s="8">
        <v>252783</v>
      </c>
      <c r="S13" s="56" t="s">
        <v>25</v>
      </c>
      <c r="T13" s="58"/>
    </row>
    <row r="14" spans="1:97" ht="30" customHeight="1" x14ac:dyDescent="0.25">
      <c r="A14" s="30"/>
      <c r="B14" s="38" t="s">
        <v>33</v>
      </c>
      <c r="C14" s="38"/>
      <c r="D14" s="37">
        <v>35</v>
      </c>
      <c r="E14" s="41">
        <v>71016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>
        <f>E14</f>
        <v>71016</v>
      </c>
      <c r="Q14" s="51"/>
      <c r="R14" s="8">
        <v>250618</v>
      </c>
      <c r="S14" s="56" t="s">
        <v>31</v>
      </c>
      <c r="T14" s="58"/>
    </row>
    <row r="15" spans="1:97" ht="30" customHeight="1" x14ac:dyDescent="0.25">
      <c r="A15" s="30"/>
      <c r="B15" s="79" t="s">
        <v>22</v>
      </c>
      <c r="C15" s="36">
        <v>45239</v>
      </c>
      <c r="D15" s="37">
        <v>95</v>
      </c>
      <c r="E15" s="38">
        <v>442718</v>
      </c>
      <c r="F15" s="38">
        <v>0</v>
      </c>
      <c r="G15" s="38">
        <f>E15-F15</f>
        <v>442718</v>
      </c>
      <c r="H15" s="41">
        <f>G15*18%</f>
        <v>79689.239999999991</v>
      </c>
      <c r="I15" s="38">
        <f>G15+H15</f>
        <v>522407.24</v>
      </c>
      <c r="J15" s="38">
        <f>G15*$J$5</f>
        <v>4427.18</v>
      </c>
      <c r="K15" s="38">
        <f>G15*$K$5</f>
        <v>22135.9</v>
      </c>
      <c r="L15" s="38">
        <f>G15*10%</f>
        <v>44271.8</v>
      </c>
      <c r="M15" s="38">
        <f>G15*$M$5</f>
        <v>44271.8</v>
      </c>
      <c r="N15" s="38">
        <f>H15</f>
        <v>79689.239999999991</v>
      </c>
      <c r="O15" s="38">
        <v>0</v>
      </c>
      <c r="P15" s="38">
        <f>ROUND(I15-SUM(J15:O15),0)</f>
        <v>327611</v>
      </c>
      <c r="Q15" s="51"/>
      <c r="R15" s="8">
        <v>71017</v>
      </c>
      <c r="S15" s="56" t="s">
        <v>32</v>
      </c>
      <c r="T15" s="58"/>
    </row>
    <row r="16" spans="1:97" ht="30" customHeight="1" x14ac:dyDescent="0.25">
      <c r="A16" s="30"/>
      <c r="B16" s="38" t="s">
        <v>33</v>
      </c>
      <c r="C16" s="38"/>
      <c r="D16" s="37">
        <v>33</v>
      </c>
      <c r="E16" s="41">
        <f>N12</f>
        <v>97495.529399999985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>
        <f>E16</f>
        <v>97495.529399999985</v>
      </c>
      <c r="Q16" s="51"/>
      <c r="R16" s="8">
        <v>327611</v>
      </c>
      <c r="S16" s="56" t="s">
        <v>36</v>
      </c>
      <c r="T16" s="58"/>
    </row>
    <row r="17" spans="1:97" ht="30" customHeight="1" x14ac:dyDescent="0.25">
      <c r="A17" s="30"/>
      <c r="B17" s="80" t="s">
        <v>33</v>
      </c>
      <c r="C17" s="37"/>
      <c r="D17" s="37">
        <v>95</v>
      </c>
      <c r="E17" s="42">
        <f>N15</f>
        <v>79689.239999999991</v>
      </c>
      <c r="F17" s="42"/>
      <c r="G17" s="42"/>
      <c r="H17" s="38"/>
      <c r="I17" s="38"/>
      <c r="J17" s="38"/>
      <c r="K17" s="38"/>
      <c r="L17" s="38"/>
      <c r="M17" s="38"/>
      <c r="N17" s="38"/>
      <c r="O17" s="38"/>
      <c r="P17" s="38">
        <f>E17</f>
        <v>79689.239999999991</v>
      </c>
      <c r="Q17" s="51"/>
      <c r="R17" s="8">
        <v>97495</v>
      </c>
      <c r="S17" s="56" t="s">
        <v>35</v>
      </c>
      <c r="T17" s="58"/>
    </row>
    <row r="18" spans="1:97" ht="30" customHeight="1" x14ac:dyDescent="0.25">
      <c r="A18" s="30"/>
      <c r="B18" s="80"/>
      <c r="C18" s="37"/>
      <c r="D18" s="37"/>
      <c r="E18" s="42"/>
      <c r="F18" s="42"/>
      <c r="G18" s="42"/>
      <c r="H18" s="38"/>
      <c r="I18" s="38"/>
      <c r="J18" s="38"/>
      <c r="K18" s="38"/>
      <c r="L18" s="38"/>
      <c r="M18" s="38"/>
      <c r="N18" s="38"/>
      <c r="O18" s="38"/>
      <c r="P18" s="38"/>
      <c r="Q18" s="51"/>
      <c r="R18" s="8">
        <v>79689</v>
      </c>
      <c r="S18" s="56" t="s">
        <v>46</v>
      </c>
      <c r="T18" s="58"/>
    </row>
    <row r="19" spans="1:97" s="28" customFormat="1" ht="30" customHeight="1" x14ac:dyDescent="0.25">
      <c r="A19" s="31"/>
      <c r="B19" s="39"/>
      <c r="C19" s="39"/>
      <c r="D19" s="39"/>
      <c r="E19" s="39"/>
      <c r="F19" s="39"/>
      <c r="G19" s="39"/>
      <c r="H19" s="40"/>
      <c r="I19" s="39"/>
      <c r="J19" s="40"/>
      <c r="K19" s="40"/>
      <c r="L19" s="40"/>
      <c r="M19" s="40"/>
      <c r="N19" s="40"/>
      <c r="O19" s="40"/>
      <c r="P19" s="39"/>
      <c r="Q19" s="52">
        <f>A20</f>
        <v>62001</v>
      </c>
      <c r="R19" s="57"/>
      <c r="S19" s="54"/>
      <c r="T19" s="59">
        <f>SUM(P12:P18)- SUM(R12:R18 )</f>
        <v>-1.2306000001262873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ht="30" customHeight="1" x14ac:dyDescent="0.25">
      <c r="A20" s="30">
        <v>62001</v>
      </c>
      <c r="B20" s="79" t="s">
        <v>34</v>
      </c>
      <c r="C20" s="36">
        <v>45314</v>
      </c>
      <c r="D20" s="37">
        <v>96</v>
      </c>
      <c r="E20" s="38">
        <v>953938</v>
      </c>
      <c r="F20" s="38">
        <v>5700</v>
      </c>
      <c r="G20" s="38">
        <f>E20-F20</f>
        <v>948238</v>
      </c>
      <c r="H20" s="38">
        <f>G20*18%</f>
        <v>170682.84</v>
      </c>
      <c r="I20" s="38">
        <f>G20+H20</f>
        <v>1118920.8400000001</v>
      </c>
      <c r="J20" s="38">
        <f>G20*$J$5</f>
        <v>9482.380000000001</v>
      </c>
      <c r="K20" s="38">
        <f>G20*$K$5</f>
        <v>47411.9</v>
      </c>
      <c r="L20" s="38">
        <f>G20*10%</f>
        <v>94823.8</v>
      </c>
      <c r="M20" s="38">
        <f>G20*$M$5</f>
        <v>94823.8</v>
      </c>
      <c r="N20" s="38">
        <f>H20</f>
        <v>170682.84</v>
      </c>
      <c r="O20" s="38">
        <v>0</v>
      </c>
      <c r="P20" s="38">
        <f>ROUND(I20-SUM(J20:O20),0)</f>
        <v>701696</v>
      </c>
      <c r="Q20" s="51"/>
      <c r="R20" s="8">
        <v>701695</v>
      </c>
      <c r="S20" s="55" t="s">
        <v>41</v>
      </c>
      <c r="T20" s="58"/>
    </row>
    <row r="21" spans="1:97" ht="30" customHeight="1" x14ac:dyDescent="0.25">
      <c r="A21" s="30"/>
      <c r="B21" s="80" t="s">
        <v>33</v>
      </c>
      <c r="C21" s="37"/>
      <c r="D21" s="37">
        <v>96</v>
      </c>
      <c r="E21" s="42">
        <f>N20</f>
        <v>170682.84</v>
      </c>
      <c r="F21" s="42"/>
      <c r="G21" s="42"/>
      <c r="H21" s="38"/>
      <c r="I21" s="38"/>
      <c r="J21" s="38"/>
      <c r="K21" s="38"/>
      <c r="L21" s="38"/>
      <c r="M21" s="38"/>
      <c r="N21" s="38"/>
      <c r="O21" s="38"/>
      <c r="P21" s="38">
        <f>E21</f>
        <v>170682.84</v>
      </c>
      <c r="Q21" s="51"/>
      <c r="R21" s="8">
        <v>170683</v>
      </c>
      <c r="S21" s="9" t="s">
        <v>42</v>
      </c>
      <c r="T21" s="58"/>
    </row>
    <row r="22" spans="1:97" ht="30" customHeight="1" x14ac:dyDescent="0.25">
      <c r="A22" s="46"/>
      <c r="B22" s="81"/>
      <c r="C22" s="47"/>
      <c r="D22" s="47"/>
      <c r="E22" s="48"/>
      <c r="F22" s="48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53"/>
      <c r="R22" s="8"/>
      <c r="S22" s="9"/>
      <c r="T22" s="58"/>
    </row>
    <row r="23" spans="1:97" s="28" customFormat="1" ht="30" customHeight="1" x14ac:dyDescent="0.25">
      <c r="A23" s="31"/>
      <c r="B23" s="39"/>
      <c r="C23" s="39"/>
      <c r="D23" s="39"/>
      <c r="E23" s="39"/>
      <c r="F23" s="39"/>
      <c r="G23" s="39"/>
      <c r="H23" s="40"/>
      <c r="I23" s="39"/>
      <c r="J23" s="40"/>
      <c r="K23" s="40"/>
      <c r="L23" s="40"/>
      <c r="M23" s="40"/>
      <c r="N23" s="40"/>
      <c r="O23" s="40"/>
      <c r="P23" s="39"/>
      <c r="Q23" s="52"/>
      <c r="R23" s="57"/>
      <c r="S23" s="54"/>
      <c r="T23" s="59">
        <f>SUM(P20:P22)- SUM(R20:R22 )</f>
        <v>0.83999999996740371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ht="30" customHeight="1" x14ac:dyDescent="0.25">
      <c r="A24" s="46"/>
      <c r="B24" s="81"/>
      <c r="C24" s="47"/>
      <c r="D24" s="47"/>
      <c r="E24" s="48"/>
      <c r="F24" s="48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53"/>
      <c r="R24" s="8"/>
      <c r="S24" s="9"/>
      <c r="T24" s="77"/>
    </row>
    <row r="25" spans="1:97" ht="30" customHeight="1" x14ac:dyDescent="0.25">
      <c r="A25" s="46"/>
      <c r="B25" s="81"/>
      <c r="C25" s="47"/>
      <c r="D25" s="47"/>
      <c r="E25" s="48"/>
      <c r="F25" s="48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53"/>
      <c r="R25" s="8"/>
      <c r="S25" s="9"/>
      <c r="T25" s="58"/>
    </row>
    <row r="26" spans="1:97" ht="30" customHeight="1" x14ac:dyDescent="0.25">
      <c r="A26" s="46"/>
      <c r="B26" s="81"/>
      <c r="C26" s="47"/>
      <c r="D26" s="47"/>
      <c r="E26" s="48"/>
      <c r="F26" s="48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53"/>
      <c r="R26" s="8"/>
      <c r="S26" s="9"/>
      <c r="T26" s="58"/>
    </row>
    <row r="27" spans="1:97" ht="30" customHeight="1" thickBot="1" x14ac:dyDescent="0.3">
      <c r="A27" s="46"/>
      <c r="B27" s="81"/>
      <c r="C27" s="47"/>
      <c r="D27" s="47"/>
      <c r="E27" s="48"/>
      <c r="F27" s="48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53"/>
      <c r="R27" s="23"/>
      <c r="S27" s="24"/>
      <c r="T27" s="65"/>
    </row>
    <row r="28" spans="1:97" ht="30" customHeight="1" x14ac:dyDescent="0.25">
      <c r="A28" s="26"/>
      <c r="B28" s="69"/>
      <c r="C28" s="69"/>
      <c r="D28" s="69"/>
      <c r="E28" s="69"/>
      <c r="F28" s="69"/>
      <c r="G28" s="69"/>
      <c r="H28" s="69"/>
      <c r="I28" s="69"/>
      <c r="J28" s="66">
        <f t="shared" ref="J28:M28" si="0">SUM(J7:J27)</f>
        <v>29345.3845</v>
      </c>
      <c r="K28" s="66">
        <f t="shared" si="0"/>
        <v>146726.92249999999</v>
      </c>
      <c r="L28" s="66">
        <f t="shared" si="0"/>
        <v>216274.7225</v>
      </c>
      <c r="M28" s="66">
        <f t="shared" si="0"/>
        <v>293453.84499999997</v>
      </c>
      <c r="N28" s="66">
        <f>SUM(N7:N27)</f>
        <v>528217.29099999997</v>
      </c>
      <c r="O28" s="66">
        <f>SUM(O7:O27)</f>
        <v>111958</v>
      </c>
      <c r="P28" s="70"/>
      <c r="Q28" s="76"/>
      <c r="R28" s="73">
        <f>SUM(R5:R27)</f>
        <v>2664997</v>
      </c>
      <c r="S28" s="67" t="s">
        <v>28</v>
      </c>
      <c r="T28" s="68"/>
    </row>
    <row r="29" spans="1:97" ht="30" customHeight="1" x14ac:dyDescent="0.25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45" t="s">
        <v>24</v>
      </c>
      <c r="P29" s="71">
        <f>SUM(P5:P27)</f>
        <v>2664995.6093999995</v>
      </c>
      <c r="Q29" s="38"/>
      <c r="R29" s="74"/>
      <c r="S29" s="44"/>
      <c r="T29" s="58"/>
    </row>
    <row r="30" spans="1:97" ht="30" customHeight="1" thickBot="1" x14ac:dyDescent="0.3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20"/>
      <c r="P30" s="72"/>
      <c r="Q30" s="43"/>
      <c r="R30" s="75">
        <f>P29-R28</f>
        <v>-1.3906000005081296</v>
      </c>
      <c r="S30" s="60" t="s">
        <v>29</v>
      </c>
      <c r="T30" s="61"/>
    </row>
    <row r="31" spans="1:97" ht="30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P31" s="6"/>
      <c r="Q31" s="6"/>
      <c r="R31" s="6"/>
      <c r="S31" s="6"/>
    </row>
    <row r="32" spans="1:97" ht="30" customHeight="1" thickBot="1" x14ac:dyDescent="0.3"/>
    <row r="33" spans="11:14" ht="30" customHeight="1" x14ac:dyDescent="0.25">
      <c r="K33" s="87" t="s">
        <v>20</v>
      </c>
      <c r="L33" s="87"/>
      <c r="M33" s="87"/>
      <c r="N33" s="87"/>
    </row>
    <row r="34" spans="11:14" ht="30" customHeight="1" x14ac:dyDescent="0.25">
      <c r="K34" s="90" t="s">
        <v>43</v>
      </c>
      <c r="L34" s="90"/>
      <c r="M34" s="90"/>
      <c r="N34" s="90"/>
    </row>
    <row r="35" spans="11:14" ht="30" customHeight="1" x14ac:dyDescent="0.25">
      <c r="K35" s="90" t="s">
        <v>38</v>
      </c>
      <c r="L35" s="90"/>
      <c r="M35" s="91">
        <f>M28+K28+L28</f>
        <v>656455.49</v>
      </c>
      <c r="N35" s="91"/>
    </row>
    <row r="36" spans="11:14" ht="30" customHeight="1" x14ac:dyDescent="0.25">
      <c r="K36" s="90" t="s">
        <v>39</v>
      </c>
      <c r="L36" s="90"/>
      <c r="M36" s="91">
        <f>R30</f>
        <v>-1.3906000005081296</v>
      </c>
      <c r="N36" s="91"/>
    </row>
    <row r="37" spans="11:14" ht="30" customHeight="1" thickBot="1" x14ac:dyDescent="0.3">
      <c r="K37" s="85" t="s">
        <v>40</v>
      </c>
      <c r="L37" s="85"/>
      <c r="M37" s="86">
        <f>N28-P8-P14-P16-P21-P17</f>
        <v>0.68159999998169951</v>
      </c>
      <c r="N37" s="86"/>
    </row>
    <row r="38" spans="11:14" ht="30" customHeight="1" thickBot="1" x14ac:dyDescent="0.3">
      <c r="K38" s="85" t="s">
        <v>44</v>
      </c>
      <c r="L38" s="85"/>
      <c r="M38" s="86" t="s">
        <v>45</v>
      </c>
      <c r="N38" s="86"/>
    </row>
  </sheetData>
  <mergeCells count="11">
    <mergeCell ref="T4:T5"/>
    <mergeCell ref="K35:L35"/>
    <mergeCell ref="K36:L36"/>
    <mergeCell ref="M35:N35"/>
    <mergeCell ref="M36:N36"/>
    <mergeCell ref="K34:N34"/>
    <mergeCell ref="K38:L38"/>
    <mergeCell ref="M38:N38"/>
    <mergeCell ref="K33:N33"/>
    <mergeCell ref="K37:L37"/>
    <mergeCell ref="M37:N37"/>
  </mergeCells>
  <pageMargins left="0.7" right="0.7" top="0.75" bottom="0.75" header="0.3" footer="0.3"/>
  <pageSetup orientation="portrait" r:id="rId1"/>
  <ignoredErrors>
    <ignoredError sqref="P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2024-06-21T13:10:07Z</dcterms:modified>
</cp:coreProperties>
</file>