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definedNames>
    <definedName name="_xlnm.Print_Area" localSheetId="0">Sheet1!$A$1:$W$34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G12" i="1" l="1"/>
  <c r="K12" i="1" s="1"/>
  <c r="H12" i="1" l="1"/>
  <c r="I12" i="1" s="1"/>
  <c r="J12" i="1"/>
  <c r="U18" i="1"/>
  <c r="G18" i="1"/>
  <c r="M18" i="1" s="1"/>
  <c r="T8" i="1"/>
  <c r="U8" i="1" s="1"/>
  <c r="T12" i="1"/>
  <c r="U12" i="1" s="1"/>
  <c r="G8" i="1"/>
  <c r="K8" i="1" s="1"/>
  <c r="T17" i="1"/>
  <c r="U17" i="1" s="1"/>
  <c r="N12" i="1" l="1"/>
  <c r="U23" i="1"/>
  <c r="J18" i="1"/>
  <c r="K18" i="1"/>
  <c r="H18" i="1"/>
  <c r="L18" i="1"/>
  <c r="H8" i="1"/>
  <c r="N8" i="1" s="1"/>
  <c r="E9" i="1" s="1"/>
  <c r="P9" i="1" s="1"/>
  <c r="L8" i="1"/>
  <c r="M8" i="1"/>
  <c r="J8" i="1"/>
  <c r="P12" i="1" l="1"/>
  <c r="W12" i="1" s="1"/>
  <c r="L33" i="1"/>
  <c r="N18" i="1"/>
  <c r="I18" i="1"/>
  <c r="P18" i="1" s="1"/>
  <c r="I8" i="1"/>
  <c r="P8" i="1" s="1"/>
  <c r="W8" i="1" s="1"/>
  <c r="G17" i="1" l="1"/>
  <c r="J17" i="1" l="1"/>
  <c r="M17" i="1"/>
  <c r="L17" i="1"/>
  <c r="H17" i="1"/>
  <c r="N17" i="1" s="1"/>
  <c r="E19" i="1" s="1"/>
  <c r="P19" i="1" s="1"/>
  <c r="K17" i="1"/>
  <c r="Q16" i="1"/>
  <c r="Q11" i="1"/>
  <c r="Q7" i="1"/>
  <c r="I17" i="1" l="1"/>
  <c r="P17" i="1" s="1"/>
  <c r="W17" i="1" s="1"/>
  <c r="L23" i="1"/>
  <c r="M23" i="1"/>
  <c r="K23" i="1" l="1"/>
  <c r="L31" i="1" s="1"/>
  <c r="N23" i="1" l="1"/>
  <c r="W23" i="1" l="1"/>
  <c r="P23" i="1" l="1"/>
  <c r="U25" i="1" l="1"/>
  <c r="L32" i="1" s="1"/>
</calcChain>
</file>

<file path=xl/sharedStrings.xml><?xml version="1.0" encoding="utf-8"?>
<sst xmlns="http://schemas.openxmlformats.org/spreadsheetml/2006/main" count="55" uniqueCount="51">
  <si>
    <t>Amount</t>
  </si>
  <si>
    <t>PAYMENT NOTE No.</t>
  </si>
  <si>
    <t>UTR</t>
  </si>
  <si>
    <t>Balance Payable Amount Rs. -</t>
  </si>
  <si>
    <t>Total Paid Amount Rs. -</t>
  </si>
  <si>
    <t>Advance Village Wise</t>
  </si>
  <si>
    <t xml:space="preserve">Total Hold </t>
  </si>
  <si>
    <t>Advance/ Surplus</t>
  </si>
  <si>
    <t>GST Remaining</t>
  </si>
  <si>
    <t xml:space="preserve">Charu Construction </t>
  </si>
  <si>
    <t>22-12-2023 NEFT/AXISP00454984281/RIUP23/3928/OMVEER SINGH/BARB0DHINDH 198000.00</t>
  </si>
  <si>
    <t>RIUP23/3928</t>
  </si>
  <si>
    <t>24-11-2023 NEFT/AXISP00446292732/RIUP23/3405/OMVEER SINGH/BARB0DHINDH 99000.00</t>
  </si>
  <si>
    <t>RIUP23/3405</t>
  </si>
  <si>
    <t>12-10-2023 NEFT/AXISP00433707867/RIUP23/2627/OMVEER SINGH/BARB0DHINDH ₹ 1,48,500.00</t>
  </si>
  <si>
    <t>RIUP232627</t>
  </si>
  <si>
    <t>23-02-2024 NEFT/AXISP00473725239/RIUP23/4765/OMVEER SINGH/BARB0DHINDH ₹ 3,26,879.00</t>
  </si>
  <si>
    <t>RIUP23/4765</t>
  </si>
  <si>
    <t>06-04-2024 NEFT/AXISP00489186652/RIUP24/006/OMVEER SINGH/BARB0DHINDH 47510.00</t>
  </si>
  <si>
    <t>21-08-2024 NEFT/AXISP00530351562/RIUP24/1397/OMVEER SINGH/BARB0DHINDH 150000.00</t>
  </si>
  <si>
    <t>GST</t>
  </si>
  <si>
    <t>29-08-2024 NEFT/AXISP00533190146/RIUP24/1554/OMVEER SINGH/BARB0DHINDH 23118.00</t>
  </si>
  <si>
    <t>RIUP24/006</t>
  </si>
  <si>
    <t>07-10-2024 NEFT/AXISP00550290991/RIUP24/1820/OMVEER SINGH/BARB0DHINDH 39567.00</t>
  </si>
  <si>
    <t>BHAISANI village ALANCE WORK OF REINSTATEMENT  AT BHAISANI  BLOCK PURKAZI</t>
  </si>
  <si>
    <t xml:space="preserve">RAIPUR NAGLI village CONSTRUCTION OF PUMP HOUSE WORK  AT RAIPUR NAGLI  BLOCK KHATAULI </t>
  </si>
  <si>
    <t>DULHERA village BALANCE REINSTATEMENT WORK  AT DULHERA  BLOCK SHAHPUR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</si>
  <si>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</si>
  <si>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</si>
  <si>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</si>
  <si>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</si>
  <si>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</si>
  <si>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</si>
  <si>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</si>
  <si>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</si>
  <si>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</si>
  <si>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</si>
  <si>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</si>
  <si>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</si>
  <si>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</si>
  <si>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Amount For Material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</si>
  <si>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</si>
  <si>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</si>
  <si>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</si>
  <si>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</si>
  <si>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</si>
  <si>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</si>
  <si>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</si>
  <si>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</si>
  <si>
    <t>Uttar Pradesh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</si>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</sst>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15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15" fontId="3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9" fontId="3" fillId="3" borderId="2" xfId="1" applyNumberFormat="1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43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horizontal="right"/>
    </xf>
    <xf numFmtId="43" fontId="3" fillId="2" borderId="3" xfId="1" applyNumberFormat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 wrapText="1"/>
    </xf>
    <xf numFmtId="43" fontId="5" fillId="2" borderId="2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43" fontId="2" fillId="0" borderId="0" xfId="1" applyNumberFormat="1" applyFont="1" applyFill="1" applyBorder="1" applyAlignment="1">
      <alignment vertical="center"/>
    </xf>
    <xf numFmtId="43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3" fontId="0" fillId="0" borderId="0" xfId="1" applyNumberFormat="1" applyFont="1" applyFill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3" fontId="9" fillId="2" borderId="4" xfId="1" applyNumberFormat="1" applyFont="1" applyFill="1" applyBorder="1" applyAlignment="1">
      <alignment horizontal="center" vertical="center"/>
    </xf>
    <xf numFmtId="43" fontId="6" fillId="2" borderId="4" xfId="1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O34"/>
  <sheetViews>
    <sheetView tabSelected="1" zoomScaleNormal="100" zoomScaleSheetLayoutView="100" workbookViewId="0">
      <pane ySplit="6" topLeftCell="A7" activePane="bottomLeft" state="frozen"/>
      <selection pane="bottomLeft" activeCell="C8" sqref="C8"/>
    </sheetView>
  </sheetViews>
  <sheetFormatPr defaultColWidth="9" defaultRowHeight="24.95" customHeight="1" x14ac:dyDescent="0.25"/>
  <cols>
    <col min="1" max="1" width="17.5703125" style="3" customWidth="1"/>
    <col min="2" max="2" width="30" style="3" customWidth="1"/>
    <col min="3" max="3" width="13.42578125" style="3" bestFit="1" customWidth="1"/>
    <col min="4" max="4" width="16.7109375" style="3" customWidth="1"/>
    <col min="5" max="5" width="13.28515625" style="3" bestFit="1" customWidth="1"/>
    <col min="6" max="6" width="13.28515625" style="3" customWidth="1"/>
    <col min="7" max="7" width="16.5703125" style="3" bestFit="1" customWidth="1"/>
    <col min="8" max="8" width="14.7109375" style="6" customWidth="1"/>
    <col min="9" max="9" width="17" style="6" customWidth="1"/>
    <col min="10" max="10" width="12.5703125" style="3" customWidth="1"/>
    <col min="11" max="11" width="15.7109375" style="3" customWidth="1"/>
    <col min="12" max="12" width="20" style="3" bestFit="1" customWidth="1"/>
    <col min="13" max="13" width="14.42578125" style="3" customWidth="1"/>
    <col min="14" max="15" width="14.85546875" style="3" customWidth="1"/>
    <col min="16" max="16" width="16.7109375" style="3" customWidth="1"/>
    <col min="17" max="17" width="9.28515625" style="3" bestFit="1" customWidth="1"/>
    <col min="18" max="18" width="21.7109375" style="3" bestFit="1" customWidth="1"/>
    <col min="19" max="19" width="12.7109375" style="3" bestFit="1" customWidth="1"/>
    <col min="20" max="20" width="14.5703125" style="3" bestFit="1" customWidth="1"/>
    <col min="21" max="21" width="16.5703125" style="3" customWidth="1"/>
    <col min="22" max="22" width="96.42578125" style="3" customWidth="1"/>
    <col min="23" max="23" width="12.7109375" style="3" bestFit="1" customWidth="1"/>
    <col min="24" max="16384" width="9" style="3"/>
  </cols>
  <sheetData>
    <row r="1" spans="1:119" s="33" customFormat="1" ht="24.95" customHeight="1" x14ac:dyDescent="0.25">
      <c r="A1" s="62" t="s">
        <v>45</v>
      </c>
      <c r="B1" s="33" t="s">
        <v>9</v>
      </c>
      <c r="H1" s="34"/>
      <c r="I1" s="34"/>
    </row>
    <row r="2" spans="1:119" s="33" customFormat="1" ht="24.95" customHeight="1" x14ac:dyDescent="0.25">
      <c r="A2" s="62" t="s">
        <v>46</v>
      </c>
      <c r="B2" s="63" t="s">
        <v>49</v>
      </c>
      <c r="C2" s="35"/>
      <c r="G2" s="36"/>
      <c r="H2" s="34"/>
      <c r="I2" s="36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W2" s="37"/>
    </row>
    <row r="3" spans="1:119" s="33" customFormat="1" ht="24.95" customHeight="1" x14ac:dyDescent="0.25">
      <c r="A3" s="62" t="s">
        <v>47</v>
      </c>
      <c r="B3" s="63" t="s">
        <v>50</v>
      </c>
      <c r="C3" s="35"/>
      <c r="G3" s="36"/>
      <c r="H3" s="34"/>
      <c r="I3" s="3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W3" s="37"/>
    </row>
    <row r="4" spans="1:119" s="33" customFormat="1" ht="24.95" customHeight="1" thickBot="1" x14ac:dyDescent="0.3">
      <c r="A4" s="62" t="s">
        <v>48</v>
      </c>
      <c r="B4" s="63" t="s">
        <v>50</v>
      </c>
      <c r="C4" s="37"/>
      <c r="D4" s="37"/>
      <c r="E4" s="37"/>
      <c r="F4" s="37"/>
      <c r="G4" s="37"/>
      <c r="H4" s="38"/>
      <c r="I4" s="38"/>
      <c r="J4" s="37"/>
      <c r="K4" s="37"/>
      <c r="L4" s="37"/>
      <c r="M4" s="37"/>
      <c r="R4" s="37"/>
      <c r="S4" s="39"/>
      <c r="T4" s="39"/>
      <c r="U4" s="39"/>
      <c r="V4" s="39"/>
      <c r="W4" s="39"/>
    </row>
    <row r="5" spans="1:119" ht="24.95" customHeight="1" thickBot="1" x14ac:dyDescent="0.3">
      <c r="A5" s="56" t="s">
        <v>27</v>
      </c>
      <c r="B5" s="57" t="s">
        <v>28</v>
      </c>
      <c r="C5" s="58" t="s">
        <v>29</v>
      </c>
      <c r="D5" s="59" t="s">
        <v>30</v>
      </c>
      <c r="E5" s="57" t="s">
        <v>31</v>
      </c>
      <c r="F5" s="57" t="s">
        <v>32</v>
      </c>
      <c r="G5" s="59" t="s">
        <v>33</v>
      </c>
      <c r="H5" s="60" t="s">
        <v>34</v>
      </c>
      <c r="I5" s="61" t="s">
        <v>0</v>
      </c>
      <c r="J5" s="57" t="s">
        <v>35</v>
      </c>
      <c r="K5" s="57" t="s">
        <v>36</v>
      </c>
      <c r="L5" s="57" t="s">
        <v>37</v>
      </c>
      <c r="M5" s="57" t="s">
        <v>38</v>
      </c>
      <c r="N5" s="42" t="s">
        <v>39</v>
      </c>
      <c r="O5" s="42" t="s">
        <v>40</v>
      </c>
      <c r="P5" s="42" t="s">
        <v>41</v>
      </c>
      <c r="Q5" s="40"/>
      <c r="R5" s="41" t="s">
        <v>1</v>
      </c>
      <c r="S5" s="57" t="s">
        <v>42</v>
      </c>
      <c r="T5" s="57" t="s">
        <v>43</v>
      </c>
      <c r="U5" s="57" t="s">
        <v>44</v>
      </c>
      <c r="V5" s="57" t="s">
        <v>2</v>
      </c>
      <c r="W5" s="41" t="s">
        <v>5</v>
      </c>
    </row>
    <row r="6" spans="1:119" ht="24.95" customHeight="1" x14ac:dyDescent="0.25">
      <c r="A6" s="11"/>
      <c r="B6" s="11"/>
      <c r="C6" s="11"/>
      <c r="D6" s="11"/>
      <c r="E6" s="11"/>
      <c r="F6" s="11"/>
      <c r="G6" s="11"/>
      <c r="H6" s="12">
        <v>0.18</v>
      </c>
      <c r="I6" s="11"/>
      <c r="J6" s="12">
        <v>0.01</v>
      </c>
      <c r="K6" s="12">
        <v>0.05</v>
      </c>
      <c r="L6" s="12"/>
      <c r="M6" s="12"/>
      <c r="N6" s="12">
        <v>0.18</v>
      </c>
      <c r="O6" s="12"/>
      <c r="P6" s="11"/>
      <c r="Q6" s="13"/>
      <c r="R6" s="11"/>
      <c r="S6" s="11"/>
      <c r="T6" s="12">
        <v>0.01</v>
      </c>
      <c r="U6" s="11"/>
      <c r="V6" s="11"/>
      <c r="W6" s="11"/>
    </row>
    <row r="7" spans="1:119" s="7" customFormat="1" ht="24.95" customHeight="1" x14ac:dyDescent="0.25">
      <c r="A7" s="8"/>
      <c r="B7" s="8"/>
      <c r="C7" s="8"/>
      <c r="D7" s="8"/>
      <c r="E7" s="8"/>
      <c r="F7" s="8"/>
      <c r="G7" s="8"/>
      <c r="H7" s="14"/>
      <c r="I7" s="8"/>
      <c r="J7" s="14"/>
      <c r="K7" s="14"/>
      <c r="L7" s="14"/>
      <c r="M7" s="14"/>
      <c r="N7" s="14"/>
      <c r="O7" s="14"/>
      <c r="P7" s="8"/>
      <c r="Q7" s="15">
        <f>A8</f>
        <v>59650</v>
      </c>
      <c r="R7" s="8"/>
      <c r="S7" s="8"/>
      <c r="T7" s="14"/>
      <c r="U7" s="8"/>
      <c r="V7" s="8"/>
      <c r="W7" s="8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</row>
    <row r="8" spans="1:119" ht="24.95" customHeight="1" x14ac:dyDescent="0.25">
      <c r="A8" s="23">
        <v>59650</v>
      </c>
      <c r="B8" s="16" t="s">
        <v>24</v>
      </c>
      <c r="C8" s="1">
        <v>45307</v>
      </c>
      <c r="D8" s="23">
        <v>1</v>
      </c>
      <c r="E8" s="4">
        <v>111127</v>
      </c>
      <c r="F8" s="4">
        <v>57000</v>
      </c>
      <c r="G8" s="4">
        <f>E8-F8</f>
        <v>54127</v>
      </c>
      <c r="H8" s="4">
        <f>G8*18%</f>
        <v>9742.8599999999988</v>
      </c>
      <c r="I8" s="4">
        <f>G8+H8</f>
        <v>63869.86</v>
      </c>
      <c r="J8" s="4">
        <f>G8*1%</f>
        <v>541.27</v>
      </c>
      <c r="K8" s="4">
        <f>G8*5%</f>
        <v>2706.3500000000004</v>
      </c>
      <c r="L8" s="4">
        <f>G8*10%</f>
        <v>5412.7000000000007</v>
      </c>
      <c r="M8" s="4">
        <f>G8*10%</f>
        <v>5412.7000000000007</v>
      </c>
      <c r="N8" s="4">
        <f>H8</f>
        <v>9742.8599999999988</v>
      </c>
      <c r="O8" s="4">
        <v>0</v>
      </c>
      <c r="P8" s="4">
        <f>ROUND(I8-SUM(J8:N8),0)</f>
        <v>40054</v>
      </c>
      <c r="Q8" s="18"/>
      <c r="R8" s="4" t="s">
        <v>15</v>
      </c>
      <c r="S8" s="4">
        <v>150000</v>
      </c>
      <c r="T8" s="4">
        <f>S8*1%</f>
        <v>1500</v>
      </c>
      <c r="U8" s="19">
        <f>S8-T8</f>
        <v>148500</v>
      </c>
      <c r="V8" s="20" t="s">
        <v>14</v>
      </c>
      <c r="W8" s="4">
        <f>SUM(P8:P10,0)-SUM(U8:U10,0)</f>
        <v>-98703.14</v>
      </c>
    </row>
    <row r="9" spans="1:119" ht="24.95" customHeight="1" x14ac:dyDescent="0.25">
      <c r="A9" s="23">
        <v>59650</v>
      </c>
      <c r="B9" s="16" t="s">
        <v>20</v>
      </c>
      <c r="C9" s="1"/>
      <c r="D9" s="17">
        <v>1</v>
      </c>
      <c r="E9" s="4">
        <f>N8</f>
        <v>9742.8599999999988</v>
      </c>
      <c r="F9" s="4"/>
      <c r="G9" s="4"/>
      <c r="H9" s="4"/>
      <c r="I9" s="4"/>
      <c r="J9" s="4"/>
      <c r="K9" s="4"/>
      <c r="L9" s="4"/>
      <c r="M9" s="4"/>
      <c r="N9" s="4"/>
      <c r="O9" s="4"/>
      <c r="P9" s="4">
        <f>E9</f>
        <v>9742.8599999999988</v>
      </c>
      <c r="Q9" s="18"/>
      <c r="R9" s="4"/>
      <c r="S9" s="4"/>
      <c r="T9" s="4"/>
      <c r="U9" s="19"/>
      <c r="V9" s="20"/>
      <c r="W9" s="4"/>
    </row>
    <row r="10" spans="1:119" ht="24.95" customHeight="1" x14ac:dyDescent="0.25">
      <c r="A10" s="23">
        <v>59650</v>
      </c>
      <c r="B10" s="16"/>
      <c r="C10" s="1"/>
      <c r="D10" s="1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8"/>
      <c r="R10" s="4"/>
      <c r="S10" s="4"/>
      <c r="T10" s="4"/>
      <c r="U10" s="19"/>
      <c r="V10" s="20"/>
      <c r="W10" s="4"/>
    </row>
    <row r="11" spans="1:119" s="7" customFormat="1" ht="24.95" customHeight="1" x14ac:dyDescent="0.25">
      <c r="A11" s="22"/>
      <c r="B11" s="21"/>
      <c r="C11" s="9"/>
      <c r="D11" s="22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5">
        <f>A12</f>
        <v>60231</v>
      </c>
      <c r="R11" s="8"/>
      <c r="S11" s="8"/>
      <c r="T11" s="8"/>
      <c r="U11" s="8"/>
      <c r="V11" s="10"/>
      <c r="W11" s="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</row>
    <row r="12" spans="1:119" ht="57" x14ac:dyDescent="0.25">
      <c r="A12" s="23">
        <v>60231</v>
      </c>
      <c r="B12" s="16" t="s">
        <v>25</v>
      </c>
      <c r="C12" s="1">
        <v>45497</v>
      </c>
      <c r="D12" s="23">
        <v>1</v>
      </c>
      <c r="E12" s="4">
        <v>342950</v>
      </c>
      <c r="F12" s="4">
        <v>53463</v>
      </c>
      <c r="G12" s="4">
        <f>E12-F12</f>
        <v>289487</v>
      </c>
      <c r="H12" s="4">
        <f>G12*18%</f>
        <v>52107.659999999996</v>
      </c>
      <c r="I12" s="4">
        <f>G12+H12</f>
        <v>341594.66</v>
      </c>
      <c r="J12" s="4">
        <f>G12*1%</f>
        <v>2894.87</v>
      </c>
      <c r="K12" s="4">
        <f>G12*5%</f>
        <v>14474.35</v>
      </c>
      <c r="L12" s="4"/>
      <c r="M12" s="4"/>
      <c r="N12" s="4">
        <f>H12</f>
        <v>52107.659999999996</v>
      </c>
      <c r="O12" s="4">
        <v>0</v>
      </c>
      <c r="P12" s="4">
        <f>ROUND(I12-SUM(J12:N12),0)</f>
        <v>272118</v>
      </c>
      <c r="Q12" s="18"/>
      <c r="R12" s="4" t="s">
        <v>13</v>
      </c>
      <c r="S12" s="4">
        <v>100000</v>
      </c>
      <c r="T12" s="4">
        <f>S12*1%</f>
        <v>1000</v>
      </c>
      <c r="U12" s="19">
        <f>S12-T12</f>
        <v>99000</v>
      </c>
      <c r="V12" s="20" t="s">
        <v>12</v>
      </c>
      <c r="W12" s="4">
        <f>SUM(P12:P15,0)-SUM(U12:U15,0)</f>
        <v>0</v>
      </c>
    </row>
    <row r="13" spans="1:119" ht="24.95" customHeight="1" x14ac:dyDescent="0.3">
      <c r="A13" s="23">
        <v>60231</v>
      </c>
      <c r="B13" s="16"/>
      <c r="C13" s="1"/>
      <c r="D13" s="23"/>
      <c r="E13" s="4"/>
      <c r="F13" s="4"/>
      <c r="G13" s="24"/>
      <c r="H13" s="4"/>
      <c r="I13" s="4"/>
      <c r="J13" s="4"/>
      <c r="K13" s="4"/>
      <c r="L13" s="4"/>
      <c r="M13" s="4"/>
      <c r="N13" s="4"/>
      <c r="O13" s="25"/>
      <c r="P13" s="4"/>
      <c r="Q13" s="18"/>
      <c r="R13" s="4"/>
      <c r="S13" s="4"/>
      <c r="T13" s="4"/>
      <c r="U13" s="19">
        <v>150000</v>
      </c>
      <c r="V13" s="20" t="s">
        <v>19</v>
      </c>
      <c r="W13" s="4"/>
    </row>
    <row r="14" spans="1:119" ht="24.95" customHeight="1" x14ac:dyDescent="0.3">
      <c r="A14" s="23">
        <v>60231</v>
      </c>
      <c r="B14" s="16"/>
      <c r="C14" s="1"/>
      <c r="D14" s="23"/>
      <c r="E14" s="4"/>
      <c r="F14" s="4"/>
      <c r="G14" s="24"/>
      <c r="H14" s="4"/>
      <c r="I14" s="4"/>
      <c r="J14" s="4"/>
      <c r="K14" s="4"/>
      <c r="L14" s="4"/>
      <c r="M14" s="4"/>
      <c r="N14" s="4"/>
      <c r="O14" s="25"/>
      <c r="P14" s="4"/>
      <c r="Q14" s="18"/>
      <c r="R14" s="4"/>
      <c r="S14" s="4"/>
      <c r="T14" s="4"/>
      <c r="U14" s="19">
        <v>23118</v>
      </c>
      <c r="V14" s="20" t="s">
        <v>21</v>
      </c>
      <c r="W14" s="4"/>
    </row>
    <row r="15" spans="1:119" ht="24.95" customHeight="1" x14ac:dyDescent="0.3">
      <c r="A15" s="23">
        <v>60231</v>
      </c>
      <c r="B15" s="16"/>
      <c r="C15" s="1"/>
      <c r="D15" s="23"/>
      <c r="E15" s="4"/>
      <c r="F15" s="4"/>
      <c r="G15" s="24"/>
      <c r="H15" s="4"/>
      <c r="I15" s="4"/>
      <c r="J15" s="4"/>
      <c r="K15" s="4"/>
      <c r="L15" s="4"/>
      <c r="M15" s="4"/>
      <c r="N15" s="4"/>
      <c r="O15" s="25"/>
      <c r="P15" s="4"/>
      <c r="Q15" s="18"/>
      <c r="R15" s="4"/>
      <c r="S15" s="4"/>
      <c r="T15" s="4"/>
      <c r="U15" s="19"/>
      <c r="V15" s="20"/>
      <c r="W15" s="4"/>
    </row>
    <row r="16" spans="1:119" s="7" customFormat="1" ht="24.95" customHeight="1" x14ac:dyDescent="0.25">
      <c r="A16" s="22"/>
      <c r="B16" s="21"/>
      <c r="C16" s="9"/>
      <c r="D16" s="22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5">
        <f>A17</f>
        <v>61141</v>
      </c>
      <c r="R16" s="8"/>
      <c r="S16" s="8"/>
      <c r="T16" s="8"/>
      <c r="U16" s="8"/>
      <c r="V16" s="10"/>
      <c r="W16" s="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</row>
    <row r="17" spans="1:23" ht="42.75" x14ac:dyDescent="0.25">
      <c r="A17" s="23">
        <v>61141</v>
      </c>
      <c r="B17" s="16" t="s">
        <v>26</v>
      </c>
      <c r="C17" s="1">
        <v>45323</v>
      </c>
      <c r="D17" s="23">
        <v>2</v>
      </c>
      <c r="E17" s="4">
        <v>801421</v>
      </c>
      <c r="F17" s="4">
        <v>92125</v>
      </c>
      <c r="G17" s="4">
        <f>E17-F17</f>
        <v>709296</v>
      </c>
      <c r="H17" s="4">
        <f>G17*18%</f>
        <v>127673.28</v>
      </c>
      <c r="I17" s="4">
        <f>G17+H17</f>
        <v>836969.28</v>
      </c>
      <c r="J17" s="4">
        <f>G17*1%</f>
        <v>7092.96</v>
      </c>
      <c r="K17" s="4">
        <f>G17*5%</f>
        <v>35464.800000000003</v>
      </c>
      <c r="L17" s="4">
        <f>G17*10%</f>
        <v>70929.600000000006</v>
      </c>
      <c r="M17" s="4">
        <f>G17*10%</f>
        <v>70929.600000000006</v>
      </c>
      <c r="N17" s="4">
        <f>H17</f>
        <v>127673.28</v>
      </c>
      <c r="O17" s="4">
        <v>0</v>
      </c>
      <c r="P17" s="4">
        <f>ROUND(I17-SUM(J17:N17),0)</f>
        <v>524879</v>
      </c>
      <c r="Q17" s="18"/>
      <c r="R17" s="4" t="s">
        <v>11</v>
      </c>
      <c r="S17" s="4">
        <v>200000</v>
      </c>
      <c r="T17" s="4">
        <f>S17*1%</f>
        <v>2000</v>
      </c>
      <c r="U17" s="19">
        <f>S17-T17</f>
        <v>198000</v>
      </c>
      <c r="V17" s="20" t="s">
        <v>10</v>
      </c>
      <c r="W17" s="4">
        <f>SUM(P17:P21,0)-SUM(U17:U21,0)</f>
        <v>99661.459999999963</v>
      </c>
    </row>
    <row r="18" spans="1:23" ht="42.75" x14ac:dyDescent="0.25">
      <c r="A18" s="23">
        <v>61141</v>
      </c>
      <c r="B18" s="16" t="s">
        <v>26</v>
      </c>
      <c r="C18" s="1">
        <v>45372</v>
      </c>
      <c r="D18" s="23">
        <v>3</v>
      </c>
      <c r="E18" s="4">
        <v>64201</v>
      </c>
      <c r="F18" s="4">
        <v>0</v>
      </c>
      <c r="G18" s="4">
        <f>E18-F18</f>
        <v>64201</v>
      </c>
      <c r="H18" s="4">
        <f>G18*18%</f>
        <v>11556.18</v>
      </c>
      <c r="I18" s="4">
        <f>G18+H18</f>
        <v>75757.179999999993</v>
      </c>
      <c r="J18" s="4">
        <f>G18*1%</f>
        <v>642.01</v>
      </c>
      <c r="K18" s="4">
        <f>G18*5%</f>
        <v>3210.05</v>
      </c>
      <c r="L18" s="4">
        <f>G18*10%</f>
        <v>6420.1</v>
      </c>
      <c r="M18" s="4">
        <f>G18*10%</f>
        <v>6420.1</v>
      </c>
      <c r="N18" s="4">
        <f>H18</f>
        <v>11556.18</v>
      </c>
      <c r="O18" s="4">
        <v>0</v>
      </c>
      <c r="P18" s="4">
        <f>ROUND(I18-SUM(J18:N18),0)</f>
        <v>47509</v>
      </c>
      <c r="Q18" s="18"/>
      <c r="R18" s="4" t="s">
        <v>17</v>
      </c>
      <c r="S18" s="4">
        <v>326879</v>
      </c>
      <c r="T18" s="4">
        <v>0</v>
      </c>
      <c r="U18" s="19">
        <f>S18-T18</f>
        <v>326879</v>
      </c>
      <c r="V18" s="20" t="s">
        <v>16</v>
      </c>
      <c r="W18" s="4"/>
    </row>
    <row r="19" spans="1:23" ht="24.95" customHeight="1" x14ac:dyDescent="0.25">
      <c r="A19" s="23">
        <v>61141</v>
      </c>
      <c r="B19" s="4" t="s">
        <v>20</v>
      </c>
      <c r="C19" s="4"/>
      <c r="D19" s="4">
        <v>3</v>
      </c>
      <c r="E19" s="4">
        <f>N17+N18</f>
        <v>139229.46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>E19</f>
        <v>139229.46</v>
      </c>
      <c r="Q19" s="18"/>
      <c r="R19" s="4" t="s">
        <v>22</v>
      </c>
      <c r="S19" s="4"/>
      <c r="T19" s="4"/>
      <c r="U19" s="4">
        <v>47510</v>
      </c>
      <c r="V19" s="20" t="s">
        <v>18</v>
      </c>
      <c r="W19" s="4"/>
    </row>
    <row r="20" spans="1:23" ht="24.95" customHeight="1" x14ac:dyDescent="0.25">
      <c r="A20" s="23">
        <v>61141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  <c r="R20" s="29"/>
      <c r="S20" s="29"/>
      <c r="T20" s="29"/>
      <c r="U20" s="29">
        <v>39567</v>
      </c>
      <c r="V20" s="31" t="s">
        <v>23</v>
      </c>
      <c r="W20" s="29"/>
    </row>
    <row r="21" spans="1:23" ht="24.95" customHeight="1" x14ac:dyDescent="0.25">
      <c r="A21" s="23">
        <v>61141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/>
      <c r="R21" s="29"/>
      <c r="S21" s="29"/>
      <c r="T21" s="29"/>
      <c r="U21" s="29"/>
      <c r="V21" s="31"/>
      <c r="W21" s="29"/>
    </row>
    <row r="22" spans="1:23" ht="24.95" customHeight="1" thickBot="1" x14ac:dyDescent="0.3">
      <c r="A22" s="23">
        <v>61141</v>
      </c>
      <c r="B22" s="2"/>
      <c r="C22" s="2"/>
      <c r="D22" s="2"/>
      <c r="E22" s="26"/>
      <c r="F22" s="26"/>
      <c r="G22" s="26"/>
      <c r="H22" s="5"/>
      <c r="I22" s="5"/>
      <c r="J22" s="5"/>
      <c r="K22" s="5"/>
      <c r="L22" s="5"/>
      <c r="M22" s="5"/>
      <c r="N22" s="5"/>
      <c r="O22" s="5"/>
      <c r="P22" s="5"/>
      <c r="Q22" s="27"/>
      <c r="R22" s="5"/>
      <c r="S22" s="5"/>
      <c r="T22" s="5"/>
      <c r="U22" s="5"/>
      <c r="V22" s="5"/>
      <c r="W22" s="5"/>
    </row>
    <row r="23" spans="1:23" ht="24.95" customHeight="1" x14ac:dyDescent="0.25">
      <c r="A23" s="4"/>
      <c r="B23" s="4"/>
      <c r="C23" s="4"/>
      <c r="D23" s="4"/>
      <c r="E23" s="4"/>
      <c r="F23" s="4"/>
      <c r="G23" s="28"/>
      <c r="H23" s="28"/>
      <c r="I23" s="28"/>
      <c r="J23" s="28"/>
      <c r="K23" s="28">
        <f t="shared" ref="K23:P23" si="0">SUM(K8:K22)</f>
        <v>55855.55</v>
      </c>
      <c r="L23" s="28">
        <f t="shared" si="0"/>
        <v>82762.400000000009</v>
      </c>
      <c r="M23" s="28">
        <f t="shared" si="0"/>
        <v>82762.400000000009</v>
      </c>
      <c r="N23" s="28">
        <f t="shared" si="0"/>
        <v>201079.97999999998</v>
      </c>
      <c r="O23" s="28">
        <f t="shared" si="0"/>
        <v>0</v>
      </c>
      <c r="P23" s="28">
        <f t="shared" si="0"/>
        <v>1033532.32</v>
      </c>
      <c r="Q23" s="28"/>
      <c r="R23" s="28" t="s">
        <v>4</v>
      </c>
      <c r="S23" s="28"/>
      <c r="T23" s="28"/>
      <c r="U23" s="28">
        <f>SUM(U6:U22)</f>
        <v>1032574</v>
      </c>
      <c r="V23" s="4"/>
      <c r="W23" s="28">
        <f>SUM(W6:W21)</f>
        <v>958.31999999996333</v>
      </c>
    </row>
    <row r="24" spans="1:23" ht="24.9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24.95" customHeight="1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32" t="s">
        <v>3</v>
      </c>
      <c r="S25" s="32"/>
      <c r="T25" s="32"/>
      <c r="U25" s="32">
        <f>P23-U23</f>
        <v>958.31999999994878</v>
      </c>
      <c r="V25" s="5"/>
      <c r="W25" s="5"/>
    </row>
    <row r="26" spans="1:23" s="33" customFormat="1" ht="24.95" customHeight="1" x14ac:dyDescent="0.25">
      <c r="H26" s="43"/>
      <c r="I26" s="43"/>
    </row>
    <row r="27" spans="1:23" s="33" customFormat="1" ht="24.95" customHeight="1" x14ac:dyDescent="0.25">
      <c r="H27" s="43"/>
      <c r="I27" s="43"/>
    </row>
    <row r="28" spans="1:23" s="33" customFormat="1" ht="24.95" customHeight="1" thickBot="1" x14ac:dyDescent="0.3">
      <c r="H28" s="43"/>
      <c r="I28" s="43"/>
    </row>
    <row r="29" spans="1:23" s="33" customFormat="1" ht="24.95" customHeight="1" thickBot="1" x14ac:dyDescent="0.3">
      <c r="H29" s="43"/>
      <c r="I29" s="43"/>
      <c r="J29" s="52" t="s">
        <v>9</v>
      </c>
      <c r="K29" s="53"/>
      <c r="L29" s="53"/>
      <c r="M29" s="54"/>
    </row>
    <row r="30" spans="1:23" s="33" customFormat="1" ht="24.95" customHeight="1" thickBot="1" x14ac:dyDescent="0.3">
      <c r="H30" s="43"/>
      <c r="I30" s="43"/>
      <c r="J30" s="55">
        <v>45618</v>
      </c>
      <c r="K30" s="53"/>
      <c r="L30" s="53"/>
      <c r="M30" s="54"/>
    </row>
    <row r="31" spans="1:23" s="33" customFormat="1" ht="24.95" customHeight="1" thickBot="1" x14ac:dyDescent="0.3">
      <c r="H31" s="43"/>
      <c r="I31" s="43"/>
      <c r="J31" s="44" t="s">
        <v>6</v>
      </c>
      <c r="K31" s="45"/>
      <c r="L31" s="46">
        <f>K23+L23+M23</f>
        <v>221380.35000000003</v>
      </c>
      <c r="M31" s="47"/>
    </row>
    <row r="32" spans="1:23" s="33" customFormat="1" ht="24.95" customHeight="1" thickBot="1" x14ac:dyDescent="0.3">
      <c r="H32" s="43"/>
      <c r="I32" s="43"/>
      <c r="J32" s="44" t="s">
        <v>7</v>
      </c>
      <c r="K32" s="45"/>
      <c r="L32" s="46">
        <f>U25</f>
        <v>958.31999999994878</v>
      </c>
      <c r="M32" s="47"/>
    </row>
    <row r="33" spans="8:13" s="33" customFormat="1" ht="24.95" customHeight="1" thickBot="1" x14ac:dyDescent="0.3">
      <c r="H33" s="43"/>
      <c r="I33" s="43"/>
      <c r="J33" s="48" t="s">
        <v>8</v>
      </c>
      <c r="K33" s="49"/>
      <c r="L33" s="50">
        <f>N12</f>
        <v>52107.659999999996</v>
      </c>
      <c r="M33" s="51"/>
    </row>
    <row r="34" spans="8:13" s="33" customFormat="1" ht="24.95" customHeight="1" x14ac:dyDescent="0.25">
      <c r="H34" s="43"/>
      <c r="I34" s="43"/>
    </row>
  </sheetData>
  <mergeCells count="8">
    <mergeCell ref="J32:K32"/>
    <mergeCell ref="L32:M32"/>
    <mergeCell ref="J33:K33"/>
    <mergeCell ref="L33:M33"/>
    <mergeCell ref="J29:M29"/>
    <mergeCell ref="J30:M30"/>
    <mergeCell ref="J31:K31"/>
    <mergeCell ref="L31:M31"/>
  </mergeCells>
  <phoneticPr fontId="7" type="noConversion"/>
  <pageMargins left="0.70866141732283472" right="0.70866141732283472" top="0.74803149606299213" bottom="0.74803149606299213" header="0.31496062992125984" footer="0.31496062992125984"/>
  <pageSetup scale="2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2024-11-22T07:08:41Z</cp:lastPrinted>
  <dcterms:created xsi:type="dcterms:W3CDTF">2022-06-10T14:11:52Z</dcterms:created>
  <dcterms:modified xsi:type="dcterms:W3CDTF">2025-04-01T10:17:45Z</dcterms:modified>
</cp:coreProperties>
</file>