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New Excel File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E15" i="1" l="1"/>
  <c r="E9" i="1" l="1"/>
  <c r="L24" i="1" l="1"/>
  <c r="P15" i="1" l="1"/>
  <c r="T16" i="1" s="1"/>
  <c r="P13" i="1" l="1"/>
  <c r="P14" i="1"/>
  <c r="P8" i="1"/>
  <c r="N18" i="1" l="1"/>
  <c r="G14" i="1"/>
  <c r="H14" i="1" s="1"/>
  <c r="K14" i="1" l="1"/>
  <c r="J14" i="1"/>
  <c r="M14" i="1"/>
  <c r="L14" i="1"/>
  <c r="I14" i="1"/>
  <c r="O14" i="1"/>
  <c r="Q7" i="1"/>
  <c r="R18" i="1"/>
  <c r="P9" i="1"/>
  <c r="G13" i="1"/>
  <c r="K13" i="1" l="1"/>
  <c r="L13" i="1"/>
  <c r="L18" i="1" s="1"/>
  <c r="M13" i="1"/>
  <c r="M18" i="1" s="1"/>
  <c r="H13" i="1"/>
  <c r="J13" i="1"/>
  <c r="I15" i="1" l="1"/>
  <c r="J15" i="1" l="1"/>
  <c r="G8" i="1"/>
  <c r="H8" i="1" l="1"/>
  <c r="K8" i="1"/>
  <c r="K18" i="1" s="1"/>
  <c r="J8" i="1"/>
  <c r="I8" i="1" l="1"/>
  <c r="O8" i="1"/>
  <c r="O13" i="1" l="1"/>
  <c r="O18" i="1" s="1"/>
  <c r="I13" i="1"/>
  <c r="T11" i="1" l="1"/>
  <c r="T18" i="1" s="1"/>
  <c r="P18" i="1" l="1"/>
  <c r="R20" i="1" s="1"/>
  <c r="L25" i="1" s="1"/>
</calcChain>
</file>

<file path=xl/sharedStrings.xml><?xml version="1.0" encoding="utf-8"?>
<sst xmlns="http://schemas.openxmlformats.org/spreadsheetml/2006/main" count="48" uniqueCount="43">
  <si>
    <t>Amount</t>
  </si>
  <si>
    <t>UTR</t>
  </si>
  <si>
    <t>Hold the Amount because the Qty. is more then the DPR</t>
  </si>
  <si>
    <t>Total Paid</t>
  </si>
  <si>
    <t>Balance Payable</t>
  </si>
  <si>
    <t>All work</t>
  </si>
  <si>
    <t>Advance Village Wise</t>
  </si>
  <si>
    <t>Choudhary Enterprises</t>
  </si>
  <si>
    <t>10-01-2024 NEFT/AXISP00461151274/RIUP23/4207/CHOUDHARY ENTERPRI/SBIN0000632 118053.00</t>
  </si>
  <si>
    <t>14-05-2024 NEFT/AXISP00499706377/RIUP23/5327/CHOUDHARY ENTERPRI/SBIN0000632 224838.00</t>
  </si>
  <si>
    <t>10-05-2024 NEFT-YESIG41310193689-CHOUDHARY ENTERPRISES-RIUP24/036 195,152.00</t>
  </si>
  <si>
    <t>Total Hold</t>
  </si>
  <si>
    <t>Advance / Surplus</t>
  </si>
  <si>
    <t>Debit</t>
  </si>
  <si>
    <t>GST Remaining</t>
  </si>
  <si>
    <t>GST</t>
  </si>
  <si>
    <t>18-10-2024 NEFT/AXISP00555372142/RIUP24/1384/CHOUDHARY ENTERPRI/SBIN0000632 43054.00</t>
  </si>
  <si>
    <t>18-10-2024 NEFT/AXISP00555372141/RIUP24/1383/CHOUDHARY ENTERPRI/SBIN0000632 46472.00</t>
  </si>
  <si>
    <t>Updated On 19/10/24</t>
  </si>
  <si>
    <t>against bill no.  4</t>
  </si>
  <si>
    <t>Subcontractor:</t>
  </si>
  <si>
    <t>State:</t>
  </si>
  <si>
    <t>District:</t>
  </si>
  <si>
    <t>Block:</t>
  </si>
  <si>
    <t>Uttar Pradesh</t>
  </si>
  <si>
    <t>Muzaffarnagar</t>
  </si>
  <si>
    <t>Kasuli village  - BW work</t>
  </si>
  <si>
    <t>Kasauli village  - RR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</si>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</sst>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9">
    <xf numFmtId="0" fontId="0" fillId="0" borderId="0" xfId="0"/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1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43" fontId="5" fillId="2" borderId="0" xfId="1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4" fontId="0" fillId="2" borderId="0" xfId="0" applyNumberFormat="1" applyFill="1" applyAlignment="1">
      <alignment vertical="center"/>
    </xf>
    <xf numFmtId="9" fontId="3" fillId="2" borderId="1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6" fillId="3" borderId="10" xfId="0" applyFont="1" applyFill="1" applyBorder="1" applyAlignment="1">
      <alignment vertical="center"/>
    </xf>
    <xf numFmtId="43" fontId="3" fillId="3" borderId="10" xfId="1" applyNumberFormat="1" applyFont="1" applyFill="1" applyBorder="1" applyAlignment="1">
      <alignment vertical="center"/>
    </xf>
    <xf numFmtId="9" fontId="3" fillId="3" borderId="10" xfId="1" applyNumberFormat="1" applyFont="1" applyFill="1" applyBorder="1" applyAlignment="1">
      <alignment vertical="center"/>
    </xf>
    <xf numFmtId="0" fontId="5" fillId="4" borderId="10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 wrapText="1"/>
    </xf>
    <xf numFmtId="15" fontId="3" fillId="2" borderId="11" xfId="0" applyNumberFormat="1" applyFont="1" applyFill="1" applyBorder="1" applyAlignment="1">
      <alignment horizontal="center" vertical="center"/>
    </xf>
    <xf numFmtId="0" fontId="3" fillId="2" borderId="11" xfId="0" quotePrefix="1" applyFont="1" applyFill="1" applyBorder="1" applyAlignment="1">
      <alignment horizontal="center" vertical="center"/>
    </xf>
    <xf numFmtId="43" fontId="3" fillId="2" borderId="11" xfId="1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2" borderId="11" xfId="0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/>
    </xf>
    <xf numFmtId="43" fontId="0" fillId="2" borderId="11" xfId="0" applyNumberForma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3" fillId="3" borderId="11" xfId="0" applyFont="1" applyFill="1" applyBorder="1" applyAlignment="1">
      <alignment horizontal="center" vertical="center" wrapText="1"/>
    </xf>
    <xf numFmtId="15" fontId="3" fillId="3" borderId="11" xfId="0" applyNumberFormat="1" applyFont="1" applyFill="1" applyBorder="1" applyAlignment="1">
      <alignment horizontal="center" vertical="center"/>
    </xf>
    <xf numFmtId="0" fontId="3" fillId="3" borderId="11" xfId="0" quotePrefix="1" applyFont="1" applyFill="1" applyBorder="1" applyAlignment="1">
      <alignment horizontal="center" vertical="center"/>
    </xf>
    <xf numFmtId="43" fontId="3" fillId="3" borderId="11" xfId="1" applyNumberFormat="1" applyFont="1" applyFill="1" applyBorder="1" applyAlignment="1">
      <alignment vertical="center"/>
    </xf>
    <xf numFmtId="0" fontId="5" fillId="4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vertical="center"/>
    </xf>
    <xf numFmtId="0" fontId="0" fillId="0" borderId="11" xfId="0" applyBorder="1" applyAlignment="1">
      <alignment vertical="center" wrapText="1"/>
    </xf>
    <xf numFmtId="14" fontId="3" fillId="2" borderId="11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43" fontId="5" fillId="2" borderId="12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0" fontId="5" fillId="2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43" fontId="0" fillId="2" borderId="13" xfId="0" applyNumberForma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8" fillId="5" borderId="11" xfId="1" applyNumberFormat="1" applyFont="1" applyFill="1" applyBorder="1" applyAlignment="1">
      <alignment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43" fontId="7" fillId="2" borderId="19" xfId="1" applyNumberFormat="1" applyFont="1" applyFill="1" applyBorder="1" applyAlignment="1">
      <alignment horizontal="center" vertical="center"/>
    </xf>
    <xf numFmtId="43" fontId="7" fillId="2" borderId="20" xfId="1" applyNumberFormat="1" applyFont="1" applyFill="1" applyBorder="1" applyAlignment="1">
      <alignment horizontal="center" vertical="center"/>
    </xf>
    <xf numFmtId="43" fontId="7" fillId="2" borderId="21" xfId="1" applyNumberFormat="1" applyFont="1" applyFill="1" applyBorder="1" applyAlignment="1">
      <alignment horizontal="center" vertical="center"/>
    </xf>
    <xf numFmtId="43" fontId="7" fillId="2" borderId="22" xfId="1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43" fontId="7" fillId="2" borderId="14" xfId="1" applyNumberFormat="1" applyFont="1" applyFill="1" applyBorder="1" applyAlignment="1">
      <alignment horizontal="center" vertical="center"/>
    </xf>
    <xf numFmtId="43" fontId="7" fillId="2" borderId="15" xfId="1" applyNumberFormat="1" applyFont="1" applyFill="1" applyBorder="1" applyAlignment="1">
      <alignment horizontal="center" vertical="center"/>
    </xf>
    <xf numFmtId="43" fontId="7" fillId="2" borderId="16" xfId="1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Font="1"/>
    <xf numFmtId="0" fontId="6" fillId="2" borderId="10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 wrapText="1"/>
    </xf>
    <xf numFmtId="14" fontId="6" fillId="2" borderId="10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43" fontId="9" fillId="2" borderId="10" xfId="1" applyNumberFormat="1" applyFont="1" applyFill="1" applyBorder="1" applyAlignment="1">
      <alignment horizontal="center" vertical="center"/>
    </xf>
    <xf numFmtId="43" fontId="6" fillId="2" borderId="10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zoomScale="85" zoomScaleNormal="85" workbookViewId="0">
      <pane ySplit="5" topLeftCell="A12" activePane="bottomLeft" state="frozen"/>
      <selection pane="bottomLeft" activeCell="D17" sqref="D17"/>
    </sheetView>
  </sheetViews>
  <sheetFormatPr defaultColWidth="9" defaultRowHeight="35.1" customHeight="1" x14ac:dyDescent="0.25"/>
  <cols>
    <col min="1" max="1" width="9" style="11"/>
    <col min="2" max="2" width="30" style="5" customWidth="1"/>
    <col min="3" max="3" width="13.42578125" style="5" bestFit="1" customWidth="1"/>
    <col min="4" max="4" width="11.5703125" style="5" bestFit="1" customWidth="1"/>
    <col min="5" max="5" width="13.28515625" style="5" bestFit="1" customWidth="1"/>
    <col min="6" max="7" width="13.28515625" style="5" customWidth="1"/>
    <col min="8" max="8" width="14.7109375" style="1" customWidth="1"/>
    <col min="9" max="9" width="12.85546875" style="1" bestFit="1" customWidth="1"/>
    <col min="10" max="10" width="10.7109375" style="5" bestFit="1" customWidth="1"/>
    <col min="11" max="11" width="12.7109375" style="5" customWidth="1"/>
    <col min="12" max="12" width="13.85546875" style="5" customWidth="1"/>
    <col min="13" max="13" width="13" style="5" customWidth="1"/>
    <col min="14" max="14" width="14.85546875" style="5" customWidth="1"/>
    <col min="15" max="15" width="17.28515625" style="5" bestFit="1" customWidth="1"/>
    <col min="16" max="16" width="14.85546875" style="5" customWidth="1"/>
    <col min="17" max="17" width="13.5703125" style="5" customWidth="1"/>
    <col min="18" max="18" width="15" style="5" bestFit="1" customWidth="1"/>
    <col min="19" max="19" width="87.7109375" style="5" bestFit="1" customWidth="1"/>
    <col min="20" max="20" width="13.42578125" style="5" customWidth="1"/>
    <col min="21" max="16384" width="9" style="5"/>
  </cols>
  <sheetData>
    <row r="1" spans="1:20" ht="35.1" customHeight="1" x14ac:dyDescent="0.25">
      <c r="A1" s="71" t="s">
        <v>20</v>
      </c>
      <c r="B1" s="11" t="s">
        <v>7</v>
      </c>
      <c r="E1" s="12"/>
      <c r="F1" s="12"/>
      <c r="G1" s="12"/>
    </row>
    <row r="2" spans="1:20" ht="35.1" customHeight="1" x14ac:dyDescent="0.25">
      <c r="A2" s="71" t="s">
        <v>21</v>
      </c>
      <c r="B2" s="72" t="s">
        <v>24</v>
      </c>
      <c r="C2" s="2"/>
      <c r="D2" s="2" t="s">
        <v>7</v>
      </c>
      <c r="G2" s="3"/>
      <c r="I2" s="3" t="s">
        <v>5</v>
      </c>
      <c r="J2" s="4"/>
      <c r="K2" s="4"/>
      <c r="L2" s="4"/>
      <c r="M2" s="4"/>
      <c r="N2" s="4"/>
      <c r="O2" s="4"/>
      <c r="P2" s="4"/>
      <c r="Q2" s="4"/>
    </row>
    <row r="3" spans="1:20" ht="35.1" customHeight="1" x14ac:dyDescent="0.25">
      <c r="A3" s="71" t="s">
        <v>22</v>
      </c>
      <c r="B3" s="72" t="s">
        <v>25</v>
      </c>
      <c r="C3" s="2"/>
      <c r="D3" s="2"/>
      <c r="G3" s="3"/>
      <c r="I3" s="3"/>
      <c r="J3" s="4"/>
      <c r="K3" s="4"/>
      <c r="L3" s="4"/>
      <c r="M3" s="4"/>
      <c r="N3" s="4"/>
      <c r="O3" s="4"/>
      <c r="P3" s="4"/>
      <c r="Q3" s="4"/>
    </row>
    <row r="4" spans="1:20" ht="35.1" customHeight="1" thickBot="1" x14ac:dyDescent="0.3">
      <c r="A4" s="71" t="s">
        <v>23</v>
      </c>
      <c r="B4" s="72" t="s">
        <v>25</v>
      </c>
      <c r="C4" s="4"/>
      <c r="D4" s="4"/>
      <c r="E4" s="4"/>
      <c r="F4" s="4"/>
      <c r="G4" s="4"/>
      <c r="H4" s="6"/>
      <c r="I4" s="6"/>
      <c r="J4" s="4"/>
      <c r="K4" s="4"/>
      <c r="L4" s="4"/>
      <c r="M4" s="4"/>
      <c r="Q4" s="17"/>
      <c r="R4" s="7"/>
      <c r="S4" s="7"/>
    </row>
    <row r="5" spans="1:20" ht="35.1" customHeight="1" x14ac:dyDescent="0.25">
      <c r="A5" s="73" t="s">
        <v>28</v>
      </c>
      <c r="B5" s="74" t="s">
        <v>29</v>
      </c>
      <c r="C5" s="75" t="s">
        <v>30</v>
      </c>
      <c r="D5" s="76" t="s">
        <v>31</v>
      </c>
      <c r="E5" s="74" t="s">
        <v>32</v>
      </c>
      <c r="F5" s="74" t="s">
        <v>33</v>
      </c>
      <c r="G5" s="76" t="s">
        <v>34</v>
      </c>
      <c r="H5" s="77" t="s">
        <v>35</v>
      </c>
      <c r="I5" s="78" t="s">
        <v>0</v>
      </c>
      <c r="J5" s="74" t="s">
        <v>36</v>
      </c>
      <c r="K5" s="74" t="s">
        <v>37</v>
      </c>
      <c r="L5" s="74" t="s">
        <v>38</v>
      </c>
      <c r="M5" s="74" t="s">
        <v>39</v>
      </c>
      <c r="N5" s="14" t="s">
        <v>2</v>
      </c>
      <c r="O5" s="14" t="s">
        <v>40</v>
      </c>
      <c r="P5" s="15" t="s">
        <v>41</v>
      </c>
      <c r="Q5" s="16"/>
      <c r="R5" s="74" t="s">
        <v>42</v>
      </c>
      <c r="S5" s="74" t="s">
        <v>1</v>
      </c>
      <c r="T5" s="63" t="s">
        <v>6</v>
      </c>
    </row>
    <row r="6" spans="1:20" ht="35.1" customHeight="1" thickBot="1" x14ac:dyDescent="0.3">
      <c r="A6" s="20"/>
      <c r="B6" s="8"/>
      <c r="C6" s="8"/>
      <c r="D6" s="8"/>
      <c r="E6" s="8"/>
      <c r="F6" s="8"/>
      <c r="G6" s="8"/>
      <c r="H6" s="18">
        <v>0.18</v>
      </c>
      <c r="I6" s="8"/>
      <c r="J6" s="18">
        <v>0.01</v>
      </c>
      <c r="K6" s="18">
        <v>0.05</v>
      </c>
      <c r="L6" s="18">
        <v>0.1</v>
      </c>
      <c r="M6" s="18">
        <v>0.1</v>
      </c>
      <c r="N6" s="18"/>
      <c r="O6" s="18">
        <v>0.18</v>
      </c>
      <c r="P6" s="10"/>
      <c r="Q6" s="19"/>
      <c r="R6" s="9"/>
      <c r="S6" s="10"/>
      <c r="T6" s="64"/>
    </row>
    <row r="7" spans="1:20" s="21" customFormat="1" ht="35.1" customHeight="1" x14ac:dyDescent="0.25">
      <c r="A7" s="22"/>
      <c r="B7" s="23"/>
      <c r="C7" s="23"/>
      <c r="D7" s="23"/>
      <c r="E7" s="23"/>
      <c r="F7" s="23"/>
      <c r="G7" s="23"/>
      <c r="H7" s="24"/>
      <c r="I7" s="23"/>
      <c r="J7" s="24"/>
      <c r="K7" s="24"/>
      <c r="L7" s="24"/>
      <c r="M7" s="24"/>
      <c r="N7" s="24"/>
      <c r="O7" s="24"/>
      <c r="P7" s="23"/>
      <c r="Q7" s="25">
        <f>A8</f>
        <v>61168</v>
      </c>
      <c r="R7" s="23"/>
      <c r="S7" s="23"/>
      <c r="T7" s="26"/>
    </row>
    <row r="8" spans="1:20" ht="35.1" customHeight="1" x14ac:dyDescent="0.25">
      <c r="A8" s="27">
        <v>61168</v>
      </c>
      <c r="B8" s="28" t="s">
        <v>26</v>
      </c>
      <c r="C8" s="29">
        <v>45357</v>
      </c>
      <c r="D8" s="30">
        <v>3</v>
      </c>
      <c r="E8" s="31">
        <v>239190</v>
      </c>
      <c r="F8" s="31"/>
      <c r="G8" s="31">
        <f>E8-F8</f>
        <v>239190</v>
      </c>
      <c r="H8" s="31">
        <f>ROUND(G8*H6,0)</f>
        <v>43054</v>
      </c>
      <c r="I8" s="31">
        <f>ROUND(G8+H8,)</f>
        <v>282244</v>
      </c>
      <c r="J8" s="31">
        <f>G8*$J$6</f>
        <v>2391.9</v>
      </c>
      <c r="K8" s="31">
        <f>G8*$K$6</f>
        <v>11959.5</v>
      </c>
      <c r="L8" s="31">
        <v>0</v>
      </c>
      <c r="M8" s="31">
        <v>0</v>
      </c>
      <c r="N8" s="31">
        <v>0</v>
      </c>
      <c r="O8" s="56">
        <f>H8</f>
        <v>43054</v>
      </c>
      <c r="P8" s="31">
        <f>ROUND(I8-SUM(J8:O8),0)</f>
        <v>224839</v>
      </c>
      <c r="Q8" s="32"/>
      <c r="R8" s="31">
        <v>224838</v>
      </c>
      <c r="S8" s="44" t="s">
        <v>9</v>
      </c>
      <c r="T8" s="34"/>
    </row>
    <row r="9" spans="1:20" ht="35.1" customHeight="1" x14ac:dyDescent="0.25">
      <c r="A9" s="27">
        <v>61168</v>
      </c>
      <c r="B9" s="28" t="s">
        <v>15</v>
      </c>
      <c r="C9" s="29"/>
      <c r="D9" s="35">
        <v>3</v>
      </c>
      <c r="E9" s="31">
        <f>O8</f>
        <v>43054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56">
        <f>E9</f>
        <v>43054</v>
      </c>
      <c r="Q9" s="32"/>
      <c r="R9" s="31">
        <v>43054</v>
      </c>
      <c r="S9" s="33" t="s">
        <v>16</v>
      </c>
      <c r="T9" s="34"/>
    </row>
    <row r="10" spans="1:20" ht="35.1" customHeight="1" x14ac:dyDescent="0.25">
      <c r="A10" s="27">
        <v>61168</v>
      </c>
      <c r="B10" s="28"/>
      <c r="C10" s="29"/>
      <c r="D10" s="3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2"/>
      <c r="R10" s="31"/>
      <c r="S10" s="33"/>
      <c r="T10" s="34"/>
    </row>
    <row r="11" spans="1:20" ht="35.1" customHeight="1" x14ac:dyDescent="0.25">
      <c r="A11" s="27">
        <v>61168</v>
      </c>
      <c r="B11" s="28"/>
      <c r="C11" s="29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2"/>
      <c r="R11" s="31"/>
      <c r="S11" s="33"/>
      <c r="T11" s="36">
        <f>SUM(P8:P11)-SUM(R8:R11)</f>
        <v>1</v>
      </c>
    </row>
    <row r="12" spans="1:20" s="21" customFormat="1" ht="35.1" customHeight="1" x14ac:dyDescent="0.25">
      <c r="A12" s="37"/>
      <c r="B12" s="38"/>
      <c r="C12" s="39"/>
      <c r="D12" s="40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2">
        <v>61365</v>
      </c>
      <c r="R12" s="41"/>
      <c r="S12" s="43"/>
      <c r="T12" s="43"/>
    </row>
    <row r="13" spans="1:20" ht="35.1" customHeight="1" x14ac:dyDescent="0.25">
      <c r="A13" s="27">
        <v>61365</v>
      </c>
      <c r="B13" s="28" t="s">
        <v>27</v>
      </c>
      <c r="C13" s="29">
        <v>45287</v>
      </c>
      <c r="D13" s="30">
        <v>2</v>
      </c>
      <c r="E13" s="31">
        <v>295680</v>
      </c>
      <c r="F13" s="31">
        <v>37500</v>
      </c>
      <c r="G13" s="31">
        <f>E13-F13</f>
        <v>258180</v>
      </c>
      <c r="H13" s="31">
        <f>G13*18%</f>
        <v>46472.4</v>
      </c>
      <c r="I13" s="31">
        <f>ROUND(G13+H13,)</f>
        <v>304652</v>
      </c>
      <c r="J13" s="31">
        <f>G13*$J$6</f>
        <v>2581.8000000000002</v>
      </c>
      <c r="K13" s="31">
        <f>G13*$K$6</f>
        <v>12909</v>
      </c>
      <c r="L13" s="31">
        <f>G13*10%</f>
        <v>25818</v>
      </c>
      <c r="M13" s="31">
        <f>G13*10%</f>
        <v>25818</v>
      </c>
      <c r="N13" s="31">
        <v>73000</v>
      </c>
      <c r="O13" s="56">
        <f>H13</f>
        <v>46472.4</v>
      </c>
      <c r="P13" s="31">
        <f>ROUND(I13-SUM(J13:O13),0)</f>
        <v>118053</v>
      </c>
      <c r="Q13" s="32"/>
      <c r="R13" s="31">
        <v>118053</v>
      </c>
      <c r="S13" s="44" t="s">
        <v>8</v>
      </c>
      <c r="T13" s="34"/>
    </row>
    <row r="14" spans="1:20" ht="35.1" customHeight="1" x14ac:dyDescent="0.25">
      <c r="A14" s="27">
        <v>61365</v>
      </c>
      <c r="B14" s="28" t="s">
        <v>27</v>
      </c>
      <c r="C14" s="29">
        <v>45381</v>
      </c>
      <c r="D14" s="35">
        <v>4</v>
      </c>
      <c r="E14" s="31">
        <v>411848</v>
      </c>
      <c r="F14" s="31">
        <v>148130</v>
      </c>
      <c r="G14" s="31">
        <f>E14-F14</f>
        <v>263718</v>
      </c>
      <c r="H14" s="31">
        <f>G14*18%</f>
        <v>47469.24</v>
      </c>
      <c r="I14" s="31">
        <f>ROUND(G14+H14,)</f>
        <v>311187</v>
      </c>
      <c r="J14" s="31">
        <f>G14*$J$6</f>
        <v>2637.18</v>
      </c>
      <c r="K14" s="31">
        <f>G14*$K$6</f>
        <v>13185.900000000001</v>
      </c>
      <c r="L14" s="31">
        <f>G14*10%</f>
        <v>26371.800000000003</v>
      </c>
      <c r="M14" s="31">
        <f>G14*10%</f>
        <v>26371.800000000003</v>
      </c>
      <c r="N14" s="31"/>
      <c r="O14" s="31">
        <f>H14</f>
        <v>47469.24</v>
      </c>
      <c r="P14" s="31">
        <f>ROUND(I14-SUM(J14:O14),0)</f>
        <v>195151</v>
      </c>
      <c r="Q14" s="32"/>
      <c r="R14" s="31">
        <v>195152</v>
      </c>
      <c r="S14" s="33" t="s">
        <v>10</v>
      </c>
      <c r="T14" s="34"/>
    </row>
    <row r="15" spans="1:20" ht="35.1" customHeight="1" x14ac:dyDescent="0.25">
      <c r="A15" s="27">
        <v>61365</v>
      </c>
      <c r="B15" s="28" t="s">
        <v>15</v>
      </c>
      <c r="C15" s="45">
        <v>45423</v>
      </c>
      <c r="D15" s="35">
        <v>2</v>
      </c>
      <c r="E15" s="31">
        <f>O13</f>
        <v>46472.4</v>
      </c>
      <c r="F15" s="31"/>
      <c r="G15" s="31"/>
      <c r="H15" s="31">
        <v>0</v>
      </c>
      <c r="I15" s="31">
        <f>G15+H15</f>
        <v>0</v>
      </c>
      <c r="J15" s="31">
        <f>J$6*I15</f>
        <v>0</v>
      </c>
      <c r="K15" s="31">
        <v>0</v>
      </c>
      <c r="L15" s="31"/>
      <c r="M15" s="31"/>
      <c r="N15" s="31"/>
      <c r="O15" s="31">
        <v>0</v>
      </c>
      <c r="P15" s="56">
        <f>E15</f>
        <v>46472.4</v>
      </c>
      <c r="Q15" s="32"/>
      <c r="R15" s="31">
        <v>46472</v>
      </c>
      <c r="S15" s="33" t="s">
        <v>17</v>
      </c>
      <c r="T15" s="34"/>
    </row>
    <row r="16" spans="1:20" ht="35.1" customHeight="1" x14ac:dyDescent="0.25">
      <c r="A16" s="27">
        <v>61365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2"/>
      <c r="R16" s="31"/>
      <c r="S16" s="33"/>
      <c r="T16" s="36">
        <f>SUM(P13:P16)-SUM(R13:R16)</f>
        <v>-0.59999999997671694</v>
      </c>
    </row>
    <row r="17" spans="1:20" ht="35.1" customHeight="1" thickBot="1" x14ac:dyDescent="0.3">
      <c r="A17" s="27">
        <v>61365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1"/>
      <c r="R17" s="50"/>
      <c r="S17" s="52"/>
      <c r="T17" s="53"/>
    </row>
    <row r="18" spans="1:20" ht="35.1" customHeight="1" x14ac:dyDescent="0.25">
      <c r="A18" s="54"/>
      <c r="B18" s="55"/>
      <c r="C18" s="55"/>
      <c r="D18" s="55"/>
      <c r="E18" s="55"/>
      <c r="F18" s="55"/>
      <c r="G18" s="55"/>
      <c r="H18" s="55"/>
      <c r="I18" s="55"/>
      <c r="J18" s="55"/>
      <c r="K18" s="54">
        <f>SUM(K8:K17)</f>
        <v>38054.400000000001</v>
      </c>
      <c r="L18" s="54">
        <f>SUM(L8:L17)</f>
        <v>52189.8</v>
      </c>
      <c r="M18" s="54">
        <f>SUM(M8:M17)</f>
        <v>52189.8</v>
      </c>
      <c r="N18" s="54">
        <f t="shared" ref="N18" si="0">SUM(N8:N17)</f>
        <v>73000</v>
      </c>
      <c r="O18" s="54">
        <f>SUM(O8:O17)</f>
        <v>136995.63999999998</v>
      </c>
      <c r="P18" s="54">
        <f>SUM(P8:P17)</f>
        <v>627569.4</v>
      </c>
      <c r="Q18" s="54"/>
      <c r="R18" s="54">
        <f>SUM(R6:R17)</f>
        <v>627569</v>
      </c>
      <c r="S18" s="54" t="s">
        <v>3</v>
      </c>
      <c r="T18" s="54">
        <f>SUM(T6:T17)</f>
        <v>0.40000000002328306</v>
      </c>
    </row>
    <row r="19" spans="1:20" ht="35.1" customHeight="1" x14ac:dyDescent="0.25">
      <c r="A19" s="46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46"/>
      <c r="T19" s="34"/>
    </row>
    <row r="20" spans="1:20" ht="35.1" customHeight="1" thickBot="1" x14ac:dyDescent="0.3">
      <c r="A20" s="47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7">
        <f>P18-R18</f>
        <v>0.40000000002328306</v>
      </c>
      <c r="S20" s="47" t="s">
        <v>4</v>
      </c>
      <c r="T20" s="49"/>
    </row>
    <row r="21" spans="1:20" ht="35.1" customHeight="1" thickBot="1" x14ac:dyDescent="0.3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20" ht="35.1" customHeight="1" thickBot="1" x14ac:dyDescent="0.3">
      <c r="J22" s="65" t="s">
        <v>7</v>
      </c>
      <c r="K22" s="66"/>
      <c r="L22" s="66"/>
      <c r="M22" s="67"/>
    </row>
    <row r="23" spans="1:20" ht="35.1" customHeight="1" x14ac:dyDescent="0.25">
      <c r="J23" s="68" t="s">
        <v>18</v>
      </c>
      <c r="K23" s="69"/>
      <c r="L23" s="69"/>
      <c r="M23" s="70"/>
    </row>
    <row r="24" spans="1:20" ht="35.1" customHeight="1" x14ac:dyDescent="0.25">
      <c r="J24" s="57" t="s">
        <v>11</v>
      </c>
      <c r="K24" s="58"/>
      <c r="L24" s="59">
        <f>K18+L18+M18</f>
        <v>142434</v>
      </c>
      <c r="M24" s="60"/>
    </row>
    <row r="25" spans="1:20" ht="35.1" customHeight="1" x14ac:dyDescent="0.25">
      <c r="J25" s="57" t="s">
        <v>12</v>
      </c>
      <c r="K25" s="58"/>
      <c r="L25" s="59">
        <f>R20</f>
        <v>0.40000000002328306</v>
      </c>
      <c r="M25" s="60"/>
    </row>
    <row r="26" spans="1:20" ht="35.1" customHeight="1" x14ac:dyDescent="0.25">
      <c r="J26" s="57" t="s">
        <v>13</v>
      </c>
      <c r="K26" s="58"/>
      <c r="L26" s="59"/>
      <c r="M26" s="60"/>
    </row>
    <row r="27" spans="1:20" ht="35.1" customHeight="1" thickBot="1" x14ac:dyDescent="0.3">
      <c r="J27" s="57" t="s">
        <v>14</v>
      </c>
      <c r="K27" s="58"/>
      <c r="L27" s="61">
        <f>O18-P9-P15</f>
        <v>47469.239999999983</v>
      </c>
      <c r="M27" s="62"/>
      <c r="N27" s="5" t="s">
        <v>19</v>
      </c>
    </row>
  </sheetData>
  <mergeCells count="11">
    <mergeCell ref="T5:T6"/>
    <mergeCell ref="J22:M22"/>
    <mergeCell ref="J23:M23"/>
    <mergeCell ref="J24:K24"/>
    <mergeCell ref="L24:M24"/>
    <mergeCell ref="J25:K25"/>
    <mergeCell ref="L25:M25"/>
    <mergeCell ref="J26:K26"/>
    <mergeCell ref="L26:M26"/>
    <mergeCell ref="J27:K27"/>
    <mergeCell ref="L27:M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2025-04-01T10:41:04Z</dcterms:modified>
</cp:coreProperties>
</file>