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Temp_Downloads\upload_excel\New Excel File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N12" i="1" s="1"/>
  <c r="X11" i="1" s="1"/>
  <c r="X23" i="1"/>
  <c r="X28" i="1"/>
  <c r="X37" i="1"/>
  <c r="X41" i="1"/>
  <c r="X49" i="1"/>
  <c r="X61" i="1"/>
  <c r="X120" i="1"/>
  <c r="X116" i="1"/>
  <c r="X113" i="1"/>
  <c r="X109" i="1"/>
  <c r="X105" i="1"/>
  <c r="X101" i="1"/>
  <c r="X97" i="1"/>
  <c r="X93" i="1"/>
  <c r="X89" i="1"/>
  <c r="X85" i="1"/>
  <c r="X81" i="1"/>
  <c r="X77" i="1"/>
  <c r="X73" i="1"/>
  <c r="X69" i="1"/>
  <c r="X65" i="1"/>
  <c r="X57" i="1"/>
  <c r="X53" i="1"/>
  <c r="X33" i="1"/>
  <c r="X19" i="1"/>
  <c r="X15" i="1"/>
  <c r="K137" i="1"/>
  <c r="M46" i="1"/>
  <c r="G46" i="1"/>
  <c r="I46" i="1" s="1"/>
  <c r="G45" i="1"/>
  <c r="K45" i="1" s="1"/>
  <c r="N46" i="1" l="1"/>
  <c r="J45" i="1"/>
  <c r="H45" i="1"/>
  <c r="M45" i="1" s="1"/>
  <c r="M124" i="1" s="1"/>
  <c r="K134" i="1" s="1"/>
  <c r="I45" i="1" l="1"/>
  <c r="N45" i="1" s="1"/>
  <c r="X45" i="1" s="1"/>
  <c r="G9" i="1"/>
  <c r="J9" i="1" l="1"/>
  <c r="H9" i="1"/>
  <c r="L9" i="1" s="1"/>
  <c r="K9" i="1"/>
  <c r="G7" i="1"/>
  <c r="J7" i="1" s="1"/>
  <c r="I9" i="1" l="1"/>
  <c r="N9" i="1" s="1"/>
  <c r="K7" i="1"/>
  <c r="K124" i="1" s="1"/>
  <c r="K133" i="1" s="1"/>
  <c r="S9" i="1"/>
  <c r="R9" i="1"/>
  <c r="R7" i="1" l="1"/>
  <c r="H7" i="1" l="1"/>
  <c r="V9" i="1"/>
  <c r="V124" i="1" s="1"/>
  <c r="L7" i="1" l="1"/>
  <c r="I7" i="1"/>
  <c r="L124" i="1" l="1"/>
  <c r="E8" i="1"/>
  <c r="N8" i="1" s="1"/>
  <c r="N7" i="1"/>
  <c r="N124" i="1" s="1"/>
  <c r="V126" i="1" s="1"/>
  <c r="K135" i="1" s="1"/>
  <c r="X7" i="1" l="1"/>
  <c r="X124" i="1" s="1"/>
</calcChain>
</file>

<file path=xl/sharedStrings.xml><?xml version="1.0" encoding="utf-8"?>
<sst xmlns="http://schemas.openxmlformats.org/spreadsheetml/2006/main" count="161" uniqueCount="132">
  <si>
    <t>Amount</t>
  </si>
  <si>
    <t>PAYMENT NOTE No.</t>
  </si>
  <si>
    <t>UTR</t>
  </si>
  <si>
    <t>SD (5%)</t>
  </si>
  <si>
    <t>Advance paid</t>
  </si>
  <si>
    <t>TDS Amount @ 1% on BASIC AMOUNT</t>
  </si>
  <si>
    <t>Drilling work</t>
  </si>
  <si>
    <t>Balance Payable Amount Rs. -</t>
  </si>
  <si>
    <t>Total Paid Amount Rs. -</t>
  </si>
  <si>
    <t>Hold amount for excess qty. against DPR</t>
  </si>
  <si>
    <t>M/S Gurunanak Engineers</t>
  </si>
  <si>
    <t xml:space="preserve">Suketari  Village Drilling work </t>
  </si>
  <si>
    <t>16-05-2023 IFT/IFT23136007300/RIUP23/251/GURU NANAK ENGINEER 229745.00</t>
  </si>
  <si>
    <t xml:space="preserve">Kasauli  Village Drilling work </t>
  </si>
  <si>
    <t>19-04-2023 19-04-2023 IFT/IFT23109017141/SPUP23/0154/GURU NANAK ENGINEE 238205.00</t>
  </si>
  <si>
    <t xml:space="preserve">Sardhan  Village Drilling work </t>
  </si>
  <si>
    <t>GST Release Note</t>
  </si>
  <si>
    <t>29-03-2023 IFT/IFT23088047699/RIUP22/2729/GURU NANAK ENGINEE 215795.00</t>
  </si>
  <si>
    <t>21-04-2023 IFT/IFT23111031165/RIUP23/033/GURU NANAK ENGINEER 41323.00</t>
  </si>
  <si>
    <t xml:space="preserve">Shakarpur  Village Drilling work </t>
  </si>
  <si>
    <t>15-03-2023 IFT/IFT23074020147/RIUP22/2560/GURU NANAK ENGINEE 221211.00</t>
  </si>
  <si>
    <t>21-04-2023 IFT/IFT23111031167/RIUP23/032/GURU NANAK ENGINEER 42359.00</t>
  </si>
  <si>
    <t>GTS Release Note</t>
  </si>
  <si>
    <t>28-02-2023 IFT/IFT23059052173/RIUP22/2353/GURU NANAK ENGINEE 89100.00</t>
  </si>
  <si>
    <t>02-03-2023 IFT/IFT23061020770/RIUP22/2398/GURU NANAK ENGINEE 100947.00</t>
  </si>
  <si>
    <t>21-04-2023 IFT/IFT23111031166/RIUP23/031/GURU NANAK ENGINEER 36392.00</t>
  </si>
  <si>
    <t xml:space="preserve">Kailanpur Village Drilling work </t>
  </si>
  <si>
    <t>28-02-2023 IFT/IFT23059052171/RIUP22/2346/GURU NANAK ENGINEE 99000.00</t>
  </si>
  <si>
    <t>02-03-2023 IFT/IFT23061020769/RIUP22/2397/GURU NANAK ENGINEE 111866.00</t>
  </si>
  <si>
    <t>21-04-2023 IFT/IFT23111031168/RIUP23/030/GURU NANAK ENGINEER 40378.00</t>
  </si>
  <si>
    <t xml:space="preserve">Bhojaheri Village Drilling work </t>
  </si>
  <si>
    <t>18-01-2023 IFT/IFT23018003653/RIUP22/1874/GURU NANAK ENGINEE ₹ 2,13,536.00</t>
  </si>
  <si>
    <t>21-02-2023 IFT/IFT23052015627/RIUP22/2241/GURU NANAK ENGINEE 42154.00</t>
  </si>
  <si>
    <t xml:space="preserve">Rampur Village Drilling work </t>
  </si>
  <si>
    <t>GST release note</t>
  </si>
  <si>
    <t>18-01-2023 IFT/IFT23018003654/RIUP22/1875/GURU NANAK ENGINEE ₹ 2,11,086.00</t>
  </si>
  <si>
    <t>21-02-2023 IFT/IFT23052015626/RIUP22/2242/GURU NANAK ENGINEE 40436.00</t>
  </si>
  <si>
    <t xml:space="preserve">Mohideenpur Village Drilling  work </t>
  </si>
  <si>
    <t>23-01-2023 IFT/IFT23023021724/RIUP22/1925/GURU NANAK ENGINEE ₹ 2,07,921.00</t>
  </si>
  <si>
    <t>27-02-2023 IFT/IFT23058023959/RIUP22/2244/GURU NANAK ENGINEE 40312.00</t>
  </si>
  <si>
    <t xml:space="preserve">Abdulpur Village Drilling  work </t>
  </si>
  <si>
    <t>18-01-2023 IFT/IFT23018003652/RIUP22/1873/GURU NANAK ENGINEE ₹ 2,27,640.00</t>
  </si>
  <si>
    <t>27-02-2023 IFT/IFT23058023958/RIUP22/2243/GURU NANAK ENGINEE 43590.00</t>
  </si>
  <si>
    <t xml:space="preserve">Buwara Kalan Village Drilling  work </t>
  </si>
  <si>
    <t>GST release Note</t>
  </si>
  <si>
    <t>20-12-2022 IFT/IFT22354025833/RIUP22/1564/GURUNANAK ENGINEE 218147.00</t>
  </si>
  <si>
    <t>27-02-2023 IFT/IFT23058023955/RIUP22/2239/GURU NANAK ENGINEE 41773.00</t>
  </si>
  <si>
    <t xml:space="preserve">Jaitpur Village Drilling  work </t>
  </si>
  <si>
    <t>07-01-2023 IFT/IFT23007044362/RIUP22/1804/GURU NANAK ENGINEE 184108.00</t>
  </si>
  <si>
    <t>27-02-2023 IFT/IFT23058023957/RIUP22/2240/GURU NANAK ENGINEE 37273.00</t>
  </si>
  <si>
    <t xml:space="preserve">Athai Village Drilling  work </t>
  </si>
  <si>
    <t>20-12-2022 IFT/IFT22354025832/RIUP22/1563/GURUNANAK ENGINEE 215093.00</t>
  </si>
  <si>
    <t>23-02-2023 IFT/IFT23054026321/RIUP22/2238/GURUNANAK ENGINEE 41188.00</t>
  </si>
  <si>
    <t xml:space="preserve">Saidpur Village Drilling  work </t>
  </si>
  <si>
    <t>19-12-2022 IFT/IFT22353020422/RIUP22/1560/GURU NANAK ENGINEE ₹ 1,96,355.00</t>
  </si>
  <si>
    <t>27-02-2023 IFT/IFT23058055537/RIUP22/2237/GURU NANAK ENGINEE 37673.00</t>
  </si>
  <si>
    <t xml:space="preserve">Nirgaji Village Drilling  work </t>
  </si>
  <si>
    <t>06-12-2022 IFT/IFT22340028529/RIUP22/1410/GURU NANAK ENGINEE 210924.00</t>
  </si>
  <si>
    <t>03-01-2023 IFT/IFT23003042423/RIUP22/1764/GURU NANAK ENGINEE 40390.00</t>
  </si>
  <si>
    <t xml:space="preserve">Nirdhana Village Drilling  work </t>
  </si>
  <si>
    <t>06-12-2022 IFT/IFT22340028528/RIUP22/1411/GURU NANAK ENGINEE 218254.00</t>
  </si>
  <si>
    <t>03-01-2023 IFT/IFT23003042424/RIUP22/1765/GURU NANAK ENGINEE 41869.00</t>
  </si>
  <si>
    <t xml:space="preserve">Sandhawali Village Drilling  work </t>
  </si>
  <si>
    <t>14-11-2022 IFT/IFT22318014480/RIUP22/1236/GURUNANAK ENGINEE 219206.00</t>
  </si>
  <si>
    <t>03-01-2023 IFT/IFT23003042420/RIUP22/1761/GURU NANAK ENGINEE 42242.00</t>
  </si>
  <si>
    <t xml:space="preserve">Bahpur Village Drilling  work </t>
  </si>
  <si>
    <t>14-11-2022 IFT/IFT22318014479/RIUP22/1235/GURU NANAK ENGINEE 179967.00</t>
  </si>
  <si>
    <t>03-01-2023 IFT/IFT23003042421/RIUP22/1762/GURU NANAK ENGINEE 34710.00</t>
  </si>
  <si>
    <t>Badkali Village Drilling work</t>
  </si>
  <si>
    <t>12-10-2022 IFT/IFT22285026935/RIUP22/943/GURU NANAK ENGINEER 236087.00</t>
  </si>
  <si>
    <t>03-01-2023 IFT/IFT23003042416/RIUP22/1757/GURU NANAK ENGINEE 45208.00</t>
  </si>
  <si>
    <t>Pachenda Khurd Village Drilling work</t>
  </si>
  <si>
    <t>12-10-2022 IFT/IFT22285026934/RIUP22/942/GURU NANAK ENGINEER 236896.00</t>
  </si>
  <si>
    <t>03-01-2023 IFT/IFT23003042418/RIUP22/1759/GURU NANAK ENGINEE 45363.00</t>
  </si>
  <si>
    <t>Badhai Khurd Village Drilling work</t>
  </si>
  <si>
    <t>GST Pay</t>
  </si>
  <si>
    <t>12-10-2022 IFT/IFT22285026933/RIUP22/935/GURU NANAK ENGINEER 202373.00</t>
  </si>
  <si>
    <t>03-01-2023 IFT/IFT23003042417/RIUP22/1758/GURU NANAK ENGINEE 38752.00</t>
  </si>
  <si>
    <t xml:space="preserve">Manganpur Village Drilling  work </t>
  </si>
  <si>
    <t>22-11-2022 IFT/IFT22326006432/RIUP22/1318/GURU NANAK ENGINEE 219676.0</t>
  </si>
  <si>
    <t>03-01-2023 IFT/IFT23003042422/RIUP22/1763/GURU NANAK ENGINEE 42066.00</t>
  </si>
  <si>
    <t xml:space="preserve">Pachenda Kalan Village Drilling  work </t>
  </si>
  <si>
    <t>10-11-2022 IFT/IFT22314019267/RIUP22/1213/GURU NANAK ENGINEE 222147.00</t>
  </si>
  <si>
    <t>03-01-2023 IFT/IFT23003042419/RIUP22/1760/GURU NANAK ENGINEE 42539.00</t>
  </si>
  <si>
    <t>Bibipur Village Drilling work</t>
  </si>
  <si>
    <t>03-09-2022 IFT/IFT22246004289/RIUP22/639/GURU NANAK ENGINEER 209461.00</t>
  </si>
  <si>
    <t>03-01-2023 IFT/IFT23003042425/RIUP22/1766/GURU NANAK ENGINEE 40233.00</t>
  </si>
  <si>
    <t>Datiyana Village Drilling work</t>
  </si>
  <si>
    <t>22-08-2022 IFT/IFT22234021090/RIUP/573/GURU NANAK ENGINEERS 221615.00</t>
  </si>
  <si>
    <t>22-08-2022 IFT/IFT22234020180/RIUP/574/GURU NANAK ENGINEERS 43187.00</t>
  </si>
  <si>
    <t xml:space="preserve">Raee  Village Drilling work </t>
  </si>
  <si>
    <t>09-08-2022 IFT/IFT22221010019/RIUP22/422/GURU NANAK ENGINEER 216948.00</t>
  </si>
  <si>
    <t>24-08-2022 IFT/IFT22236053362/RIUP22/564/GURU NANAK ENGINEER 41543.00</t>
  </si>
  <si>
    <t>Parai Village Drilling work</t>
  </si>
  <si>
    <t>28-07-2022 IFT/IFT22209041365/RIUP22/421/GURUNANAK ENGINEER 214707.00</t>
  </si>
  <si>
    <t>24-08-2022 IFT/IFT22236053363/RIUP22/563/GURUNANAK ENGINEER 41114.00</t>
  </si>
  <si>
    <t>05-07-2022 IFT/IFT22186018973/RIUP22/293/GURU NANAK ENGINEER 234042.00</t>
  </si>
  <si>
    <t>22-08-2022 IFT/IFT22234020181/RIUP/565/GURU NANAK ENGINEERS 44817.00</t>
  </si>
  <si>
    <t>16-06-2022 IFT/IFT22167019537/RIUP22/200/GURUNANAK ENGINEER 220069.00</t>
  </si>
  <si>
    <t>22-08-2022 IFT/IFT22234020182/RIUP/566/GURU NANAK ENGINEERS 42141.00</t>
  </si>
  <si>
    <t>02-08-2023 IFT/IFT23214034443/RIUP23/1331/GURU NANAK ENGINEE 43994.00</t>
  </si>
  <si>
    <t>02-08-2023 IFT/IFT23214034444/RIUP23/1330/GURU NANAK ENGINEE 45614.00</t>
  </si>
  <si>
    <t>27-09-2023 IFT/IFT23270029216/RIUP23/2343/GURU NANAK ENGINEE 247500.00</t>
  </si>
  <si>
    <t>Total Hold ( SD+OC+HT )</t>
  </si>
  <si>
    <t>Advance / Surplus</t>
  </si>
  <si>
    <t>Debit</t>
  </si>
  <si>
    <t>GST Remaining</t>
  </si>
  <si>
    <t>DPR Excess Hold</t>
  </si>
  <si>
    <t>Advance Village Wise</t>
  </si>
  <si>
    <t>Advance recovered in Shamli 60724</t>
  </si>
  <si>
    <t>Malpur village  - Drilling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</si>
  <si>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</si>
  <si>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</si>
  <si>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</si>
  <si>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</si>
  <si>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</si>
  <si>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</si>
  <si>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</si>
  <si>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</si>
  <si>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</si>
  <si>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</si>
  <si>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</si>
  <si>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Hold the Amount because the Qty. is more then the DPR</t>
  </si>
  <si>
    <t>Final_Amount</t>
  </si>
  <si>
    <t>Total_Amount</t>
  </si>
  <si>
    <t>Subcontractor:</t>
  </si>
  <si>
    <t>State:</t>
  </si>
  <si>
    <t>District:</t>
  </si>
  <si>
    <t>Block:</t>
  </si>
  <si>
    <t>Gurunanak Engineers</t>
  </si>
  <si>
    <t>Uttar Pradesh</t>
  </si>
  <si>
    <t>Muzaffarnagar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</si>
</sst>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9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2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3" fillId="2" borderId="2" xfId="0" quotePrefix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 wrapText="1"/>
    </xf>
    <xf numFmtId="15" fontId="3" fillId="3" borderId="3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43" fontId="3" fillId="3" borderId="3" xfId="1" applyNumberFormat="1" applyFont="1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 wrapText="1"/>
    </xf>
    <xf numFmtId="14" fontId="3" fillId="2" borderId="3" xfId="1" applyNumberFormat="1" applyFont="1" applyFill="1" applyBorder="1" applyAlignment="1">
      <alignment vertical="center"/>
    </xf>
    <xf numFmtId="14" fontId="3" fillId="3" borderId="3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43" fontId="3" fillId="2" borderId="5" xfId="1" applyNumberFormat="1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 vertical="center" wrapText="1"/>
    </xf>
    <xf numFmtId="43" fontId="3" fillId="2" borderId="6" xfId="1" applyNumberFormat="1" applyFont="1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164" fontId="3" fillId="2" borderId="4" xfId="1" applyFont="1" applyFill="1" applyBorder="1" applyAlignment="1">
      <alignment vertical="center"/>
    </xf>
    <xf numFmtId="164" fontId="3" fillId="3" borderId="2" xfId="1" applyFont="1" applyFill="1" applyBorder="1" applyAlignment="1">
      <alignment vertical="center"/>
    </xf>
    <xf numFmtId="164" fontId="0" fillId="0" borderId="3" xfId="1" applyFont="1" applyBorder="1"/>
    <xf numFmtId="164" fontId="0" fillId="0" borderId="5" xfId="1" applyFont="1" applyBorder="1"/>
    <xf numFmtId="164" fontId="0" fillId="0" borderId="4" xfId="1" applyFont="1" applyBorder="1"/>
    <xf numFmtId="164" fontId="0" fillId="0" borderId="4" xfId="1" applyFont="1" applyBorder="1" applyAlignment="1">
      <alignment wrapText="1"/>
    </xf>
    <xf numFmtId="164" fontId="8" fillId="2" borderId="7" xfId="1" applyFont="1" applyFill="1" applyBorder="1" applyAlignment="1">
      <alignment horizontal="center" vertical="center"/>
    </xf>
    <xf numFmtId="165" fontId="8" fillId="2" borderId="7" xfId="0" applyNumberFormat="1" applyFont="1" applyFill="1" applyBorder="1" applyAlignment="1">
      <alignment horizontal="center" vertical="center"/>
    </xf>
    <xf numFmtId="164" fontId="8" fillId="2" borderId="8" xfId="1" applyFont="1" applyFill="1" applyBorder="1" applyAlignment="1">
      <alignment horizontal="center" vertical="center"/>
    </xf>
    <xf numFmtId="164" fontId="8" fillId="2" borderId="9" xfId="1" applyFont="1" applyFill="1" applyBorder="1" applyAlignment="1">
      <alignment horizontal="center" vertical="center"/>
    </xf>
    <xf numFmtId="165" fontId="8" fillId="2" borderId="8" xfId="0" applyNumberFormat="1" applyFont="1" applyFill="1" applyBorder="1" applyAlignment="1">
      <alignment horizontal="center" vertical="center"/>
    </xf>
    <xf numFmtId="165" fontId="8" fillId="2" borderId="9" xfId="0" applyNumberFormat="1" applyFont="1" applyFill="1" applyBorder="1" applyAlignment="1">
      <alignment horizontal="center" vertical="center"/>
    </xf>
    <xf numFmtId="164" fontId="7" fillId="2" borderId="7" xfId="1" applyFont="1" applyFill="1" applyBorder="1" applyAlignment="1">
      <alignment horizontal="center" vertical="center"/>
    </xf>
    <xf numFmtId="14" fontId="8" fillId="2" borderId="7" xfId="1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9" fillId="2" borderId="6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  <xf numFmtId="0" fontId="6" fillId="0" borderId="0" xfId="0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37"/>
  <sheetViews>
    <sheetView tabSelected="1" zoomScale="85" zoomScaleNormal="85" workbookViewId="0">
      <pane ySplit="5" topLeftCell="A6" activePane="bottomLeft" state="frozen"/>
      <selection pane="bottomLeft" activeCell="D11" sqref="D11"/>
    </sheetView>
  </sheetViews>
  <sheetFormatPr defaultColWidth="9" defaultRowHeight="15" x14ac:dyDescent="0.25"/>
  <cols>
    <col min="1" max="1" width="9" style="3"/>
    <col min="2" max="2" width="30" style="3" customWidth="1"/>
    <col min="3" max="3" width="13.42578125" style="3" bestFit="1" customWidth="1"/>
    <col min="4" max="4" width="11.5703125" style="3" bestFit="1" customWidth="1"/>
    <col min="5" max="5" width="13.28515625" style="3" bestFit="1" customWidth="1"/>
    <col min="6" max="7" width="13.28515625" style="3" customWidth="1"/>
    <col min="8" max="8" width="14.7109375" style="16" customWidth="1"/>
    <col min="9" max="9" width="12.85546875" style="16" bestFit="1" customWidth="1"/>
    <col min="10" max="10" width="10.7109375" style="3" bestFit="1" customWidth="1"/>
    <col min="11" max="11" width="15.140625" style="3" customWidth="1"/>
    <col min="12" max="13" width="14.85546875" style="3" customWidth="1"/>
    <col min="14" max="14" width="15.85546875" style="3" bestFit="1" customWidth="1"/>
    <col min="15" max="15" width="10.5703125" style="3" customWidth="1"/>
    <col min="16" max="16" width="21.7109375" style="3" hidden="1" customWidth="1"/>
    <col min="17" max="17" width="12.7109375" style="3" hidden="1" customWidth="1"/>
    <col min="18" max="21" width="14.5703125" style="3" hidden="1" customWidth="1"/>
    <col min="22" max="22" width="15.85546875" style="3" bestFit="1" customWidth="1"/>
    <col min="23" max="23" width="84.140625" style="3" bestFit="1" customWidth="1"/>
    <col min="24" max="24" width="13.42578125" style="3" bestFit="1" customWidth="1"/>
    <col min="25" max="16384" width="9" style="3"/>
  </cols>
  <sheetData>
    <row r="1" spans="1:63" x14ac:dyDescent="0.25">
      <c r="A1" s="67" t="s">
        <v>125</v>
      </c>
      <c r="B1" s="2" t="s">
        <v>129</v>
      </c>
      <c r="E1" s="4"/>
      <c r="F1" s="4"/>
      <c r="G1" s="4"/>
      <c r="H1" s="5"/>
      <c r="I1" s="5"/>
    </row>
    <row r="2" spans="1:63" ht="21" x14ac:dyDescent="0.25">
      <c r="A2" s="67" t="s">
        <v>126</v>
      </c>
      <c r="B2" s="68" t="s">
        <v>130</v>
      </c>
      <c r="C2" s="6"/>
      <c r="D2" s="6" t="s">
        <v>10</v>
      </c>
      <c r="G2" s="7" t="s">
        <v>6</v>
      </c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63" ht="21.75" thickBot="1" x14ac:dyDescent="0.3">
      <c r="A3" s="67" t="s">
        <v>127</v>
      </c>
      <c r="B3" s="68" t="s">
        <v>131</v>
      </c>
      <c r="C3" s="6"/>
      <c r="D3" s="6"/>
      <c r="G3" s="7"/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4" spans="1:63" ht="15.75" thickBot="1" x14ac:dyDescent="0.3">
      <c r="A4" s="67" t="s">
        <v>128</v>
      </c>
      <c r="B4" s="68" t="s">
        <v>131</v>
      </c>
      <c r="C4" s="9"/>
      <c r="D4" s="9"/>
      <c r="E4" s="9"/>
      <c r="F4" s="8"/>
      <c r="G4" s="8"/>
      <c r="H4" s="10"/>
      <c r="I4" s="10"/>
      <c r="J4" s="8"/>
      <c r="K4" s="8"/>
      <c r="P4" s="8"/>
      <c r="Q4" s="11"/>
      <c r="R4" s="11"/>
      <c r="S4" s="11"/>
      <c r="T4" s="11"/>
      <c r="U4" s="11"/>
      <c r="V4" s="11"/>
      <c r="W4" s="11"/>
    </row>
    <row r="5" spans="1:63" ht="43.9" customHeight="1" x14ac:dyDescent="0.25">
      <c r="A5" s="61" t="s">
        <v>111</v>
      </c>
      <c r="B5" s="62" t="s">
        <v>112</v>
      </c>
      <c r="C5" s="63" t="s">
        <v>113</v>
      </c>
      <c r="D5" s="64" t="s">
        <v>114</v>
      </c>
      <c r="E5" s="62" t="s">
        <v>115</v>
      </c>
      <c r="F5" s="62" t="s">
        <v>116</v>
      </c>
      <c r="G5" s="64" t="s">
        <v>117</v>
      </c>
      <c r="H5" s="65" t="s">
        <v>118</v>
      </c>
      <c r="I5" s="66" t="s">
        <v>0</v>
      </c>
      <c r="J5" s="62" t="s">
        <v>119</v>
      </c>
      <c r="K5" s="62" t="s">
        <v>120</v>
      </c>
      <c r="L5" s="19" t="s">
        <v>121</v>
      </c>
      <c r="M5" s="19" t="s">
        <v>122</v>
      </c>
      <c r="N5" s="19" t="s">
        <v>123</v>
      </c>
      <c r="O5" s="19"/>
      <c r="P5" s="19" t="s">
        <v>1</v>
      </c>
      <c r="Q5" s="19" t="s">
        <v>0</v>
      </c>
      <c r="R5" s="19" t="s">
        <v>5</v>
      </c>
      <c r="S5" s="19" t="s">
        <v>3</v>
      </c>
      <c r="T5" s="19" t="s">
        <v>4</v>
      </c>
      <c r="U5" s="19" t="s">
        <v>9</v>
      </c>
      <c r="V5" s="62" t="s">
        <v>124</v>
      </c>
      <c r="W5" s="62" t="s">
        <v>2</v>
      </c>
      <c r="X5" s="19" t="s">
        <v>108</v>
      </c>
    </row>
    <row r="6" spans="1:63" ht="15.75" thickBot="1" x14ac:dyDescent="0.3">
      <c r="A6" s="39"/>
      <c r="B6" s="15"/>
      <c r="C6" s="15"/>
      <c r="D6" s="15"/>
      <c r="E6" s="15"/>
      <c r="F6" s="15"/>
      <c r="G6" s="15"/>
      <c r="H6" s="40">
        <v>0.18</v>
      </c>
      <c r="I6" s="15"/>
      <c r="J6" s="40">
        <v>0.01</v>
      </c>
      <c r="K6" s="40">
        <v>0.05</v>
      </c>
      <c r="L6" s="40">
        <v>0.18</v>
      </c>
      <c r="M6" s="40"/>
      <c r="N6" s="15"/>
      <c r="O6" s="41"/>
      <c r="P6" s="15"/>
      <c r="Q6" s="15"/>
      <c r="R6" s="40">
        <v>0.02</v>
      </c>
      <c r="S6" s="40">
        <v>0.05</v>
      </c>
      <c r="T6" s="15"/>
      <c r="U6" s="15"/>
      <c r="V6" s="15"/>
      <c r="W6" s="15"/>
      <c r="X6" s="47"/>
    </row>
    <row r="7" spans="1:63" ht="39.6" customHeight="1" x14ac:dyDescent="0.25">
      <c r="A7" s="34">
        <v>56278</v>
      </c>
      <c r="B7" s="35" t="s">
        <v>11</v>
      </c>
      <c r="C7" s="36">
        <v>45048</v>
      </c>
      <c r="D7" s="17">
        <v>2</v>
      </c>
      <c r="E7" s="13">
        <v>269584.5</v>
      </c>
      <c r="F7" s="13">
        <v>25175</v>
      </c>
      <c r="G7" s="13">
        <f>ROUND(E7-F7,0)</f>
        <v>244410</v>
      </c>
      <c r="H7" s="13">
        <f>ROUND(G7*H6,0)</f>
        <v>43994</v>
      </c>
      <c r="I7" s="13">
        <f>G7+H7</f>
        <v>288404</v>
      </c>
      <c r="J7" s="13">
        <f>ROUND(G7*$J$6,)</f>
        <v>2444</v>
      </c>
      <c r="K7" s="13">
        <f>ROUND(G7*$K$6,)</f>
        <v>12221</v>
      </c>
      <c r="L7" s="13">
        <f>H7</f>
        <v>43994</v>
      </c>
      <c r="M7" s="13">
        <v>0</v>
      </c>
      <c r="N7" s="13">
        <f>ROUND(I7-SUM(J7:M7),0)</f>
        <v>229745</v>
      </c>
      <c r="O7" s="37"/>
      <c r="P7" s="13"/>
      <c r="Q7" s="13"/>
      <c r="R7" s="13">
        <f>Q7*R6</f>
        <v>0</v>
      </c>
      <c r="S7" s="13">
        <v>0</v>
      </c>
      <c r="T7" s="13">
        <v>0</v>
      </c>
      <c r="U7" s="13"/>
      <c r="V7" s="13">
        <v>229745</v>
      </c>
      <c r="W7" s="38" t="s">
        <v>12</v>
      </c>
      <c r="X7" s="49">
        <f>SUM(N7:N8)-SUM(V7:V8)</f>
        <v>0</v>
      </c>
    </row>
    <row r="8" spans="1:63" ht="39.6" customHeight="1" x14ac:dyDescent="0.25">
      <c r="A8" s="34">
        <v>56278</v>
      </c>
      <c r="B8" s="22" t="s">
        <v>16</v>
      </c>
      <c r="C8" s="1"/>
      <c r="D8" s="24">
        <v>2</v>
      </c>
      <c r="E8" s="12">
        <f>L7</f>
        <v>43994</v>
      </c>
      <c r="F8" s="12"/>
      <c r="G8" s="12"/>
      <c r="H8" s="12"/>
      <c r="I8" s="12"/>
      <c r="J8" s="12"/>
      <c r="K8" s="12"/>
      <c r="L8" s="12"/>
      <c r="M8" s="12"/>
      <c r="N8" s="12">
        <f>E8</f>
        <v>43994</v>
      </c>
      <c r="O8" s="21"/>
      <c r="P8" s="12"/>
      <c r="Q8" s="12"/>
      <c r="R8" s="12"/>
      <c r="S8" s="12"/>
      <c r="T8" s="12"/>
      <c r="U8" s="12"/>
      <c r="V8" s="12">
        <v>43994</v>
      </c>
      <c r="W8" s="23" t="s">
        <v>100</v>
      </c>
      <c r="X8" s="49"/>
    </row>
    <row r="9" spans="1:63" ht="39.6" customHeight="1" x14ac:dyDescent="0.25">
      <c r="A9" s="34">
        <v>56278</v>
      </c>
      <c r="B9" s="22"/>
      <c r="C9" s="1"/>
      <c r="D9" s="24"/>
      <c r="E9" s="12"/>
      <c r="F9" s="12">
        <v>0</v>
      </c>
      <c r="G9" s="12">
        <f>ROUND(E9-F9,0)</f>
        <v>0</v>
      </c>
      <c r="H9" s="12">
        <f>ROUND(G9*H6,0)</f>
        <v>0</v>
      </c>
      <c r="I9" s="12">
        <f>G9+H9</f>
        <v>0</v>
      </c>
      <c r="J9" s="12">
        <f>ROUND(G9*$J$6,)</f>
        <v>0</v>
      </c>
      <c r="K9" s="12">
        <f>ROUND(G9*$K$6,)</f>
        <v>0</v>
      </c>
      <c r="L9" s="12">
        <f>H9</f>
        <v>0</v>
      </c>
      <c r="M9" s="12"/>
      <c r="N9" s="12">
        <f>ROUND(I9-SUM(J9:L9),0)</f>
        <v>0</v>
      </c>
      <c r="O9" s="21"/>
      <c r="P9" s="12"/>
      <c r="Q9" s="12"/>
      <c r="R9" s="12">
        <f>Q9*R6</f>
        <v>0</v>
      </c>
      <c r="S9" s="12">
        <f>Q9*S6</f>
        <v>0</v>
      </c>
      <c r="T9" s="12">
        <v>0</v>
      </c>
      <c r="U9" s="12"/>
      <c r="V9" s="12">
        <f>ROUND(Q9-R9-S9-T9,0)</f>
        <v>0</v>
      </c>
      <c r="W9" s="23"/>
      <c r="X9" s="49"/>
    </row>
    <row r="10" spans="1:63" s="18" customFormat="1" ht="39.6" customHeight="1" x14ac:dyDescent="0.25">
      <c r="A10" s="25"/>
      <c r="B10" s="26"/>
      <c r="C10" s="27"/>
      <c r="D10" s="28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30"/>
      <c r="P10" s="29"/>
      <c r="Q10" s="29"/>
      <c r="R10" s="29"/>
      <c r="S10" s="29"/>
      <c r="T10" s="29"/>
      <c r="U10" s="29"/>
      <c r="V10" s="29"/>
      <c r="W10" s="25"/>
      <c r="X10" s="4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</row>
    <row r="11" spans="1:63" ht="39.6" customHeight="1" x14ac:dyDescent="0.25">
      <c r="A11" s="20">
        <v>56074</v>
      </c>
      <c r="B11" s="22" t="s">
        <v>13</v>
      </c>
      <c r="C11" s="1">
        <v>45022</v>
      </c>
      <c r="D11" s="24">
        <v>1</v>
      </c>
      <c r="E11" s="12">
        <v>271392</v>
      </c>
      <c r="F11" s="12">
        <v>17982</v>
      </c>
      <c r="G11" s="12">
        <v>253410</v>
      </c>
      <c r="H11" s="12">
        <v>45614</v>
      </c>
      <c r="I11" s="12">
        <v>299024</v>
      </c>
      <c r="J11" s="12">
        <v>2534</v>
      </c>
      <c r="K11" s="12">
        <v>12671</v>
      </c>
      <c r="L11" s="12">
        <v>45614</v>
      </c>
      <c r="M11" s="12">
        <v>0</v>
      </c>
      <c r="N11" s="12">
        <v>238205</v>
      </c>
      <c r="O11" s="21"/>
      <c r="P11" s="12"/>
      <c r="Q11" s="12"/>
      <c r="R11" s="12"/>
      <c r="S11" s="12"/>
      <c r="T11" s="12"/>
      <c r="U11" s="12"/>
      <c r="V11" s="12">
        <v>238205</v>
      </c>
      <c r="W11" s="23" t="s">
        <v>14</v>
      </c>
      <c r="X11" s="49">
        <f>SUM(N11:N12)-SUM(V11:V12)</f>
        <v>0</v>
      </c>
    </row>
    <row r="12" spans="1:63" ht="39.6" customHeight="1" x14ac:dyDescent="0.25">
      <c r="A12" s="20">
        <v>56074</v>
      </c>
      <c r="B12" s="22" t="s">
        <v>16</v>
      </c>
      <c r="C12" s="1"/>
      <c r="D12" s="24">
        <v>1</v>
      </c>
      <c r="E12" s="12">
        <f>L11</f>
        <v>45614</v>
      </c>
      <c r="F12" s="12"/>
      <c r="G12" s="12"/>
      <c r="H12" s="12"/>
      <c r="I12" s="12"/>
      <c r="J12" s="12"/>
      <c r="K12" s="12"/>
      <c r="L12" s="12"/>
      <c r="M12" s="12"/>
      <c r="N12" s="12">
        <f>E12</f>
        <v>45614</v>
      </c>
      <c r="O12" s="21"/>
      <c r="P12" s="12"/>
      <c r="Q12" s="12"/>
      <c r="R12" s="12"/>
      <c r="S12" s="12"/>
      <c r="T12" s="12"/>
      <c r="U12" s="12"/>
      <c r="V12" s="12">
        <v>45614</v>
      </c>
      <c r="W12" s="23" t="s">
        <v>101</v>
      </c>
      <c r="X12" s="50"/>
    </row>
    <row r="13" spans="1:63" ht="39.6" customHeight="1" x14ac:dyDescent="0.25">
      <c r="A13" s="20">
        <v>56074</v>
      </c>
      <c r="B13" s="22"/>
      <c r="C13" s="1"/>
      <c r="D13" s="24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1"/>
      <c r="P13" s="12"/>
      <c r="Q13" s="12"/>
      <c r="R13" s="12"/>
      <c r="S13" s="12"/>
      <c r="T13" s="12"/>
      <c r="U13" s="12"/>
      <c r="V13" s="12"/>
      <c r="W13" s="23"/>
      <c r="X13" s="50"/>
    </row>
    <row r="14" spans="1:63" s="18" customFormat="1" ht="39.6" customHeight="1" x14ac:dyDescent="0.25">
      <c r="A14" s="25"/>
      <c r="B14" s="26"/>
      <c r="C14" s="27"/>
      <c r="D14" s="28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30"/>
      <c r="P14" s="29"/>
      <c r="Q14" s="29"/>
      <c r="R14" s="29"/>
      <c r="S14" s="29"/>
      <c r="T14" s="29"/>
      <c r="U14" s="29"/>
      <c r="V14" s="29"/>
      <c r="W14" s="25"/>
      <c r="X14" s="50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</row>
    <row r="15" spans="1:63" ht="39.6" customHeight="1" x14ac:dyDescent="0.25">
      <c r="A15" s="20">
        <v>55549</v>
      </c>
      <c r="B15" s="22" t="s">
        <v>15</v>
      </c>
      <c r="C15" s="1">
        <v>45007</v>
      </c>
      <c r="D15" s="24">
        <v>27</v>
      </c>
      <c r="E15" s="12">
        <v>268231.5</v>
      </c>
      <c r="F15" s="12">
        <v>38661</v>
      </c>
      <c r="G15" s="12">
        <v>229571</v>
      </c>
      <c r="H15" s="12">
        <v>41323</v>
      </c>
      <c r="I15" s="12">
        <v>270894</v>
      </c>
      <c r="J15" s="12">
        <v>2296</v>
      </c>
      <c r="K15" s="12">
        <v>11479</v>
      </c>
      <c r="L15" s="12">
        <v>41323</v>
      </c>
      <c r="M15" s="12">
        <v>0</v>
      </c>
      <c r="N15" s="12">
        <v>215796</v>
      </c>
      <c r="O15" s="21"/>
      <c r="P15" s="12"/>
      <c r="Q15" s="12"/>
      <c r="R15" s="12"/>
      <c r="S15" s="12"/>
      <c r="T15" s="12"/>
      <c r="U15" s="12"/>
      <c r="V15" s="12">
        <v>215795</v>
      </c>
      <c r="W15" s="23" t="s">
        <v>17</v>
      </c>
      <c r="X15" s="49">
        <f>SUM(N15:N16)-SUM(V15:V16)</f>
        <v>1</v>
      </c>
    </row>
    <row r="16" spans="1:63" ht="39.6" customHeight="1" x14ac:dyDescent="0.25">
      <c r="A16" s="20">
        <v>55549</v>
      </c>
      <c r="B16" s="22" t="s">
        <v>16</v>
      </c>
      <c r="C16" s="1">
        <v>45033</v>
      </c>
      <c r="D16" s="24">
        <v>27</v>
      </c>
      <c r="E16" s="12">
        <v>41323</v>
      </c>
      <c r="F16" s="12"/>
      <c r="G16" s="12"/>
      <c r="H16" s="12"/>
      <c r="I16" s="12"/>
      <c r="J16" s="12"/>
      <c r="K16" s="12"/>
      <c r="L16" s="12"/>
      <c r="M16" s="12"/>
      <c r="N16" s="12">
        <v>41323</v>
      </c>
      <c r="O16" s="21"/>
      <c r="P16" s="12"/>
      <c r="Q16" s="12"/>
      <c r="R16" s="12"/>
      <c r="S16" s="12"/>
      <c r="T16" s="12"/>
      <c r="U16" s="12"/>
      <c r="V16" s="12">
        <v>41323</v>
      </c>
      <c r="W16" s="23" t="s">
        <v>18</v>
      </c>
      <c r="X16" s="49"/>
    </row>
    <row r="17" spans="1:63" ht="39.6" customHeight="1" thickBot="1" x14ac:dyDescent="0.3">
      <c r="A17" s="20">
        <v>55549</v>
      </c>
      <c r="B17" s="22"/>
      <c r="C17" s="1"/>
      <c r="D17" s="24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1"/>
      <c r="P17" s="12"/>
      <c r="Q17" s="12"/>
      <c r="R17" s="12"/>
      <c r="S17" s="12"/>
      <c r="T17" s="12"/>
      <c r="U17" s="12"/>
      <c r="V17" s="12"/>
      <c r="W17" s="23"/>
      <c r="X17" s="51"/>
    </row>
    <row r="18" spans="1:63" s="18" customFormat="1" ht="39.6" customHeight="1" thickBot="1" x14ac:dyDescent="0.3">
      <c r="A18" s="25"/>
      <c r="B18" s="26"/>
      <c r="C18" s="27"/>
      <c r="D18" s="28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30"/>
      <c r="P18" s="29"/>
      <c r="Q18" s="29"/>
      <c r="R18" s="29"/>
      <c r="S18" s="29"/>
      <c r="T18" s="29"/>
      <c r="U18" s="29"/>
      <c r="V18" s="29"/>
      <c r="W18" s="25"/>
      <c r="X18" s="51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</row>
    <row r="19" spans="1:63" ht="39.6" customHeight="1" x14ac:dyDescent="0.25">
      <c r="A19" s="20">
        <v>55094</v>
      </c>
      <c r="B19" s="22" t="s">
        <v>19</v>
      </c>
      <c r="C19" s="1">
        <v>44991</v>
      </c>
      <c r="D19" s="24">
        <v>26</v>
      </c>
      <c r="E19" s="12">
        <v>270034.5</v>
      </c>
      <c r="F19" s="12">
        <v>34705</v>
      </c>
      <c r="G19" s="12">
        <v>235330</v>
      </c>
      <c r="H19" s="12">
        <v>42359</v>
      </c>
      <c r="I19" s="12">
        <v>277689</v>
      </c>
      <c r="J19" s="12">
        <v>2353</v>
      </c>
      <c r="K19" s="12">
        <v>11767</v>
      </c>
      <c r="L19" s="12">
        <v>42359</v>
      </c>
      <c r="M19" s="12">
        <v>0</v>
      </c>
      <c r="N19" s="12">
        <v>221210</v>
      </c>
      <c r="O19" s="21"/>
      <c r="P19" s="12"/>
      <c r="Q19" s="12"/>
      <c r="R19" s="12"/>
      <c r="S19" s="12"/>
      <c r="T19" s="12"/>
      <c r="U19" s="12"/>
      <c r="V19" s="12">
        <v>221211</v>
      </c>
      <c r="W19" s="23" t="s">
        <v>20</v>
      </c>
      <c r="X19" s="49">
        <f>SUM(N19:N20)-SUM(V19:V20)</f>
        <v>-1</v>
      </c>
    </row>
    <row r="20" spans="1:63" ht="39.6" customHeight="1" thickBot="1" x14ac:dyDescent="0.3">
      <c r="A20" s="20"/>
      <c r="B20" s="22" t="s">
        <v>16</v>
      </c>
      <c r="C20" s="1">
        <v>45037</v>
      </c>
      <c r="D20" s="24">
        <v>26</v>
      </c>
      <c r="E20" s="12">
        <v>42359</v>
      </c>
      <c r="F20" s="12"/>
      <c r="G20" s="12"/>
      <c r="H20" s="12"/>
      <c r="I20" s="12"/>
      <c r="J20" s="12"/>
      <c r="K20" s="12"/>
      <c r="L20" s="12"/>
      <c r="M20" s="12"/>
      <c r="N20" s="12">
        <v>42359</v>
      </c>
      <c r="O20" s="21"/>
      <c r="P20" s="12"/>
      <c r="Q20" s="12"/>
      <c r="R20" s="12"/>
      <c r="S20" s="12"/>
      <c r="T20" s="12"/>
      <c r="U20" s="12"/>
      <c r="V20" s="12">
        <v>42359</v>
      </c>
      <c r="W20" s="23" t="s">
        <v>21</v>
      </c>
      <c r="X20" s="51"/>
    </row>
    <row r="21" spans="1:63" ht="39.6" customHeight="1" thickBot="1" x14ac:dyDescent="0.3">
      <c r="A21" s="20"/>
      <c r="B21" s="22"/>
      <c r="C21" s="1"/>
      <c r="D21" s="24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1"/>
      <c r="P21" s="12"/>
      <c r="Q21" s="12"/>
      <c r="R21" s="12"/>
      <c r="S21" s="12"/>
      <c r="T21" s="12"/>
      <c r="U21" s="12"/>
      <c r="V21" s="12"/>
      <c r="W21" s="23"/>
      <c r="X21" s="51"/>
    </row>
    <row r="22" spans="1:63" s="18" customFormat="1" ht="39.6" customHeight="1" thickBot="1" x14ac:dyDescent="0.3">
      <c r="A22" s="25"/>
      <c r="B22" s="26"/>
      <c r="C22" s="27"/>
      <c r="D22" s="28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30"/>
      <c r="P22" s="29"/>
      <c r="Q22" s="29"/>
      <c r="R22" s="29"/>
      <c r="S22" s="29"/>
      <c r="T22" s="29"/>
      <c r="U22" s="29"/>
      <c r="V22" s="29"/>
      <c r="W22" s="25"/>
      <c r="X22" s="51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</row>
    <row r="23" spans="1:63" ht="39.6" customHeight="1" x14ac:dyDescent="0.25">
      <c r="A23" s="20">
        <v>55003</v>
      </c>
      <c r="B23" s="22" t="s">
        <v>110</v>
      </c>
      <c r="C23" s="1">
        <v>44965</v>
      </c>
      <c r="D23" s="24">
        <v>25</v>
      </c>
      <c r="E23" s="12">
        <v>247583</v>
      </c>
      <c r="F23" s="12">
        <v>45405</v>
      </c>
      <c r="G23" s="12">
        <v>202178</v>
      </c>
      <c r="H23" s="12">
        <v>36392.04</v>
      </c>
      <c r="I23" s="12">
        <v>238570.04</v>
      </c>
      <c r="J23" s="12">
        <v>2022</v>
      </c>
      <c r="K23" s="12">
        <v>10109</v>
      </c>
      <c r="L23" s="12">
        <v>0</v>
      </c>
      <c r="M23" s="12">
        <v>36392.04</v>
      </c>
      <c r="N23" s="12">
        <v>190047</v>
      </c>
      <c r="O23" s="21"/>
      <c r="P23" s="12"/>
      <c r="Q23" s="12"/>
      <c r="R23" s="12"/>
      <c r="S23" s="12"/>
      <c r="T23" s="12"/>
      <c r="U23" s="12"/>
      <c r="V23" s="12">
        <v>89100</v>
      </c>
      <c r="W23" s="23" t="s">
        <v>23</v>
      </c>
      <c r="X23" s="49">
        <f>SUM(N23:N26)-SUM(V23:V26)</f>
        <v>0</v>
      </c>
    </row>
    <row r="24" spans="1:63" ht="39.6" customHeight="1" thickBot="1" x14ac:dyDescent="0.3">
      <c r="A24" s="20">
        <v>55003</v>
      </c>
      <c r="B24" s="22" t="s">
        <v>22</v>
      </c>
      <c r="C24" s="1">
        <v>45033</v>
      </c>
      <c r="D24" s="24">
        <v>25</v>
      </c>
      <c r="E24" s="12">
        <v>36392</v>
      </c>
      <c r="F24" s="12"/>
      <c r="G24" s="12"/>
      <c r="H24" s="12"/>
      <c r="I24" s="12"/>
      <c r="J24" s="12"/>
      <c r="K24" s="12"/>
      <c r="L24" s="12"/>
      <c r="M24" s="12"/>
      <c r="N24" s="12">
        <v>36392</v>
      </c>
      <c r="O24" s="21"/>
      <c r="P24" s="12"/>
      <c r="Q24" s="12"/>
      <c r="R24" s="12"/>
      <c r="S24" s="12"/>
      <c r="T24" s="12"/>
      <c r="U24" s="12"/>
      <c r="V24" s="12">
        <v>100947</v>
      </c>
      <c r="W24" s="23" t="s">
        <v>24</v>
      </c>
      <c r="X24" s="51"/>
    </row>
    <row r="25" spans="1:63" ht="39.6" customHeight="1" thickBot="1" x14ac:dyDescent="0.3">
      <c r="A25" s="20">
        <v>55003</v>
      </c>
      <c r="B25" s="22"/>
      <c r="C25" s="1"/>
      <c r="D25" s="24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1"/>
      <c r="P25" s="12"/>
      <c r="Q25" s="12"/>
      <c r="R25" s="12"/>
      <c r="S25" s="12"/>
      <c r="T25" s="12"/>
      <c r="U25" s="12"/>
      <c r="V25" s="12">
        <v>36392</v>
      </c>
      <c r="W25" s="23" t="s">
        <v>25</v>
      </c>
      <c r="X25" s="51"/>
    </row>
    <row r="26" spans="1:63" ht="39.6" customHeight="1" thickBot="1" x14ac:dyDescent="0.3">
      <c r="A26" s="20">
        <v>55003</v>
      </c>
      <c r="B26" s="22"/>
      <c r="C26" s="1"/>
      <c r="D26" s="24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1"/>
      <c r="P26" s="12"/>
      <c r="Q26" s="12"/>
      <c r="R26" s="12"/>
      <c r="S26" s="12"/>
      <c r="T26" s="12"/>
      <c r="U26" s="12"/>
      <c r="V26" s="12"/>
      <c r="W26" s="23"/>
      <c r="X26" s="51"/>
    </row>
    <row r="27" spans="1:63" s="18" customFormat="1" ht="39.6" customHeight="1" thickBot="1" x14ac:dyDescent="0.3">
      <c r="A27" s="25"/>
      <c r="B27" s="26"/>
      <c r="C27" s="27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30"/>
      <c r="P27" s="29"/>
      <c r="Q27" s="29"/>
      <c r="R27" s="29"/>
      <c r="S27" s="29"/>
      <c r="T27" s="29"/>
      <c r="U27" s="29"/>
      <c r="V27" s="29"/>
      <c r="W27" s="25"/>
      <c r="X27" s="51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</row>
    <row r="28" spans="1:63" ht="39.6" customHeight="1" x14ac:dyDescent="0.25">
      <c r="A28" s="20">
        <v>55002</v>
      </c>
      <c r="B28" s="22" t="s">
        <v>26</v>
      </c>
      <c r="C28" s="1">
        <v>44965</v>
      </c>
      <c r="D28" s="24">
        <v>24</v>
      </c>
      <c r="E28" s="12">
        <v>269280</v>
      </c>
      <c r="F28" s="12">
        <v>44955</v>
      </c>
      <c r="G28" s="12">
        <v>224325</v>
      </c>
      <c r="H28" s="12">
        <v>40379</v>
      </c>
      <c r="I28" s="12">
        <v>264704</v>
      </c>
      <c r="J28" s="12">
        <v>2243</v>
      </c>
      <c r="K28" s="12">
        <v>11216</v>
      </c>
      <c r="L28" s="12">
        <v>40379</v>
      </c>
      <c r="M28" s="12">
        <v>0</v>
      </c>
      <c r="N28" s="12">
        <v>210866</v>
      </c>
      <c r="O28" s="21"/>
      <c r="P28" s="12"/>
      <c r="Q28" s="12"/>
      <c r="R28" s="12"/>
      <c r="S28" s="12"/>
      <c r="T28" s="12"/>
      <c r="U28" s="12"/>
      <c r="V28" s="12">
        <v>99000</v>
      </c>
      <c r="W28" s="23" t="s">
        <v>27</v>
      </c>
      <c r="X28" s="49">
        <f>SUM(N28:N31)-SUM(V28:V31)</f>
        <v>1</v>
      </c>
    </row>
    <row r="29" spans="1:63" ht="39.6" customHeight="1" thickBot="1" x14ac:dyDescent="0.3">
      <c r="A29" s="20">
        <v>55002</v>
      </c>
      <c r="B29" s="22" t="s">
        <v>16</v>
      </c>
      <c r="C29" s="1">
        <v>45037</v>
      </c>
      <c r="D29" s="24">
        <v>24</v>
      </c>
      <c r="E29" s="12">
        <v>40379</v>
      </c>
      <c r="F29" s="12"/>
      <c r="G29" s="12"/>
      <c r="H29" s="12"/>
      <c r="I29" s="12"/>
      <c r="J29" s="12"/>
      <c r="K29" s="12"/>
      <c r="L29" s="12"/>
      <c r="M29" s="12"/>
      <c r="N29" s="12">
        <v>40379</v>
      </c>
      <c r="O29" s="21"/>
      <c r="P29" s="12"/>
      <c r="Q29" s="12"/>
      <c r="R29" s="12"/>
      <c r="S29" s="12"/>
      <c r="T29" s="12"/>
      <c r="U29" s="12"/>
      <c r="V29" s="12">
        <v>111866</v>
      </c>
      <c r="W29" s="23" t="s">
        <v>28</v>
      </c>
      <c r="X29" s="51"/>
    </row>
    <row r="30" spans="1:63" ht="39.6" customHeight="1" thickBot="1" x14ac:dyDescent="0.3">
      <c r="A30" s="20">
        <v>55002</v>
      </c>
      <c r="B30" s="22"/>
      <c r="C30" s="1"/>
      <c r="D30" s="24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1"/>
      <c r="P30" s="12"/>
      <c r="Q30" s="12"/>
      <c r="R30" s="12"/>
      <c r="S30" s="12"/>
      <c r="T30" s="12"/>
      <c r="U30" s="12"/>
      <c r="V30" s="12">
        <v>40378</v>
      </c>
      <c r="W30" s="23" t="s">
        <v>29</v>
      </c>
      <c r="X30" s="51"/>
    </row>
    <row r="31" spans="1:63" ht="39.6" customHeight="1" thickBot="1" x14ac:dyDescent="0.3">
      <c r="A31" s="20">
        <v>55002</v>
      </c>
      <c r="B31" s="22"/>
      <c r="C31" s="1"/>
      <c r="D31" s="24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21"/>
      <c r="P31" s="12"/>
      <c r="Q31" s="12"/>
      <c r="R31" s="12"/>
      <c r="S31" s="12"/>
      <c r="T31" s="12"/>
      <c r="U31" s="12"/>
      <c r="V31" s="12"/>
      <c r="W31" s="23"/>
      <c r="X31" s="51"/>
    </row>
    <row r="32" spans="1:63" s="18" customFormat="1" ht="39.6" customHeight="1" thickBot="1" x14ac:dyDescent="0.3">
      <c r="A32" s="25"/>
      <c r="B32" s="26"/>
      <c r="C32" s="27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30"/>
      <c r="P32" s="29"/>
      <c r="Q32" s="29"/>
      <c r="R32" s="29"/>
      <c r="S32" s="29"/>
      <c r="T32" s="29"/>
      <c r="U32" s="29"/>
      <c r="V32" s="29"/>
      <c r="W32" s="25"/>
      <c r="X32" s="51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</row>
    <row r="33" spans="1:63" ht="39.6" customHeight="1" x14ac:dyDescent="0.25">
      <c r="A33" s="20">
        <v>54175</v>
      </c>
      <c r="B33" s="22" t="s">
        <v>30</v>
      </c>
      <c r="C33" s="1">
        <v>44932</v>
      </c>
      <c r="D33" s="24">
        <v>20</v>
      </c>
      <c r="E33" s="12">
        <v>260261.5</v>
      </c>
      <c r="F33" s="12">
        <v>26073.9</v>
      </c>
      <c r="G33" s="12">
        <v>234187.6</v>
      </c>
      <c r="H33" s="12">
        <v>42153.767999999996</v>
      </c>
      <c r="I33" s="12">
        <v>276341.36800000002</v>
      </c>
      <c r="J33" s="12">
        <v>2341.8760000000002</v>
      </c>
      <c r="K33" s="12">
        <v>11709.380000000001</v>
      </c>
      <c r="L33" s="12">
        <v>6600</v>
      </c>
      <c r="M33" s="12">
        <v>42153.767999999996</v>
      </c>
      <c r="N33" s="12">
        <v>213536.34400000001</v>
      </c>
      <c r="O33" s="21"/>
      <c r="P33" s="12"/>
      <c r="Q33" s="12"/>
      <c r="R33" s="12"/>
      <c r="S33" s="12"/>
      <c r="T33" s="12"/>
      <c r="U33" s="12"/>
      <c r="V33" s="12">
        <v>213536</v>
      </c>
      <c r="W33" s="23" t="s">
        <v>31</v>
      </c>
      <c r="X33" s="49">
        <f>SUM(N33:N34)-SUM(V33:V34)</f>
        <v>-0.65599999998812564</v>
      </c>
    </row>
    <row r="34" spans="1:63" ht="39.6" customHeight="1" thickBot="1" x14ac:dyDescent="0.3">
      <c r="A34" s="20">
        <v>54175</v>
      </c>
      <c r="B34" s="22" t="s">
        <v>16</v>
      </c>
      <c r="C34" s="1">
        <v>44977</v>
      </c>
      <c r="D34" s="24">
        <v>20</v>
      </c>
      <c r="E34" s="12">
        <v>42153</v>
      </c>
      <c r="F34" s="12">
        <v>0</v>
      </c>
      <c r="G34" s="12">
        <v>42153</v>
      </c>
      <c r="H34" s="12">
        <v>0</v>
      </c>
      <c r="I34" s="12">
        <v>42153</v>
      </c>
      <c r="J34" s="12">
        <v>0</v>
      </c>
      <c r="K34" s="12">
        <v>0</v>
      </c>
      <c r="L34" s="12">
        <v>0</v>
      </c>
      <c r="M34" s="12">
        <v>0</v>
      </c>
      <c r="N34" s="12">
        <v>42153</v>
      </c>
      <c r="O34" s="21"/>
      <c r="P34" s="12"/>
      <c r="Q34" s="12"/>
      <c r="R34" s="12"/>
      <c r="S34" s="12"/>
      <c r="T34" s="12"/>
      <c r="U34" s="12"/>
      <c r="V34" s="12">
        <v>42154</v>
      </c>
      <c r="W34" s="23" t="s">
        <v>32</v>
      </c>
      <c r="X34" s="51"/>
    </row>
    <row r="35" spans="1:63" ht="39.6" customHeight="1" thickBot="1" x14ac:dyDescent="0.3">
      <c r="A35" s="20">
        <v>54175</v>
      </c>
      <c r="B35" s="22"/>
      <c r="C35" s="1"/>
      <c r="D35" s="24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21"/>
      <c r="P35" s="12"/>
      <c r="Q35" s="12"/>
      <c r="R35" s="12"/>
      <c r="S35" s="12"/>
      <c r="T35" s="12"/>
      <c r="U35" s="12"/>
      <c r="V35" s="12"/>
      <c r="W35" s="23"/>
      <c r="X35" s="51"/>
    </row>
    <row r="36" spans="1:63" s="18" customFormat="1" ht="39.6" customHeight="1" thickBot="1" x14ac:dyDescent="0.3">
      <c r="A36" s="25"/>
      <c r="B36" s="26"/>
      <c r="C36" s="27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30"/>
      <c r="P36" s="29"/>
      <c r="Q36" s="29"/>
      <c r="R36" s="29"/>
      <c r="S36" s="29"/>
      <c r="T36" s="29"/>
      <c r="U36" s="29"/>
      <c r="V36" s="29"/>
      <c r="W36" s="25"/>
      <c r="X36" s="51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</row>
    <row r="37" spans="1:63" ht="39.6" customHeight="1" x14ac:dyDescent="0.25">
      <c r="A37" s="20">
        <v>53868</v>
      </c>
      <c r="B37" s="22" t="s">
        <v>33</v>
      </c>
      <c r="C37" s="1">
        <v>44932</v>
      </c>
      <c r="D37" s="24">
        <v>21</v>
      </c>
      <c r="E37" s="12">
        <v>258811</v>
      </c>
      <c r="F37" s="12">
        <v>34165.800000000003</v>
      </c>
      <c r="G37" s="12">
        <v>224645.2</v>
      </c>
      <c r="H37" s="12">
        <v>40436.135999999999</v>
      </c>
      <c r="I37" s="12">
        <v>265081.33600000001</v>
      </c>
      <c r="J37" s="12">
        <v>2246.4520000000002</v>
      </c>
      <c r="K37" s="12">
        <v>11232.260000000002</v>
      </c>
      <c r="L37" s="12">
        <v>81</v>
      </c>
      <c r="M37" s="12">
        <v>40436.135999999999</v>
      </c>
      <c r="N37" s="12">
        <v>211085.48800000001</v>
      </c>
      <c r="O37" s="21"/>
      <c r="P37" s="12"/>
      <c r="Q37" s="12"/>
      <c r="R37" s="12"/>
      <c r="S37" s="12"/>
      <c r="T37" s="12"/>
      <c r="U37" s="12"/>
      <c r="V37" s="12">
        <v>211086</v>
      </c>
      <c r="W37" s="23" t="s">
        <v>35</v>
      </c>
      <c r="X37" s="49">
        <f>SUM(N37:N38)-SUM(V37:V38)</f>
        <v>-0.51199999998789281</v>
      </c>
    </row>
    <row r="38" spans="1:63" ht="39.6" customHeight="1" thickBot="1" x14ac:dyDescent="0.3">
      <c r="A38" s="20">
        <v>53868</v>
      </c>
      <c r="B38" s="22" t="s">
        <v>34</v>
      </c>
      <c r="C38" s="1">
        <v>44977</v>
      </c>
      <c r="D38" s="24">
        <v>21</v>
      </c>
      <c r="E38" s="12">
        <v>40436</v>
      </c>
      <c r="F38" s="12">
        <v>0</v>
      </c>
      <c r="G38" s="12">
        <v>40436</v>
      </c>
      <c r="H38" s="12">
        <v>0</v>
      </c>
      <c r="I38" s="12">
        <v>40436</v>
      </c>
      <c r="J38" s="12">
        <v>0</v>
      </c>
      <c r="K38" s="12">
        <v>0</v>
      </c>
      <c r="L38" s="12">
        <v>0</v>
      </c>
      <c r="M38" s="12">
        <v>0</v>
      </c>
      <c r="N38" s="12">
        <v>40436</v>
      </c>
      <c r="O38" s="21"/>
      <c r="P38" s="12"/>
      <c r="Q38" s="12"/>
      <c r="R38" s="12"/>
      <c r="S38" s="12"/>
      <c r="T38" s="12"/>
      <c r="U38" s="12"/>
      <c r="V38" s="12">
        <v>40436</v>
      </c>
      <c r="W38" s="23" t="s">
        <v>36</v>
      </c>
      <c r="X38" s="51"/>
    </row>
    <row r="39" spans="1:63" ht="39.6" customHeight="1" thickBot="1" x14ac:dyDescent="0.3">
      <c r="A39" s="20">
        <v>53868</v>
      </c>
      <c r="B39" s="22"/>
      <c r="C39" s="1"/>
      <c r="D39" s="24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21"/>
      <c r="P39" s="12"/>
      <c r="Q39" s="12"/>
      <c r="R39" s="12"/>
      <c r="S39" s="12"/>
      <c r="T39" s="12"/>
      <c r="U39" s="12"/>
      <c r="V39" s="12"/>
      <c r="W39" s="23"/>
      <c r="X39" s="51"/>
    </row>
    <row r="40" spans="1:63" s="18" customFormat="1" ht="39.6" customHeight="1" thickBot="1" x14ac:dyDescent="0.3">
      <c r="A40" s="25"/>
      <c r="B40" s="26"/>
      <c r="C40" s="27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30"/>
      <c r="P40" s="29"/>
      <c r="Q40" s="29"/>
      <c r="R40" s="29"/>
      <c r="S40" s="29"/>
      <c r="T40" s="29"/>
      <c r="U40" s="29"/>
      <c r="V40" s="29"/>
      <c r="W40" s="25"/>
      <c r="X40" s="51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</row>
    <row r="41" spans="1:63" ht="39.6" customHeight="1" x14ac:dyDescent="0.25">
      <c r="A41" s="20">
        <v>53663</v>
      </c>
      <c r="B41" s="22" t="s">
        <v>37</v>
      </c>
      <c r="C41" s="1">
        <v>44932</v>
      </c>
      <c r="D41" s="24">
        <v>23</v>
      </c>
      <c r="E41" s="12">
        <v>248230.5</v>
      </c>
      <c r="F41" s="12">
        <v>24276</v>
      </c>
      <c r="G41" s="12">
        <v>223955</v>
      </c>
      <c r="H41" s="12">
        <v>40312</v>
      </c>
      <c r="I41" s="12">
        <v>264267</v>
      </c>
      <c r="J41" s="12">
        <v>2240</v>
      </c>
      <c r="K41" s="12">
        <v>11198</v>
      </c>
      <c r="L41" s="12">
        <v>40312</v>
      </c>
      <c r="M41" s="12">
        <v>2596</v>
      </c>
      <c r="N41" s="12">
        <v>207921</v>
      </c>
      <c r="O41" s="21"/>
      <c r="P41" s="12"/>
      <c r="Q41" s="12"/>
      <c r="R41" s="12"/>
      <c r="S41" s="12"/>
      <c r="T41" s="12"/>
      <c r="U41" s="12"/>
      <c r="V41" s="12">
        <v>207921</v>
      </c>
      <c r="W41" s="23" t="s">
        <v>38</v>
      </c>
      <c r="X41" s="49">
        <f>SUM(N41:N42)-SUM(V41:V42)</f>
        <v>0</v>
      </c>
    </row>
    <row r="42" spans="1:63" ht="39.6" customHeight="1" thickBot="1" x14ac:dyDescent="0.3">
      <c r="A42" s="20">
        <v>53663</v>
      </c>
      <c r="B42" s="22" t="s">
        <v>16</v>
      </c>
      <c r="C42" s="1">
        <v>44975</v>
      </c>
      <c r="D42" s="24">
        <v>23</v>
      </c>
      <c r="E42" s="12">
        <v>40312</v>
      </c>
      <c r="F42" s="12">
        <v>0</v>
      </c>
      <c r="G42" s="12">
        <v>40312</v>
      </c>
      <c r="H42" s="12">
        <v>0</v>
      </c>
      <c r="I42" s="12">
        <v>40312</v>
      </c>
      <c r="J42" s="12">
        <v>0</v>
      </c>
      <c r="K42" s="12">
        <v>0</v>
      </c>
      <c r="L42" s="12">
        <v>0</v>
      </c>
      <c r="M42" s="12"/>
      <c r="N42" s="12">
        <v>40312</v>
      </c>
      <c r="O42" s="21"/>
      <c r="P42" s="12"/>
      <c r="Q42" s="12"/>
      <c r="R42" s="12"/>
      <c r="S42" s="12"/>
      <c r="T42" s="12"/>
      <c r="U42" s="12"/>
      <c r="V42" s="12">
        <v>40312</v>
      </c>
      <c r="W42" s="23" t="s">
        <v>39</v>
      </c>
      <c r="X42" s="51"/>
    </row>
    <row r="43" spans="1:63" ht="39.6" customHeight="1" thickBot="1" x14ac:dyDescent="0.3">
      <c r="A43" s="20">
        <v>53663</v>
      </c>
      <c r="B43" s="22"/>
      <c r="C43" s="1"/>
      <c r="D43" s="24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21"/>
      <c r="P43" s="12"/>
      <c r="Q43" s="12"/>
      <c r="R43" s="12"/>
      <c r="S43" s="12"/>
      <c r="T43" s="12"/>
      <c r="U43" s="12"/>
      <c r="V43" s="12"/>
      <c r="W43" s="23"/>
      <c r="X43" s="51"/>
    </row>
    <row r="44" spans="1:63" s="18" customFormat="1" ht="39.6" customHeight="1" thickBot="1" x14ac:dyDescent="0.3">
      <c r="A44" s="25"/>
      <c r="B44" s="26"/>
      <c r="C44" s="27"/>
      <c r="D44" s="28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30"/>
      <c r="P44" s="29"/>
      <c r="Q44" s="29"/>
      <c r="R44" s="29"/>
      <c r="S44" s="29"/>
      <c r="T44" s="29"/>
      <c r="U44" s="29"/>
      <c r="V44" s="29"/>
      <c r="W44" s="25"/>
      <c r="X44" s="51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</row>
    <row r="45" spans="1:63" ht="39.6" customHeight="1" x14ac:dyDescent="0.25">
      <c r="A45" s="20">
        <v>53627</v>
      </c>
      <c r="B45" s="22" t="s">
        <v>40</v>
      </c>
      <c r="C45" s="1">
        <v>44932</v>
      </c>
      <c r="D45" s="24">
        <v>22</v>
      </c>
      <c r="E45" s="12">
        <v>272289</v>
      </c>
      <c r="F45" s="12">
        <v>30119.85</v>
      </c>
      <c r="G45" s="12">
        <f t="shared" ref="G45:G46" si="0">E45-F45</f>
        <v>242169.15</v>
      </c>
      <c r="H45" s="12">
        <f>G45*18%</f>
        <v>43590.447</v>
      </c>
      <c r="I45" s="12">
        <f>G45+H45</f>
        <v>285759.59700000001</v>
      </c>
      <c r="J45" s="12">
        <f>G45*1%</f>
        <v>2421.6914999999999</v>
      </c>
      <c r="K45" s="12">
        <f>G45*5%</f>
        <v>12108.4575</v>
      </c>
      <c r="L45" s="12">
        <v>0</v>
      </c>
      <c r="M45" s="12">
        <f>H45</f>
        <v>43590.447</v>
      </c>
      <c r="N45" s="12">
        <f>I45-SUM(J45:M45)</f>
        <v>227639.00099999999</v>
      </c>
      <c r="O45" s="21"/>
      <c r="P45" s="12"/>
      <c r="Q45" s="12"/>
      <c r="R45" s="12"/>
      <c r="S45" s="12"/>
      <c r="T45" s="12"/>
      <c r="U45" s="12"/>
      <c r="V45" s="12">
        <v>227640</v>
      </c>
      <c r="W45" s="23" t="s">
        <v>41</v>
      </c>
      <c r="X45" s="49">
        <f>SUM(N45:N46)-SUM(V45:V46)</f>
        <v>-0.99900000001071021</v>
      </c>
    </row>
    <row r="46" spans="1:63" ht="39.6" customHeight="1" thickBot="1" x14ac:dyDescent="0.3">
      <c r="A46" s="20">
        <v>53627</v>
      </c>
      <c r="B46" s="22" t="s">
        <v>16</v>
      </c>
      <c r="C46" s="1">
        <v>44975</v>
      </c>
      <c r="D46" s="24">
        <v>22</v>
      </c>
      <c r="E46" s="12">
        <v>43590</v>
      </c>
      <c r="F46" s="12">
        <v>0</v>
      </c>
      <c r="G46" s="12">
        <f t="shared" si="0"/>
        <v>43590</v>
      </c>
      <c r="H46" s="12">
        <v>0</v>
      </c>
      <c r="I46" s="12">
        <f t="shared" ref="I46" si="1">G46+H46</f>
        <v>43590</v>
      </c>
      <c r="J46" s="12">
        <v>0</v>
      </c>
      <c r="K46" s="12">
        <v>0</v>
      </c>
      <c r="L46" s="12">
        <v>0</v>
      </c>
      <c r="M46" s="12">
        <f>H46</f>
        <v>0</v>
      </c>
      <c r="N46" s="12">
        <f t="shared" ref="N46" si="2">I46-SUM(J46:M46)</f>
        <v>43590</v>
      </c>
      <c r="O46" s="21"/>
      <c r="P46" s="12"/>
      <c r="Q46" s="12"/>
      <c r="R46" s="12"/>
      <c r="S46" s="12"/>
      <c r="T46" s="12"/>
      <c r="U46" s="12"/>
      <c r="V46" s="12">
        <v>43590</v>
      </c>
      <c r="W46" s="23" t="s">
        <v>42</v>
      </c>
      <c r="X46" s="51"/>
    </row>
    <row r="47" spans="1:63" ht="39.6" customHeight="1" thickBot="1" x14ac:dyDescent="0.3">
      <c r="A47" s="20">
        <v>53627</v>
      </c>
      <c r="B47" s="22"/>
      <c r="C47" s="1"/>
      <c r="D47" s="24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21"/>
      <c r="P47" s="12"/>
      <c r="Q47" s="12"/>
      <c r="R47" s="12"/>
      <c r="S47" s="12"/>
      <c r="T47" s="12"/>
      <c r="U47" s="12"/>
      <c r="V47" s="12"/>
      <c r="W47" s="23"/>
      <c r="X47" s="51"/>
    </row>
    <row r="48" spans="1:63" s="18" customFormat="1" ht="39.6" customHeight="1" thickBot="1" x14ac:dyDescent="0.3">
      <c r="A48" s="25"/>
      <c r="B48" s="26"/>
      <c r="C48" s="27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30"/>
      <c r="P48" s="29"/>
      <c r="Q48" s="29"/>
      <c r="R48" s="29"/>
      <c r="S48" s="29"/>
      <c r="T48" s="29"/>
      <c r="U48" s="29"/>
      <c r="V48" s="29"/>
      <c r="W48" s="25"/>
      <c r="X48" s="51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</row>
    <row r="49" spans="1:63" ht="39.6" customHeight="1" x14ac:dyDescent="0.25">
      <c r="A49" s="20">
        <v>53320</v>
      </c>
      <c r="B49" s="22" t="s">
        <v>43</v>
      </c>
      <c r="C49" s="1">
        <v>44907</v>
      </c>
      <c r="D49" s="24">
        <v>18</v>
      </c>
      <c r="E49" s="12">
        <v>256348</v>
      </c>
      <c r="F49" s="12">
        <v>24276</v>
      </c>
      <c r="G49" s="12">
        <v>232072</v>
      </c>
      <c r="H49" s="12">
        <v>41773</v>
      </c>
      <c r="I49" s="12">
        <v>273845</v>
      </c>
      <c r="J49" s="12">
        <v>2321</v>
      </c>
      <c r="K49" s="12">
        <v>11604</v>
      </c>
      <c r="L49" s="12">
        <v>41773</v>
      </c>
      <c r="M49" s="12">
        <v>0</v>
      </c>
      <c r="N49" s="12">
        <v>218147</v>
      </c>
      <c r="O49" s="21"/>
      <c r="P49" s="12"/>
      <c r="Q49" s="12"/>
      <c r="R49" s="12"/>
      <c r="S49" s="12"/>
      <c r="T49" s="12"/>
      <c r="U49" s="12"/>
      <c r="V49" s="12">
        <v>218147</v>
      </c>
      <c r="W49" s="23" t="s">
        <v>45</v>
      </c>
      <c r="X49" s="49">
        <f>SUM(N49:N51)-SUM(V49:V51)</f>
        <v>0</v>
      </c>
    </row>
    <row r="50" spans="1:63" ht="39.6" customHeight="1" thickBot="1" x14ac:dyDescent="0.3">
      <c r="A50" s="20">
        <v>53320</v>
      </c>
      <c r="B50" s="22" t="s">
        <v>44</v>
      </c>
      <c r="C50" s="1">
        <v>44975</v>
      </c>
      <c r="D50" s="24">
        <v>18</v>
      </c>
      <c r="E50" s="12">
        <v>41773</v>
      </c>
      <c r="F50" s="12">
        <v>0</v>
      </c>
      <c r="G50" s="12">
        <v>41773</v>
      </c>
      <c r="H50" s="12">
        <v>0</v>
      </c>
      <c r="I50" s="12">
        <v>41773</v>
      </c>
      <c r="J50" s="12">
        <v>0</v>
      </c>
      <c r="K50" s="12">
        <v>0</v>
      </c>
      <c r="L50" s="12">
        <v>0</v>
      </c>
      <c r="M50" s="12"/>
      <c r="N50" s="12">
        <v>41773</v>
      </c>
      <c r="O50" s="21"/>
      <c r="P50" s="12"/>
      <c r="Q50" s="12"/>
      <c r="R50" s="12"/>
      <c r="S50" s="12"/>
      <c r="T50" s="12"/>
      <c r="U50" s="12"/>
      <c r="V50" s="12">
        <v>41773</v>
      </c>
      <c r="W50" s="23" t="s">
        <v>46</v>
      </c>
      <c r="X50" s="51"/>
    </row>
    <row r="51" spans="1:63" ht="46.5" customHeight="1" thickBot="1" x14ac:dyDescent="0.3">
      <c r="A51" s="20">
        <v>53320</v>
      </c>
      <c r="B51" s="22"/>
      <c r="C51" s="1"/>
      <c r="D51" s="24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21"/>
      <c r="P51" s="12"/>
      <c r="Q51" s="12"/>
      <c r="R51" s="12"/>
      <c r="S51" s="12"/>
      <c r="T51" s="12"/>
      <c r="U51" s="12"/>
      <c r="V51" s="12"/>
      <c r="W51" s="23" t="s">
        <v>102</v>
      </c>
      <c r="X51" s="52" t="s">
        <v>109</v>
      </c>
    </row>
    <row r="52" spans="1:63" s="18" customFormat="1" ht="39.6" customHeight="1" thickBot="1" x14ac:dyDescent="0.3">
      <c r="A52" s="25"/>
      <c r="B52" s="26"/>
      <c r="C52" s="27"/>
      <c r="D52" s="28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30"/>
      <c r="P52" s="29"/>
      <c r="Q52" s="29"/>
      <c r="R52" s="29"/>
      <c r="S52" s="29"/>
      <c r="T52" s="29"/>
      <c r="U52" s="29"/>
      <c r="V52" s="29"/>
      <c r="W52" s="25"/>
      <c r="X52" s="51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</row>
    <row r="53" spans="1:63" ht="39.6" customHeight="1" x14ac:dyDescent="0.25">
      <c r="A53" s="20">
        <v>53279</v>
      </c>
      <c r="B53" s="22" t="s">
        <v>47</v>
      </c>
      <c r="C53" s="1">
        <v>44907</v>
      </c>
      <c r="D53" s="24">
        <v>19</v>
      </c>
      <c r="E53" s="12">
        <v>242135</v>
      </c>
      <c r="F53" s="12">
        <v>35065</v>
      </c>
      <c r="G53" s="12">
        <v>207070</v>
      </c>
      <c r="H53" s="12">
        <v>37273</v>
      </c>
      <c r="I53" s="12">
        <v>244343</v>
      </c>
      <c r="J53" s="12">
        <v>2071</v>
      </c>
      <c r="K53" s="12">
        <v>10354</v>
      </c>
      <c r="L53" s="12">
        <v>37273</v>
      </c>
      <c r="M53" s="12">
        <v>10537</v>
      </c>
      <c r="N53" s="12">
        <v>184108</v>
      </c>
      <c r="O53" s="21"/>
      <c r="P53" s="12"/>
      <c r="Q53" s="12"/>
      <c r="R53" s="12"/>
      <c r="S53" s="12"/>
      <c r="T53" s="12"/>
      <c r="U53" s="12"/>
      <c r="V53" s="12">
        <v>184108</v>
      </c>
      <c r="W53" s="23" t="s">
        <v>48</v>
      </c>
      <c r="X53" s="49">
        <f>SUM(N53:N54)-SUM(V53:V54)</f>
        <v>0</v>
      </c>
    </row>
    <row r="54" spans="1:63" ht="39.6" customHeight="1" thickBot="1" x14ac:dyDescent="0.3">
      <c r="A54" s="20">
        <v>53279</v>
      </c>
      <c r="B54" s="22" t="s">
        <v>16</v>
      </c>
      <c r="C54" s="1">
        <v>44975</v>
      </c>
      <c r="D54" s="24">
        <v>19</v>
      </c>
      <c r="E54" s="12">
        <v>37273</v>
      </c>
      <c r="F54" s="12">
        <v>0</v>
      </c>
      <c r="G54" s="12">
        <v>37273</v>
      </c>
      <c r="H54" s="12">
        <v>0</v>
      </c>
      <c r="I54" s="12">
        <v>37273</v>
      </c>
      <c r="J54" s="12">
        <v>0</v>
      </c>
      <c r="K54" s="12">
        <v>0</v>
      </c>
      <c r="L54" s="12">
        <v>0</v>
      </c>
      <c r="M54" s="12"/>
      <c r="N54" s="12">
        <v>37273</v>
      </c>
      <c r="O54" s="21"/>
      <c r="P54" s="12"/>
      <c r="Q54" s="12"/>
      <c r="R54" s="12"/>
      <c r="S54" s="12"/>
      <c r="T54" s="12"/>
      <c r="U54" s="12"/>
      <c r="V54" s="12">
        <v>37273</v>
      </c>
      <c r="W54" s="23" t="s">
        <v>49</v>
      </c>
      <c r="X54" s="51"/>
    </row>
    <row r="55" spans="1:63" ht="39.6" customHeight="1" thickBot="1" x14ac:dyDescent="0.3">
      <c r="A55" s="20">
        <v>53279</v>
      </c>
      <c r="B55" s="22"/>
      <c r="C55" s="1"/>
      <c r="D55" s="24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21"/>
      <c r="P55" s="12"/>
      <c r="Q55" s="12"/>
      <c r="R55" s="12"/>
      <c r="S55" s="12"/>
      <c r="T55" s="12"/>
      <c r="U55" s="12"/>
      <c r="V55" s="12"/>
      <c r="W55" s="23"/>
      <c r="X55" s="51"/>
    </row>
    <row r="56" spans="1:63" s="18" customFormat="1" ht="39.6" customHeight="1" thickBot="1" x14ac:dyDescent="0.3">
      <c r="A56" s="25"/>
      <c r="B56" s="26"/>
      <c r="C56" s="27"/>
      <c r="D56" s="28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30"/>
      <c r="P56" s="29"/>
      <c r="Q56" s="29"/>
      <c r="R56" s="29"/>
      <c r="S56" s="29"/>
      <c r="T56" s="29"/>
      <c r="U56" s="29"/>
      <c r="V56" s="29"/>
      <c r="W56" s="25"/>
      <c r="X56" s="51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</row>
    <row r="57" spans="1:63" ht="39.6" customHeight="1" x14ac:dyDescent="0.25">
      <c r="A57" s="20">
        <v>53277</v>
      </c>
      <c r="B57" s="22" t="s">
        <v>50</v>
      </c>
      <c r="C57" s="1">
        <v>44907</v>
      </c>
      <c r="D57" s="24">
        <v>17</v>
      </c>
      <c r="E57" s="12">
        <v>269731.5</v>
      </c>
      <c r="F57" s="12">
        <v>40909</v>
      </c>
      <c r="G57" s="12">
        <v>228823</v>
      </c>
      <c r="H57" s="12">
        <v>41188</v>
      </c>
      <c r="I57" s="12">
        <v>270011</v>
      </c>
      <c r="J57" s="12">
        <v>2288</v>
      </c>
      <c r="K57" s="12">
        <v>11441</v>
      </c>
      <c r="L57" s="12">
        <v>41188</v>
      </c>
      <c r="M57" s="12">
        <v>0</v>
      </c>
      <c r="N57" s="12">
        <v>215094</v>
      </c>
      <c r="O57" s="21"/>
      <c r="P57" s="12"/>
      <c r="Q57" s="12"/>
      <c r="R57" s="12"/>
      <c r="S57" s="12"/>
      <c r="T57" s="12"/>
      <c r="U57" s="12"/>
      <c r="V57" s="12">
        <v>215094</v>
      </c>
      <c r="W57" s="23" t="s">
        <v>51</v>
      </c>
      <c r="X57" s="49">
        <f>SUM(N57:N58)-SUM(V57:V58)</f>
        <v>0</v>
      </c>
    </row>
    <row r="58" spans="1:63" ht="39.6" customHeight="1" thickBot="1" x14ac:dyDescent="0.3">
      <c r="A58" s="20">
        <v>53277</v>
      </c>
      <c r="B58" s="22" t="s">
        <v>16</v>
      </c>
      <c r="C58" s="1">
        <v>44977</v>
      </c>
      <c r="D58" s="24">
        <v>17</v>
      </c>
      <c r="E58" s="12">
        <v>41188</v>
      </c>
      <c r="F58" s="12">
        <v>0</v>
      </c>
      <c r="G58" s="12">
        <v>41188</v>
      </c>
      <c r="H58" s="12">
        <v>0</v>
      </c>
      <c r="I58" s="12">
        <v>41188</v>
      </c>
      <c r="J58" s="12">
        <v>0</v>
      </c>
      <c r="K58" s="12">
        <v>0</v>
      </c>
      <c r="L58" s="12">
        <v>0</v>
      </c>
      <c r="M58" s="12"/>
      <c r="N58" s="12">
        <v>41188</v>
      </c>
      <c r="O58" s="21"/>
      <c r="P58" s="12"/>
      <c r="Q58" s="12"/>
      <c r="R58" s="12"/>
      <c r="S58" s="12"/>
      <c r="T58" s="12"/>
      <c r="U58" s="12"/>
      <c r="V58" s="12">
        <v>41188</v>
      </c>
      <c r="W58" s="23" t="s">
        <v>52</v>
      </c>
      <c r="X58" s="51"/>
    </row>
    <row r="59" spans="1:63" ht="39.6" customHeight="1" thickBot="1" x14ac:dyDescent="0.3">
      <c r="A59" s="20">
        <v>53277</v>
      </c>
      <c r="B59" s="22"/>
      <c r="C59" s="1"/>
      <c r="D59" s="24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21"/>
      <c r="P59" s="12"/>
      <c r="Q59" s="12"/>
      <c r="R59" s="12"/>
      <c r="S59" s="12"/>
      <c r="T59" s="12"/>
      <c r="U59" s="12"/>
      <c r="V59" s="12"/>
      <c r="W59" s="23"/>
      <c r="X59" s="51"/>
    </row>
    <row r="60" spans="1:63" s="18" customFormat="1" ht="39.6" customHeight="1" thickBot="1" x14ac:dyDescent="0.3">
      <c r="A60" s="25"/>
      <c r="B60" s="26"/>
      <c r="C60" s="27"/>
      <c r="D60" s="28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30"/>
      <c r="P60" s="29"/>
      <c r="Q60" s="29"/>
      <c r="R60" s="29"/>
      <c r="S60" s="29"/>
      <c r="T60" s="29"/>
      <c r="U60" s="29"/>
      <c r="V60" s="29"/>
      <c r="W60" s="25"/>
      <c r="X60" s="51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</row>
    <row r="61" spans="1:63" ht="39.6" customHeight="1" x14ac:dyDescent="0.25">
      <c r="A61" s="20">
        <v>53100</v>
      </c>
      <c r="B61" s="22" t="s">
        <v>53</v>
      </c>
      <c r="C61" s="1">
        <v>44907</v>
      </c>
      <c r="D61" s="24">
        <v>16</v>
      </c>
      <c r="E61" s="12">
        <v>246926</v>
      </c>
      <c r="F61" s="12">
        <v>37633</v>
      </c>
      <c r="G61" s="12">
        <v>209293</v>
      </c>
      <c r="H61" s="12">
        <v>37673</v>
      </c>
      <c r="I61" s="12">
        <v>246966</v>
      </c>
      <c r="J61" s="12">
        <v>2093</v>
      </c>
      <c r="K61" s="12">
        <v>10465</v>
      </c>
      <c r="L61" s="12">
        <v>37673</v>
      </c>
      <c r="M61" s="12">
        <v>0</v>
      </c>
      <c r="N61" s="12">
        <v>196735</v>
      </c>
      <c r="O61" s="21"/>
      <c r="P61" s="12"/>
      <c r="Q61" s="12"/>
      <c r="R61" s="12"/>
      <c r="S61" s="12"/>
      <c r="T61" s="12"/>
      <c r="U61" s="12"/>
      <c r="V61" s="12">
        <v>196735</v>
      </c>
      <c r="W61" s="23" t="s">
        <v>54</v>
      </c>
      <c r="X61" s="49">
        <f>SUM(N61:N62)-SUM(V61:V62)</f>
        <v>0</v>
      </c>
    </row>
    <row r="62" spans="1:63" ht="39.6" customHeight="1" thickBot="1" x14ac:dyDescent="0.3">
      <c r="A62" s="20">
        <v>53100</v>
      </c>
      <c r="B62" s="22" t="s">
        <v>16</v>
      </c>
      <c r="C62" s="1">
        <v>44975</v>
      </c>
      <c r="D62" s="24">
        <v>16</v>
      </c>
      <c r="E62" s="12">
        <v>37673</v>
      </c>
      <c r="F62" s="12">
        <v>0</v>
      </c>
      <c r="G62" s="12">
        <v>37673</v>
      </c>
      <c r="H62" s="12">
        <v>0</v>
      </c>
      <c r="I62" s="12">
        <v>37673</v>
      </c>
      <c r="J62" s="12">
        <v>0</v>
      </c>
      <c r="K62" s="12">
        <v>0</v>
      </c>
      <c r="L62" s="12">
        <v>0</v>
      </c>
      <c r="M62" s="12"/>
      <c r="N62" s="12">
        <v>37673</v>
      </c>
      <c r="O62" s="21"/>
      <c r="P62" s="12"/>
      <c r="Q62" s="12"/>
      <c r="R62" s="12"/>
      <c r="S62" s="12"/>
      <c r="T62" s="12"/>
      <c r="U62" s="12"/>
      <c r="V62" s="12">
        <v>37673</v>
      </c>
      <c r="W62" s="23" t="s">
        <v>55</v>
      </c>
      <c r="X62" s="51"/>
    </row>
    <row r="63" spans="1:63" ht="39.6" customHeight="1" thickBot="1" x14ac:dyDescent="0.3">
      <c r="A63" s="20">
        <v>53100</v>
      </c>
      <c r="B63" s="22"/>
      <c r="C63" s="1"/>
      <c r="D63" s="24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21"/>
      <c r="P63" s="12"/>
      <c r="Q63" s="12"/>
      <c r="R63" s="12"/>
      <c r="S63" s="12"/>
      <c r="T63" s="12"/>
      <c r="U63" s="12"/>
      <c r="V63" s="12"/>
      <c r="W63" s="23"/>
      <c r="X63" s="51"/>
    </row>
    <row r="64" spans="1:63" s="18" customFormat="1" ht="39.6" customHeight="1" thickBot="1" x14ac:dyDescent="0.3">
      <c r="A64" s="25"/>
      <c r="B64" s="26"/>
      <c r="C64" s="27"/>
      <c r="D64" s="28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30"/>
      <c r="P64" s="29"/>
      <c r="Q64" s="29"/>
      <c r="R64" s="29"/>
      <c r="S64" s="29"/>
      <c r="T64" s="29"/>
      <c r="U64" s="29"/>
      <c r="V64" s="29"/>
      <c r="W64" s="25"/>
      <c r="X64" s="51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</row>
    <row r="65" spans="1:63" ht="39.6" customHeight="1" x14ac:dyDescent="0.25">
      <c r="A65" s="20">
        <v>53098</v>
      </c>
      <c r="B65" s="22" t="s">
        <v>56</v>
      </c>
      <c r="C65" s="1">
        <v>44894</v>
      </c>
      <c r="D65" s="24">
        <v>14</v>
      </c>
      <c r="E65" s="12">
        <v>263498</v>
      </c>
      <c r="F65" s="12">
        <v>39111</v>
      </c>
      <c r="G65" s="12">
        <v>224387</v>
      </c>
      <c r="H65" s="12">
        <v>40390</v>
      </c>
      <c r="I65" s="12">
        <v>264777</v>
      </c>
      <c r="J65" s="12">
        <v>2244</v>
      </c>
      <c r="K65" s="12">
        <v>11219</v>
      </c>
      <c r="L65" s="12">
        <v>40390</v>
      </c>
      <c r="M65" s="12">
        <v>0</v>
      </c>
      <c r="N65" s="12">
        <v>210924</v>
      </c>
      <c r="O65" s="21"/>
      <c r="P65" s="12"/>
      <c r="Q65" s="12"/>
      <c r="R65" s="12"/>
      <c r="S65" s="12"/>
      <c r="T65" s="12"/>
      <c r="U65" s="12"/>
      <c r="V65" s="12">
        <v>210924</v>
      </c>
      <c r="W65" s="23" t="s">
        <v>57</v>
      </c>
      <c r="X65" s="49">
        <f>SUM(N65:N66)-SUM(V65:V66)</f>
        <v>0</v>
      </c>
    </row>
    <row r="66" spans="1:63" ht="39.6" customHeight="1" thickBot="1" x14ac:dyDescent="0.3">
      <c r="A66" s="20">
        <v>53098</v>
      </c>
      <c r="B66" s="22" t="s">
        <v>16</v>
      </c>
      <c r="C66" s="1">
        <v>44929</v>
      </c>
      <c r="D66" s="24">
        <v>14</v>
      </c>
      <c r="E66" s="12">
        <v>40390</v>
      </c>
      <c r="F66" s="12">
        <v>0</v>
      </c>
      <c r="G66" s="12">
        <v>40390</v>
      </c>
      <c r="H66" s="12">
        <v>0</v>
      </c>
      <c r="I66" s="12">
        <v>40390</v>
      </c>
      <c r="J66" s="12">
        <v>0</v>
      </c>
      <c r="K66" s="12">
        <v>0</v>
      </c>
      <c r="L66" s="12">
        <v>0</v>
      </c>
      <c r="M66" s="12"/>
      <c r="N66" s="12">
        <v>40390</v>
      </c>
      <c r="O66" s="21"/>
      <c r="P66" s="12"/>
      <c r="Q66" s="12"/>
      <c r="R66" s="12"/>
      <c r="S66" s="12"/>
      <c r="T66" s="12"/>
      <c r="U66" s="12"/>
      <c r="V66" s="12">
        <v>40390</v>
      </c>
      <c r="W66" s="23" t="s">
        <v>58</v>
      </c>
      <c r="X66" s="51"/>
    </row>
    <row r="67" spans="1:63" ht="39.6" customHeight="1" thickBot="1" x14ac:dyDescent="0.3">
      <c r="A67" s="20">
        <v>53098</v>
      </c>
      <c r="B67" s="22"/>
      <c r="C67" s="1"/>
      <c r="D67" s="24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21"/>
      <c r="P67" s="12"/>
      <c r="Q67" s="12"/>
      <c r="R67" s="12"/>
      <c r="S67" s="12"/>
      <c r="T67" s="12"/>
      <c r="U67" s="12"/>
      <c r="V67" s="12"/>
      <c r="W67" s="23"/>
      <c r="X67" s="51"/>
    </row>
    <row r="68" spans="1:63" s="18" customFormat="1" ht="39.6" customHeight="1" thickBot="1" x14ac:dyDescent="0.3">
      <c r="A68" s="25"/>
      <c r="B68" s="26"/>
      <c r="C68" s="27"/>
      <c r="D68" s="28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30"/>
      <c r="P68" s="29"/>
      <c r="Q68" s="29"/>
      <c r="R68" s="29"/>
      <c r="S68" s="29"/>
      <c r="T68" s="29"/>
      <c r="U68" s="29"/>
      <c r="V68" s="29"/>
      <c r="W68" s="25"/>
      <c r="X68" s="51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</row>
    <row r="69" spans="1:63" ht="39.6" customHeight="1" x14ac:dyDescent="0.25">
      <c r="A69" s="20">
        <v>52732</v>
      </c>
      <c r="B69" s="22" t="s">
        <v>59</v>
      </c>
      <c r="C69" s="1">
        <v>44894</v>
      </c>
      <c r="D69" s="24">
        <v>15</v>
      </c>
      <c r="E69" s="12">
        <v>273064.5</v>
      </c>
      <c r="F69" s="12">
        <v>40460</v>
      </c>
      <c r="G69" s="12">
        <v>232605</v>
      </c>
      <c r="H69" s="12">
        <v>41869</v>
      </c>
      <c r="I69" s="12">
        <v>274474</v>
      </c>
      <c r="J69" s="12">
        <v>2326</v>
      </c>
      <c r="K69" s="12">
        <v>11630</v>
      </c>
      <c r="L69" s="12">
        <v>41869</v>
      </c>
      <c r="M69" s="12">
        <v>395</v>
      </c>
      <c r="N69" s="12">
        <v>218254</v>
      </c>
      <c r="O69" s="21"/>
      <c r="P69" s="12"/>
      <c r="Q69" s="12"/>
      <c r="R69" s="12"/>
      <c r="S69" s="12"/>
      <c r="T69" s="12"/>
      <c r="U69" s="12"/>
      <c r="V69" s="12">
        <v>218254</v>
      </c>
      <c r="W69" s="23" t="s">
        <v>60</v>
      </c>
      <c r="X69" s="49">
        <f>SUM(N69:N70)-SUM(V69:V70)</f>
        <v>0</v>
      </c>
    </row>
    <row r="70" spans="1:63" ht="39.6" customHeight="1" thickBot="1" x14ac:dyDescent="0.3">
      <c r="A70" s="20">
        <v>52732</v>
      </c>
      <c r="B70" s="22" t="s">
        <v>16</v>
      </c>
      <c r="C70" s="1">
        <v>44928</v>
      </c>
      <c r="D70" s="24">
        <v>15</v>
      </c>
      <c r="E70" s="12">
        <v>41869</v>
      </c>
      <c r="F70" s="12">
        <v>0</v>
      </c>
      <c r="G70" s="12">
        <v>41869</v>
      </c>
      <c r="H70" s="12">
        <v>0</v>
      </c>
      <c r="I70" s="12">
        <v>41869</v>
      </c>
      <c r="J70" s="12">
        <v>0</v>
      </c>
      <c r="K70" s="12">
        <v>0</v>
      </c>
      <c r="L70" s="12">
        <v>0</v>
      </c>
      <c r="M70" s="12"/>
      <c r="N70" s="12">
        <v>41869</v>
      </c>
      <c r="O70" s="21"/>
      <c r="P70" s="12"/>
      <c r="Q70" s="12"/>
      <c r="R70" s="12"/>
      <c r="S70" s="12"/>
      <c r="T70" s="12"/>
      <c r="U70" s="12"/>
      <c r="V70" s="12">
        <v>41869</v>
      </c>
      <c r="W70" s="23" t="s">
        <v>61</v>
      </c>
      <c r="X70" s="51"/>
    </row>
    <row r="71" spans="1:63" ht="39.6" customHeight="1" thickBot="1" x14ac:dyDescent="0.3">
      <c r="A71" s="20">
        <v>52732</v>
      </c>
      <c r="B71" s="22"/>
      <c r="C71" s="1"/>
      <c r="D71" s="24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21"/>
      <c r="P71" s="12"/>
      <c r="Q71" s="12"/>
      <c r="R71" s="12"/>
      <c r="S71" s="12"/>
      <c r="T71" s="12"/>
      <c r="U71" s="12"/>
      <c r="V71" s="12"/>
      <c r="W71" s="23"/>
      <c r="X71" s="51"/>
    </row>
    <row r="72" spans="1:63" s="18" customFormat="1" ht="39.6" customHeight="1" thickBot="1" x14ac:dyDescent="0.3">
      <c r="A72" s="25"/>
      <c r="B72" s="26"/>
      <c r="C72" s="27"/>
      <c r="D72" s="28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30"/>
      <c r="P72" s="29"/>
      <c r="Q72" s="29"/>
      <c r="R72" s="29"/>
      <c r="S72" s="29"/>
      <c r="T72" s="29"/>
      <c r="U72" s="29"/>
      <c r="V72" s="29"/>
      <c r="W72" s="25"/>
      <c r="X72" s="51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</row>
    <row r="73" spans="1:63" ht="39.6" customHeight="1" x14ac:dyDescent="0.25">
      <c r="A73" s="20">
        <v>52589</v>
      </c>
      <c r="B73" s="22" t="s">
        <v>62</v>
      </c>
      <c r="C73" s="1">
        <v>44856</v>
      </c>
      <c r="D73" s="24">
        <v>11</v>
      </c>
      <c r="E73" s="12">
        <v>273607.5</v>
      </c>
      <c r="F73" s="12">
        <v>38931</v>
      </c>
      <c r="G73" s="12">
        <v>234676</v>
      </c>
      <c r="H73" s="12">
        <v>42242</v>
      </c>
      <c r="I73" s="12">
        <v>276918</v>
      </c>
      <c r="J73" s="12">
        <v>2347</v>
      </c>
      <c r="K73" s="12">
        <v>11734</v>
      </c>
      <c r="L73" s="12">
        <v>42242</v>
      </c>
      <c r="M73" s="12">
        <v>1389</v>
      </c>
      <c r="N73" s="12">
        <v>219206</v>
      </c>
      <c r="O73" s="21"/>
      <c r="P73" s="12"/>
      <c r="Q73" s="12"/>
      <c r="R73" s="12"/>
      <c r="S73" s="12"/>
      <c r="T73" s="12"/>
      <c r="U73" s="12"/>
      <c r="V73" s="12">
        <v>219206</v>
      </c>
      <c r="W73" s="23" t="s">
        <v>63</v>
      </c>
      <c r="X73" s="49">
        <f>SUM(N73:N74)-SUM(V73:V74)</f>
        <v>0</v>
      </c>
    </row>
    <row r="74" spans="1:63" ht="39.6" customHeight="1" thickBot="1" x14ac:dyDescent="0.3">
      <c r="A74" s="20">
        <v>52589</v>
      </c>
      <c r="B74" s="22" t="s">
        <v>16</v>
      </c>
      <c r="C74" s="1">
        <v>44928</v>
      </c>
      <c r="D74" s="24">
        <v>11</v>
      </c>
      <c r="E74" s="12">
        <v>42242</v>
      </c>
      <c r="F74" s="12">
        <v>0</v>
      </c>
      <c r="G74" s="12">
        <v>42242</v>
      </c>
      <c r="H74" s="12">
        <v>0</v>
      </c>
      <c r="I74" s="12">
        <v>42242</v>
      </c>
      <c r="J74" s="12">
        <v>0</v>
      </c>
      <c r="K74" s="12">
        <v>0</v>
      </c>
      <c r="L74" s="12">
        <v>0</v>
      </c>
      <c r="M74" s="12"/>
      <c r="N74" s="12">
        <v>42242</v>
      </c>
      <c r="O74" s="21"/>
      <c r="P74" s="12"/>
      <c r="Q74" s="12"/>
      <c r="R74" s="12"/>
      <c r="S74" s="12"/>
      <c r="T74" s="12"/>
      <c r="U74" s="12"/>
      <c r="V74" s="12">
        <v>42242</v>
      </c>
      <c r="W74" s="23" t="s">
        <v>64</v>
      </c>
      <c r="X74" s="51"/>
    </row>
    <row r="75" spans="1:63" ht="39.6" customHeight="1" thickBot="1" x14ac:dyDescent="0.3">
      <c r="A75" s="20">
        <v>52589</v>
      </c>
      <c r="B75" s="22"/>
      <c r="C75" s="1"/>
      <c r="D75" s="24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21"/>
      <c r="P75" s="12"/>
      <c r="Q75" s="12"/>
      <c r="R75" s="12"/>
      <c r="S75" s="12"/>
      <c r="T75" s="12"/>
      <c r="U75" s="12"/>
      <c r="V75" s="12"/>
      <c r="W75" s="23"/>
      <c r="X75" s="51"/>
    </row>
    <row r="76" spans="1:63" s="18" customFormat="1" ht="39.6" customHeight="1" thickBot="1" x14ac:dyDescent="0.3">
      <c r="A76" s="25"/>
      <c r="B76" s="26"/>
      <c r="C76" s="27"/>
      <c r="D76" s="28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30"/>
      <c r="P76" s="29"/>
      <c r="Q76" s="29"/>
      <c r="R76" s="29"/>
      <c r="S76" s="29"/>
      <c r="T76" s="29"/>
      <c r="U76" s="29"/>
      <c r="V76" s="29"/>
      <c r="W76" s="25"/>
      <c r="X76" s="51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</row>
    <row r="77" spans="1:63" ht="39.6" customHeight="1" x14ac:dyDescent="0.25">
      <c r="A77" s="20">
        <v>52588</v>
      </c>
      <c r="B77" s="22" t="s">
        <v>65</v>
      </c>
      <c r="C77" s="1">
        <v>44856</v>
      </c>
      <c r="D77" s="24">
        <v>12</v>
      </c>
      <c r="E77" s="12">
        <v>234194</v>
      </c>
      <c r="F77" s="12">
        <v>41359</v>
      </c>
      <c r="G77" s="12">
        <v>192835</v>
      </c>
      <c r="H77" s="12">
        <v>34710</v>
      </c>
      <c r="I77" s="12">
        <v>227545</v>
      </c>
      <c r="J77" s="12">
        <v>1928</v>
      </c>
      <c r="K77" s="12">
        <v>9642</v>
      </c>
      <c r="L77" s="12">
        <v>34710</v>
      </c>
      <c r="M77" s="12">
        <v>1298</v>
      </c>
      <c r="N77" s="12">
        <v>179967</v>
      </c>
      <c r="O77" s="21"/>
      <c r="P77" s="12"/>
      <c r="Q77" s="12"/>
      <c r="R77" s="12"/>
      <c r="S77" s="12"/>
      <c r="T77" s="12"/>
      <c r="U77" s="12"/>
      <c r="V77" s="12">
        <v>179967</v>
      </c>
      <c r="W77" s="23" t="s">
        <v>66</v>
      </c>
      <c r="X77" s="49">
        <f>SUM(N77:N78)-SUM(V77:V78)</f>
        <v>0</v>
      </c>
    </row>
    <row r="78" spans="1:63" ht="39.6" customHeight="1" thickBot="1" x14ac:dyDescent="0.3">
      <c r="A78" s="20">
        <v>52588</v>
      </c>
      <c r="B78" s="22" t="s">
        <v>16</v>
      </c>
      <c r="C78" s="1">
        <v>44928</v>
      </c>
      <c r="D78" s="24">
        <v>12</v>
      </c>
      <c r="E78" s="12">
        <v>34710</v>
      </c>
      <c r="F78" s="12">
        <v>0</v>
      </c>
      <c r="G78" s="12">
        <v>34710</v>
      </c>
      <c r="H78" s="12">
        <v>0</v>
      </c>
      <c r="I78" s="12">
        <v>34710</v>
      </c>
      <c r="J78" s="12">
        <v>0</v>
      </c>
      <c r="K78" s="12">
        <v>0</v>
      </c>
      <c r="L78" s="12">
        <v>0</v>
      </c>
      <c r="M78" s="12"/>
      <c r="N78" s="12">
        <v>34710</v>
      </c>
      <c r="O78" s="21"/>
      <c r="P78" s="12"/>
      <c r="Q78" s="12"/>
      <c r="R78" s="12"/>
      <c r="S78" s="12"/>
      <c r="T78" s="12"/>
      <c r="U78" s="12"/>
      <c r="V78" s="12">
        <v>34710</v>
      </c>
      <c r="W78" s="23" t="s">
        <v>67</v>
      </c>
      <c r="X78" s="51"/>
    </row>
    <row r="79" spans="1:63" ht="39.6" customHeight="1" thickBot="1" x14ac:dyDescent="0.3">
      <c r="A79" s="20">
        <v>52588</v>
      </c>
      <c r="B79" s="22"/>
      <c r="C79" s="1"/>
      <c r="D79" s="24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21"/>
      <c r="P79" s="12"/>
      <c r="Q79" s="12"/>
      <c r="R79" s="12"/>
      <c r="S79" s="12"/>
      <c r="T79" s="12"/>
      <c r="U79" s="12"/>
      <c r="V79" s="12"/>
      <c r="W79" s="23"/>
      <c r="X79" s="51"/>
    </row>
    <row r="80" spans="1:63" s="18" customFormat="1" ht="39.6" customHeight="1" thickBot="1" x14ac:dyDescent="0.3">
      <c r="A80" s="25"/>
      <c r="B80" s="26"/>
      <c r="C80" s="27"/>
      <c r="D80" s="28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30"/>
      <c r="P80" s="29"/>
      <c r="Q80" s="29"/>
      <c r="R80" s="29"/>
      <c r="S80" s="29"/>
      <c r="T80" s="29"/>
      <c r="U80" s="29"/>
      <c r="V80" s="29"/>
      <c r="W80" s="25"/>
      <c r="X80" s="51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</row>
    <row r="81" spans="1:63" ht="39.6" customHeight="1" x14ac:dyDescent="0.25">
      <c r="A81" s="20">
        <v>52587</v>
      </c>
      <c r="B81" s="22" t="s">
        <v>68</v>
      </c>
      <c r="C81" s="1">
        <v>44837</v>
      </c>
      <c r="D81" s="24">
        <v>7</v>
      </c>
      <c r="E81" s="12">
        <v>270487.5</v>
      </c>
      <c r="F81" s="12">
        <v>19330.649999999998</v>
      </c>
      <c r="G81" s="12">
        <v>251157</v>
      </c>
      <c r="H81" s="12">
        <v>45208</v>
      </c>
      <c r="I81" s="12">
        <v>296365</v>
      </c>
      <c r="J81" s="12">
        <v>2512</v>
      </c>
      <c r="K81" s="12">
        <v>12558</v>
      </c>
      <c r="L81" s="12">
        <v>0</v>
      </c>
      <c r="M81" s="12">
        <v>45208</v>
      </c>
      <c r="N81" s="12">
        <v>236087</v>
      </c>
      <c r="O81" s="21"/>
      <c r="P81" s="12"/>
      <c r="Q81" s="12"/>
      <c r="R81" s="12"/>
      <c r="S81" s="12"/>
      <c r="T81" s="12"/>
      <c r="U81" s="12"/>
      <c r="V81" s="12">
        <v>236087</v>
      </c>
      <c r="W81" s="23" t="s">
        <v>69</v>
      </c>
      <c r="X81" s="49">
        <f>SUM(N81:N82)-SUM(V81:V82)</f>
        <v>0</v>
      </c>
    </row>
    <row r="82" spans="1:63" ht="39.6" customHeight="1" thickBot="1" x14ac:dyDescent="0.3">
      <c r="A82" s="20">
        <v>52587</v>
      </c>
      <c r="B82" s="22" t="s">
        <v>44</v>
      </c>
      <c r="C82" s="1">
        <v>44929</v>
      </c>
      <c r="D82" s="24">
        <v>7</v>
      </c>
      <c r="E82" s="12">
        <v>45208</v>
      </c>
      <c r="F82" s="12">
        <v>0</v>
      </c>
      <c r="G82" s="12">
        <v>45208</v>
      </c>
      <c r="H82" s="12">
        <v>0</v>
      </c>
      <c r="I82" s="12">
        <v>45208</v>
      </c>
      <c r="J82" s="12">
        <v>0</v>
      </c>
      <c r="K82" s="12">
        <v>0</v>
      </c>
      <c r="L82" s="12"/>
      <c r="M82" s="12">
        <v>0</v>
      </c>
      <c r="N82" s="12">
        <v>45208</v>
      </c>
      <c r="O82" s="21"/>
      <c r="P82" s="12"/>
      <c r="Q82" s="12"/>
      <c r="R82" s="12"/>
      <c r="S82" s="12"/>
      <c r="T82" s="12"/>
      <c r="U82" s="12"/>
      <c r="V82" s="12">
        <v>45208</v>
      </c>
      <c r="W82" s="23" t="s">
        <v>70</v>
      </c>
      <c r="X82" s="51"/>
    </row>
    <row r="83" spans="1:63" ht="39.6" customHeight="1" thickBot="1" x14ac:dyDescent="0.3">
      <c r="A83" s="20">
        <v>52587</v>
      </c>
      <c r="B83" s="22"/>
      <c r="C83" s="1"/>
      <c r="D83" s="24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21"/>
      <c r="P83" s="12"/>
      <c r="Q83" s="12"/>
      <c r="R83" s="12"/>
      <c r="S83" s="12"/>
      <c r="T83" s="12"/>
      <c r="U83" s="12"/>
      <c r="V83" s="12"/>
      <c r="W83" s="23"/>
      <c r="X83" s="51"/>
    </row>
    <row r="84" spans="1:63" s="18" customFormat="1" ht="39.6" customHeight="1" thickBot="1" x14ac:dyDescent="0.3">
      <c r="A84" s="25"/>
      <c r="B84" s="26"/>
      <c r="C84" s="27"/>
      <c r="D84" s="28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30"/>
      <c r="P84" s="29"/>
      <c r="Q84" s="29"/>
      <c r="R84" s="29"/>
      <c r="S84" s="29"/>
      <c r="T84" s="29"/>
      <c r="U84" s="29"/>
      <c r="V84" s="29"/>
      <c r="W84" s="25"/>
      <c r="X84" s="51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</row>
    <row r="85" spans="1:63" ht="39.6" customHeight="1" x14ac:dyDescent="0.25">
      <c r="A85" s="20">
        <v>52586</v>
      </c>
      <c r="B85" s="22" t="s">
        <v>71</v>
      </c>
      <c r="C85" s="1">
        <v>44837</v>
      </c>
      <c r="D85" s="24">
        <v>9</v>
      </c>
      <c r="E85" s="12">
        <v>259210</v>
      </c>
      <c r="F85" s="12">
        <v>7192.7999999999993</v>
      </c>
      <c r="G85" s="12">
        <v>252017.2</v>
      </c>
      <c r="H85" s="12">
        <v>45363</v>
      </c>
      <c r="I85" s="12">
        <v>297380</v>
      </c>
      <c r="J85" s="12">
        <v>2520</v>
      </c>
      <c r="K85" s="12">
        <v>12601</v>
      </c>
      <c r="L85" s="12">
        <v>0</v>
      </c>
      <c r="M85" s="12">
        <v>45363</v>
      </c>
      <c r="N85" s="12">
        <v>236896</v>
      </c>
      <c r="O85" s="21"/>
      <c r="P85" s="12"/>
      <c r="Q85" s="12"/>
      <c r="R85" s="12"/>
      <c r="S85" s="12"/>
      <c r="T85" s="12"/>
      <c r="U85" s="12"/>
      <c r="V85" s="12">
        <v>236896</v>
      </c>
      <c r="W85" s="23" t="s">
        <v>72</v>
      </c>
      <c r="X85" s="49">
        <f>SUM(N85:N86)-SUM(V85:V86)</f>
        <v>0</v>
      </c>
    </row>
    <row r="86" spans="1:63" ht="39.6" customHeight="1" thickBot="1" x14ac:dyDescent="0.3">
      <c r="A86" s="20">
        <v>52586</v>
      </c>
      <c r="B86" s="22" t="s">
        <v>44</v>
      </c>
      <c r="C86" s="1">
        <v>44928</v>
      </c>
      <c r="D86" s="24">
        <v>9</v>
      </c>
      <c r="E86" s="12">
        <v>45363</v>
      </c>
      <c r="F86" s="12">
        <v>0</v>
      </c>
      <c r="G86" s="12">
        <v>45363</v>
      </c>
      <c r="H86" s="12">
        <v>0</v>
      </c>
      <c r="I86" s="12">
        <v>45363</v>
      </c>
      <c r="J86" s="12">
        <v>0</v>
      </c>
      <c r="K86" s="12">
        <v>0</v>
      </c>
      <c r="L86" s="12"/>
      <c r="M86" s="12">
        <v>0</v>
      </c>
      <c r="N86" s="12">
        <v>45363</v>
      </c>
      <c r="O86" s="21"/>
      <c r="P86" s="12"/>
      <c r="Q86" s="12"/>
      <c r="R86" s="12"/>
      <c r="S86" s="12"/>
      <c r="T86" s="12"/>
      <c r="U86" s="12"/>
      <c r="V86" s="12">
        <v>45363</v>
      </c>
      <c r="W86" s="23" t="s">
        <v>73</v>
      </c>
      <c r="X86" s="51"/>
    </row>
    <row r="87" spans="1:63" ht="39.6" customHeight="1" thickBot="1" x14ac:dyDescent="0.3">
      <c r="A87" s="20">
        <v>52586</v>
      </c>
      <c r="B87" s="22"/>
      <c r="C87" s="1"/>
      <c r="D87" s="24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21"/>
      <c r="P87" s="12"/>
      <c r="Q87" s="12"/>
      <c r="R87" s="12"/>
      <c r="S87" s="12"/>
      <c r="T87" s="12"/>
      <c r="U87" s="12"/>
      <c r="V87" s="12"/>
      <c r="W87" s="23"/>
      <c r="X87" s="51"/>
    </row>
    <row r="88" spans="1:63" s="18" customFormat="1" ht="39.6" customHeight="1" thickBot="1" x14ac:dyDescent="0.3">
      <c r="A88" s="25"/>
      <c r="B88" s="26"/>
      <c r="C88" s="27"/>
      <c r="D88" s="28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30"/>
      <c r="P88" s="29"/>
      <c r="Q88" s="29"/>
      <c r="R88" s="29"/>
      <c r="S88" s="29"/>
      <c r="T88" s="29"/>
      <c r="U88" s="29"/>
      <c r="V88" s="29"/>
      <c r="W88" s="25"/>
      <c r="X88" s="51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</row>
    <row r="89" spans="1:63" ht="39.6" customHeight="1" x14ac:dyDescent="0.25">
      <c r="A89" s="20">
        <v>52585</v>
      </c>
      <c r="B89" s="22" t="s">
        <v>74</v>
      </c>
      <c r="C89" s="1">
        <v>44837</v>
      </c>
      <c r="D89" s="24">
        <v>8</v>
      </c>
      <c r="E89" s="12">
        <v>251703.5</v>
      </c>
      <c r="F89" s="12">
        <v>36413.549999999996</v>
      </c>
      <c r="G89" s="12">
        <v>215290</v>
      </c>
      <c r="H89" s="12">
        <v>38752</v>
      </c>
      <c r="I89" s="12">
        <v>254042</v>
      </c>
      <c r="J89" s="12">
        <v>2153</v>
      </c>
      <c r="K89" s="12">
        <v>10765</v>
      </c>
      <c r="L89" s="12">
        <v>0</v>
      </c>
      <c r="M89" s="12">
        <v>38752</v>
      </c>
      <c r="N89" s="12">
        <v>202372</v>
      </c>
      <c r="O89" s="21"/>
      <c r="P89" s="12"/>
      <c r="Q89" s="12"/>
      <c r="R89" s="12"/>
      <c r="S89" s="12"/>
      <c r="T89" s="12"/>
      <c r="U89" s="12"/>
      <c r="V89" s="12">
        <v>202372</v>
      </c>
      <c r="W89" s="23" t="s">
        <v>76</v>
      </c>
      <c r="X89" s="49">
        <f>SUM(N89:N90)-SUM(V89:V90)</f>
        <v>0</v>
      </c>
    </row>
    <row r="90" spans="1:63" ht="39.6" customHeight="1" thickBot="1" x14ac:dyDescent="0.3">
      <c r="A90" s="20">
        <v>52585</v>
      </c>
      <c r="B90" s="22" t="s">
        <v>75</v>
      </c>
      <c r="C90" s="1">
        <v>44929</v>
      </c>
      <c r="D90" s="24">
        <v>8</v>
      </c>
      <c r="E90" s="12">
        <v>38752</v>
      </c>
      <c r="F90" s="12">
        <v>0</v>
      </c>
      <c r="G90" s="12">
        <v>38752</v>
      </c>
      <c r="H90" s="12">
        <v>0</v>
      </c>
      <c r="I90" s="12">
        <v>38752</v>
      </c>
      <c r="J90" s="12">
        <v>0</v>
      </c>
      <c r="K90" s="12">
        <v>0</v>
      </c>
      <c r="L90" s="12"/>
      <c r="M90" s="12">
        <v>0</v>
      </c>
      <c r="N90" s="12">
        <v>38752</v>
      </c>
      <c r="O90" s="21"/>
      <c r="P90" s="12"/>
      <c r="Q90" s="12"/>
      <c r="R90" s="12"/>
      <c r="S90" s="12"/>
      <c r="T90" s="12"/>
      <c r="U90" s="12"/>
      <c r="V90" s="12">
        <v>38752</v>
      </c>
      <c r="W90" s="23" t="s">
        <v>77</v>
      </c>
      <c r="X90" s="51"/>
    </row>
    <row r="91" spans="1:63" ht="39.6" customHeight="1" thickBot="1" x14ac:dyDescent="0.3">
      <c r="A91" s="20">
        <v>52585</v>
      </c>
      <c r="B91" s="22"/>
      <c r="C91" s="1"/>
      <c r="D91" s="24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21"/>
      <c r="P91" s="12"/>
      <c r="Q91" s="12"/>
      <c r="R91" s="12"/>
      <c r="S91" s="12"/>
      <c r="T91" s="12"/>
      <c r="U91" s="12"/>
      <c r="V91" s="12"/>
      <c r="W91" s="23"/>
      <c r="X91" s="51"/>
    </row>
    <row r="92" spans="1:63" s="18" customFormat="1" ht="39.6" customHeight="1" thickBot="1" x14ac:dyDescent="0.3">
      <c r="A92" s="25"/>
      <c r="B92" s="26"/>
      <c r="C92" s="27"/>
      <c r="D92" s="28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30"/>
      <c r="P92" s="29"/>
      <c r="Q92" s="29"/>
      <c r="R92" s="29"/>
      <c r="S92" s="29"/>
      <c r="T92" s="29"/>
      <c r="U92" s="29"/>
      <c r="V92" s="29"/>
      <c r="W92" s="25"/>
      <c r="X92" s="51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</row>
    <row r="93" spans="1:63" ht="39.6" customHeight="1" x14ac:dyDescent="0.25">
      <c r="A93" s="20">
        <v>52396</v>
      </c>
      <c r="B93" s="22" t="s">
        <v>78</v>
      </c>
      <c r="C93" s="1">
        <v>44873</v>
      </c>
      <c r="D93" s="24">
        <v>13</v>
      </c>
      <c r="E93" s="12">
        <v>264268</v>
      </c>
      <c r="F93" s="12">
        <v>30569</v>
      </c>
      <c r="G93" s="12">
        <v>233699</v>
      </c>
      <c r="H93" s="12">
        <v>42066</v>
      </c>
      <c r="I93" s="12">
        <v>275765</v>
      </c>
      <c r="J93" s="12">
        <v>2337</v>
      </c>
      <c r="K93" s="12">
        <v>11685</v>
      </c>
      <c r="L93" s="12">
        <v>42066</v>
      </c>
      <c r="M93" s="12">
        <v>0</v>
      </c>
      <c r="N93" s="12">
        <v>219677</v>
      </c>
      <c r="O93" s="21"/>
      <c r="P93" s="12"/>
      <c r="Q93" s="12"/>
      <c r="R93" s="12"/>
      <c r="S93" s="12"/>
      <c r="T93" s="12"/>
      <c r="U93" s="12"/>
      <c r="V93" s="12">
        <v>219676</v>
      </c>
      <c r="W93" s="23" t="s">
        <v>79</v>
      </c>
      <c r="X93" s="49">
        <f>SUM(N93:N94)-SUM(V93:V94)</f>
        <v>1</v>
      </c>
    </row>
    <row r="94" spans="1:63" ht="39.6" customHeight="1" thickBot="1" x14ac:dyDescent="0.3">
      <c r="A94" s="20">
        <v>52396</v>
      </c>
      <c r="B94" s="22" t="s">
        <v>16</v>
      </c>
      <c r="C94" s="1">
        <v>44929</v>
      </c>
      <c r="D94" s="24">
        <v>13</v>
      </c>
      <c r="E94" s="12">
        <v>42066</v>
      </c>
      <c r="F94" s="12">
        <v>0</v>
      </c>
      <c r="G94" s="12">
        <v>42066</v>
      </c>
      <c r="H94" s="12">
        <v>0</v>
      </c>
      <c r="I94" s="12">
        <v>42066</v>
      </c>
      <c r="J94" s="12">
        <v>0</v>
      </c>
      <c r="K94" s="12">
        <v>0</v>
      </c>
      <c r="L94" s="12">
        <v>0</v>
      </c>
      <c r="M94" s="12"/>
      <c r="N94" s="12">
        <v>42066</v>
      </c>
      <c r="O94" s="21"/>
      <c r="P94" s="12"/>
      <c r="Q94" s="12"/>
      <c r="R94" s="12"/>
      <c r="S94" s="12"/>
      <c r="T94" s="12"/>
      <c r="U94" s="12"/>
      <c r="V94" s="12">
        <v>42066</v>
      </c>
      <c r="W94" s="23" t="s">
        <v>80</v>
      </c>
      <c r="X94" s="51"/>
    </row>
    <row r="95" spans="1:63" ht="39.6" customHeight="1" thickBot="1" x14ac:dyDescent="0.3">
      <c r="A95" s="20">
        <v>52396</v>
      </c>
      <c r="B95" s="22"/>
      <c r="C95" s="1"/>
      <c r="D95" s="24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21"/>
      <c r="P95" s="12"/>
      <c r="Q95" s="12"/>
      <c r="R95" s="12"/>
      <c r="S95" s="12"/>
      <c r="T95" s="12"/>
      <c r="U95" s="12"/>
      <c r="V95" s="12"/>
      <c r="W95" s="23"/>
      <c r="X95" s="51"/>
    </row>
    <row r="96" spans="1:63" s="18" customFormat="1" ht="39.6" customHeight="1" thickBot="1" x14ac:dyDescent="0.3">
      <c r="A96" s="25"/>
      <c r="B96" s="26"/>
      <c r="C96" s="27"/>
      <c r="D96" s="28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30"/>
      <c r="P96" s="29"/>
      <c r="Q96" s="29"/>
      <c r="R96" s="29"/>
      <c r="S96" s="29"/>
      <c r="T96" s="29"/>
      <c r="U96" s="29"/>
      <c r="V96" s="29"/>
      <c r="W96" s="25"/>
      <c r="X96" s="51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</row>
    <row r="97" spans="1:63" ht="39.6" customHeight="1" x14ac:dyDescent="0.25">
      <c r="A97" s="20">
        <v>52263</v>
      </c>
      <c r="B97" s="22" t="s">
        <v>81</v>
      </c>
      <c r="C97" s="1">
        <v>44856</v>
      </c>
      <c r="D97" s="24">
        <v>10</v>
      </c>
      <c r="E97" s="12">
        <v>271840.5</v>
      </c>
      <c r="F97" s="12">
        <v>35514.449999999997</v>
      </c>
      <c r="G97" s="12">
        <v>236326</v>
      </c>
      <c r="H97" s="12">
        <v>42539</v>
      </c>
      <c r="I97" s="12">
        <v>278865</v>
      </c>
      <c r="J97" s="12">
        <v>2363</v>
      </c>
      <c r="K97" s="12">
        <v>11816</v>
      </c>
      <c r="L97" s="12">
        <v>42539</v>
      </c>
      <c r="M97" s="12"/>
      <c r="N97" s="12">
        <v>222147</v>
      </c>
      <c r="O97" s="21"/>
      <c r="P97" s="12"/>
      <c r="Q97" s="12"/>
      <c r="R97" s="12"/>
      <c r="S97" s="12"/>
      <c r="T97" s="12"/>
      <c r="U97" s="12"/>
      <c r="V97" s="12">
        <v>222147</v>
      </c>
      <c r="W97" s="23" t="s">
        <v>82</v>
      </c>
      <c r="X97" s="49">
        <f>SUM(N97:N98)-SUM(V97:V98)</f>
        <v>0</v>
      </c>
    </row>
    <row r="98" spans="1:63" ht="39.6" customHeight="1" thickBot="1" x14ac:dyDescent="0.3">
      <c r="A98" s="20">
        <v>52263</v>
      </c>
      <c r="B98" s="22" t="s">
        <v>16</v>
      </c>
      <c r="C98" s="1">
        <v>44929</v>
      </c>
      <c r="D98" s="24">
        <v>10</v>
      </c>
      <c r="E98" s="12">
        <v>42539</v>
      </c>
      <c r="F98" s="12">
        <v>0</v>
      </c>
      <c r="G98" s="12">
        <v>42539</v>
      </c>
      <c r="H98" s="12">
        <v>0</v>
      </c>
      <c r="I98" s="12">
        <v>42539</v>
      </c>
      <c r="J98" s="12">
        <v>0</v>
      </c>
      <c r="K98" s="12">
        <v>0</v>
      </c>
      <c r="L98" s="12">
        <v>0</v>
      </c>
      <c r="M98" s="12"/>
      <c r="N98" s="12">
        <v>42539</v>
      </c>
      <c r="O98" s="21"/>
      <c r="P98" s="12"/>
      <c r="Q98" s="12"/>
      <c r="R98" s="12"/>
      <c r="S98" s="12"/>
      <c r="T98" s="12"/>
      <c r="U98" s="12"/>
      <c r="V98" s="12">
        <v>42539</v>
      </c>
      <c r="W98" s="23" t="s">
        <v>83</v>
      </c>
      <c r="X98" s="51"/>
    </row>
    <row r="99" spans="1:63" ht="39.6" customHeight="1" thickBot="1" x14ac:dyDescent="0.3">
      <c r="A99" s="20">
        <v>52263</v>
      </c>
      <c r="B99" s="22"/>
      <c r="C99" s="1"/>
      <c r="D99" s="24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21"/>
      <c r="P99" s="12"/>
      <c r="Q99" s="12"/>
      <c r="R99" s="12"/>
      <c r="S99" s="12"/>
      <c r="T99" s="12"/>
      <c r="U99" s="12"/>
      <c r="V99" s="12"/>
      <c r="W99" s="23"/>
      <c r="X99" s="51"/>
    </row>
    <row r="100" spans="1:63" s="18" customFormat="1" ht="39.6" customHeight="1" thickBot="1" x14ac:dyDescent="0.3">
      <c r="A100" s="25"/>
      <c r="B100" s="26"/>
      <c r="C100" s="27"/>
      <c r="D100" s="28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30"/>
      <c r="P100" s="29"/>
      <c r="Q100" s="29"/>
      <c r="R100" s="29"/>
      <c r="S100" s="29"/>
      <c r="T100" s="29"/>
      <c r="U100" s="29"/>
      <c r="V100" s="29"/>
      <c r="W100" s="25"/>
      <c r="X100" s="51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</row>
    <row r="101" spans="1:63" ht="39.6" customHeight="1" x14ac:dyDescent="0.25">
      <c r="A101" s="20">
        <v>51699</v>
      </c>
      <c r="B101" s="22" t="s">
        <v>84</v>
      </c>
      <c r="C101" s="31">
        <v>44779</v>
      </c>
      <c r="D101" s="24">
        <v>6</v>
      </c>
      <c r="E101" s="12">
        <v>265775</v>
      </c>
      <c r="F101" s="12">
        <v>42257.7</v>
      </c>
      <c r="G101" s="12">
        <v>223517.3</v>
      </c>
      <c r="H101" s="12">
        <v>40233</v>
      </c>
      <c r="I101" s="12">
        <v>263750.3</v>
      </c>
      <c r="J101" s="12">
        <v>2235</v>
      </c>
      <c r="K101" s="12">
        <v>11176</v>
      </c>
      <c r="L101" s="12">
        <v>645.00000000000171</v>
      </c>
      <c r="M101" s="12">
        <v>40233</v>
      </c>
      <c r="N101" s="12">
        <v>209461</v>
      </c>
      <c r="O101" s="21"/>
      <c r="P101" s="12"/>
      <c r="Q101" s="12"/>
      <c r="R101" s="12">
        <v>0</v>
      </c>
      <c r="S101" s="12">
        <v>0</v>
      </c>
      <c r="T101" s="12">
        <v>0</v>
      </c>
      <c r="U101" s="12"/>
      <c r="V101" s="12">
        <v>209461</v>
      </c>
      <c r="W101" s="23" t="s">
        <v>85</v>
      </c>
      <c r="X101" s="49">
        <f>SUM(N101:N102)-SUM(V101:V102)</f>
        <v>0</v>
      </c>
    </row>
    <row r="102" spans="1:63" ht="39.6" customHeight="1" thickBot="1" x14ac:dyDescent="0.3">
      <c r="A102" s="20">
        <v>51699</v>
      </c>
      <c r="B102" s="22" t="s">
        <v>16</v>
      </c>
      <c r="C102" s="31">
        <v>44929</v>
      </c>
      <c r="D102" s="24">
        <v>6</v>
      </c>
      <c r="E102" s="12">
        <v>40233</v>
      </c>
      <c r="F102" s="12">
        <v>0</v>
      </c>
      <c r="G102" s="12">
        <v>40233</v>
      </c>
      <c r="H102" s="12">
        <v>0</v>
      </c>
      <c r="I102" s="12">
        <v>40233</v>
      </c>
      <c r="J102" s="12">
        <v>0</v>
      </c>
      <c r="K102" s="12">
        <v>0</v>
      </c>
      <c r="L102" s="12"/>
      <c r="M102" s="12">
        <v>0</v>
      </c>
      <c r="N102" s="12">
        <v>40233</v>
      </c>
      <c r="O102" s="21"/>
      <c r="P102" s="12"/>
      <c r="Q102" s="12"/>
      <c r="R102" s="12"/>
      <c r="S102" s="12"/>
      <c r="T102" s="12"/>
      <c r="U102" s="12"/>
      <c r="V102" s="12">
        <v>40233</v>
      </c>
      <c r="W102" s="23" t="s">
        <v>86</v>
      </c>
      <c r="X102" s="51"/>
    </row>
    <row r="103" spans="1:63" ht="39.6" customHeight="1" thickBot="1" x14ac:dyDescent="0.3">
      <c r="A103" s="20">
        <v>51699</v>
      </c>
      <c r="B103" s="22"/>
      <c r="C103" s="31"/>
      <c r="D103" s="24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21"/>
      <c r="P103" s="12"/>
      <c r="Q103" s="12"/>
      <c r="R103" s="12"/>
      <c r="S103" s="12"/>
      <c r="T103" s="12"/>
      <c r="U103" s="12"/>
      <c r="V103" s="12"/>
      <c r="W103" s="23"/>
      <c r="X103" s="51"/>
    </row>
    <row r="104" spans="1:63" s="18" customFormat="1" ht="39.6" customHeight="1" thickBot="1" x14ac:dyDescent="0.3">
      <c r="A104" s="25"/>
      <c r="B104" s="26"/>
      <c r="C104" s="32"/>
      <c r="D104" s="28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30"/>
      <c r="P104" s="29"/>
      <c r="Q104" s="29"/>
      <c r="R104" s="29"/>
      <c r="S104" s="29"/>
      <c r="T104" s="29"/>
      <c r="U104" s="29"/>
      <c r="V104" s="29"/>
      <c r="W104" s="25"/>
      <c r="X104" s="51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</row>
    <row r="105" spans="1:63" ht="39.6" customHeight="1" x14ac:dyDescent="0.25">
      <c r="A105" s="20">
        <v>51597</v>
      </c>
      <c r="B105" s="22" t="s">
        <v>87</v>
      </c>
      <c r="C105" s="31">
        <v>44761</v>
      </c>
      <c r="D105" s="24">
        <v>4</v>
      </c>
      <c r="E105" s="12">
        <v>273195</v>
      </c>
      <c r="F105" s="12">
        <v>33266.699999999997</v>
      </c>
      <c r="G105" s="12">
        <v>239928.3</v>
      </c>
      <c r="H105" s="12">
        <v>43187.093999999997</v>
      </c>
      <c r="I105" s="12">
        <v>283115.39399999997</v>
      </c>
      <c r="J105" s="12">
        <v>2399.2829999999999</v>
      </c>
      <c r="K105" s="12">
        <v>11996.415000000001</v>
      </c>
      <c r="L105" s="12">
        <v>43187.093999999997</v>
      </c>
      <c r="M105" s="12">
        <v>3918.4382434912645</v>
      </c>
      <c r="N105" s="12">
        <v>221614.1637565087</v>
      </c>
      <c r="O105" s="21"/>
      <c r="P105" s="12"/>
      <c r="Q105" s="12"/>
      <c r="R105" s="12"/>
      <c r="S105" s="12"/>
      <c r="T105" s="12"/>
      <c r="U105" s="12"/>
      <c r="V105" s="12">
        <v>221614</v>
      </c>
      <c r="W105" s="23" t="s">
        <v>88</v>
      </c>
      <c r="X105" s="49">
        <f>SUM(N105:N106)-SUM(V105:V106)</f>
        <v>0.1637565087294206</v>
      </c>
    </row>
    <row r="106" spans="1:63" ht="39.6" customHeight="1" thickBot="1" x14ac:dyDescent="0.3">
      <c r="A106" s="20">
        <v>51597</v>
      </c>
      <c r="B106" s="22" t="s">
        <v>16</v>
      </c>
      <c r="C106" s="31">
        <v>44793</v>
      </c>
      <c r="D106" s="24">
        <v>4</v>
      </c>
      <c r="E106" s="12">
        <v>43187</v>
      </c>
      <c r="F106" s="12">
        <v>0</v>
      </c>
      <c r="G106" s="12">
        <v>43187</v>
      </c>
      <c r="H106" s="12">
        <v>0</v>
      </c>
      <c r="I106" s="12">
        <v>43187</v>
      </c>
      <c r="J106" s="12">
        <v>0</v>
      </c>
      <c r="K106" s="12">
        <v>0</v>
      </c>
      <c r="L106" s="12">
        <v>0</v>
      </c>
      <c r="M106" s="12"/>
      <c r="N106" s="12">
        <v>43187</v>
      </c>
      <c r="O106" s="21"/>
      <c r="P106" s="12"/>
      <c r="Q106" s="12"/>
      <c r="R106" s="12"/>
      <c r="S106" s="12"/>
      <c r="T106" s="12"/>
      <c r="U106" s="12"/>
      <c r="V106" s="12">
        <v>43187</v>
      </c>
      <c r="W106" s="23" t="s">
        <v>89</v>
      </c>
      <c r="X106" s="51"/>
    </row>
    <row r="107" spans="1:63" ht="39.6" customHeight="1" thickBot="1" x14ac:dyDescent="0.3">
      <c r="A107" s="20">
        <v>51597</v>
      </c>
      <c r="B107" s="22"/>
      <c r="C107" s="31"/>
      <c r="D107" s="24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21"/>
      <c r="P107" s="12"/>
      <c r="Q107" s="12"/>
      <c r="R107" s="12"/>
      <c r="S107" s="12"/>
      <c r="T107" s="12"/>
      <c r="U107" s="12"/>
      <c r="V107" s="12"/>
      <c r="W107" s="23"/>
      <c r="X107" s="51"/>
    </row>
    <row r="108" spans="1:63" s="18" customFormat="1" ht="39.6" customHeight="1" thickBot="1" x14ac:dyDescent="0.3">
      <c r="A108" s="25"/>
      <c r="B108" s="26"/>
      <c r="C108" s="32"/>
      <c r="D108" s="28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30"/>
      <c r="P108" s="29"/>
      <c r="Q108" s="29"/>
      <c r="R108" s="29"/>
      <c r="S108" s="29"/>
      <c r="T108" s="29"/>
      <c r="U108" s="29"/>
      <c r="V108" s="29"/>
      <c r="W108" s="25"/>
      <c r="X108" s="51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</row>
    <row r="109" spans="1:63" ht="39.6" customHeight="1" x14ac:dyDescent="0.25">
      <c r="A109" s="20">
        <v>51411</v>
      </c>
      <c r="B109" s="22" t="s">
        <v>90</v>
      </c>
      <c r="C109" s="31">
        <v>44760</v>
      </c>
      <c r="D109" s="24">
        <v>3</v>
      </c>
      <c r="E109" s="12">
        <v>230796</v>
      </c>
      <c r="F109" s="12">
        <v>0</v>
      </c>
      <c r="G109" s="12">
        <v>230796</v>
      </c>
      <c r="H109" s="12">
        <v>41543</v>
      </c>
      <c r="I109" s="12">
        <v>272339</v>
      </c>
      <c r="J109" s="12">
        <v>2308</v>
      </c>
      <c r="K109" s="12">
        <v>11540</v>
      </c>
      <c r="L109" s="12">
        <v>41543</v>
      </c>
      <c r="M109" s="12">
        <v>0</v>
      </c>
      <c r="N109" s="12">
        <v>216948</v>
      </c>
      <c r="O109" s="21"/>
      <c r="P109" s="12"/>
      <c r="Q109" s="12"/>
      <c r="R109" s="12"/>
      <c r="S109" s="12"/>
      <c r="T109" s="12"/>
      <c r="U109" s="12"/>
      <c r="V109" s="12">
        <v>216948</v>
      </c>
      <c r="W109" s="23" t="s">
        <v>91</v>
      </c>
      <c r="X109" s="49">
        <f>SUM(N109:N110)-SUM(V109:V110)</f>
        <v>0</v>
      </c>
    </row>
    <row r="110" spans="1:63" ht="39.6" customHeight="1" thickBot="1" x14ac:dyDescent="0.3">
      <c r="A110" s="20">
        <v>51411</v>
      </c>
      <c r="B110" s="22" t="s">
        <v>16</v>
      </c>
      <c r="C110" s="31">
        <v>44760</v>
      </c>
      <c r="D110" s="24">
        <v>3</v>
      </c>
      <c r="E110" s="12">
        <v>41543</v>
      </c>
      <c r="F110" s="12"/>
      <c r="G110" s="12"/>
      <c r="H110" s="12"/>
      <c r="I110" s="12"/>
      <c r="J110" s="12"/>
      <c r="K110" s="12"/>
      <c r="L110" s="12"/>
      <c r="M110" s="12"/>
      <c r="N110" s="12">
        <v>41543</v>
      </c>
      <c r="O110" s="21"/>
      <c r="P110" s="12"/>
      <c r="Q110" s="12"/>
      <c r="R110" s="12"/>
      <c r="S110" s="12"/>
      <c r="T110" s="12"/>
      <c r="U110" s="12"/>
      <c r="V110" s="12">
        <v>41543</v>
      </c>
      <c r="W110" s="23" t="s">
        <v>92</v>
      </c>
      <c r="X110" s="51"/>
    </row>
    <row r="111" spans="1:63" ht="39.6" customHeight="1" thickBot="1" x14ac:dyDescent="0.3">
      <c r="A111" s="20">
        <v>51411</v>
      </c>
      <c r="B111" s="22"/>
      <c r="C111" s="31"/>
      <c r="D111" s="24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21"/>
      <c r="P111" s="12"/>
      <c r="Q111" s="12"/>
      <c r="R111" s="12"/>
      <c r="S111" s="12"/>
      <c r="T111" s="12"/>
      <c r="U111" s="12"/>
      <c r="V111" s="12"/>
      <c r="W111" s="23"/>
      <c r="X111" s="51"/>
    </row>
    <row r="112" spans="1:63" s="18" customFormat="1" ht="39.6" customHeight="1" thickBot="1" x14ac:dyDescent="0.3">
      <c r="A112" s="25"/>
      <c r="B112" s="26"/>
      <c r="C112" s="32"/>
      <c r="D112" s="28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30"/>
      <c r="P112" s="29"/>
      <c r="Q112" s="29"/>
      <c r="R112" s="29"/>
      <c r="S112" s="29"/>
      <c r="T112" s="29"/>
      <c r="U112" s="29"/>
      <c r="V112" s="29"/>
      <c r="W112" s="25"/>
      <c r="X112" s="51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</row>
    <row r="113" spans="1:63" ht="39.6" customHeight="1" x14ac:dyDescent="0.25">
      <c r="A113" s="20">
        <v>51336</v>
      </c>
      <c r="B113" s="22" t="s">
        <v>93</v>
      </c>
      <c r="C113" s="31">
        <v>44764</v>
      </c>
      <c r="D113" s="24">
        <v>5</v>
      </c>
      <c r="E113" s="12">
        <v>263477</v>
      </c>
      <c r="F113" s="12">
        <v>35064.9</v>
      </c>
      <c r="G113" s="12">
        <v>228412.1</v>
      </c>
      <c r="H113" s="12">
        <v>41114.178</v>
      </c>
      <c r="I113" s="12">
        <v>269526.27799999999</v>
      </c>
      <c r="J113" s="12">
        <v>2284.1210000000001</v>
      </c>
      <c r="K113" s="12">
        <v>11420.605000000001</v>
      </c>
      <c r="L113" s="12">
        <v>41114.178</v>
      </c>
      <c r="M113" s="12">
        <v>0</v>
      </c>
      <c r="N113" s="12">
        <v>214707.37399999998</v>
      </c>
      <c r="O113" s="21"/>
      <c r="P113" s="12"/>
      <c r="Q113" s="12"/>
      <c r="R113" s="12"/>
      <c r="S113" s="12"/>
      <c r="T113" s="12"/>
      <c r="U113" s="12"/>
      <c r="V113" s="12">
        <v>214707</v>
      </c>
      <c r="W113" s="23" t="s">
        <v>94</v>
      </c>
      <c r="X113" s="49">
        <f>SUM(N113:N114)-SUM(V113:V114)</f>
        <v>0.37399999998160638</v>
      </c>
    </row>
    <row r="114" spans="1:63" ht="39.6" customHeight="1" thickBot="1" x14ac:dyDescent="0.3">
      <c r="A114" s="20">
        <v>51336</v>
      </c>
      <c r="B114" s="22" t="s">
        <v>16</v>
      </c>
      <c r="C114" s="31">
        <v>44793</v>
      </c>
      <c r="D114" s="24">
        <v>5</v>
      </c>
      <c r="E114" s="12">
        <v>41114</v>
      </c>
      <c r="F114" s="12">
        <v>0</v>
      </c>
      <c r="G114" s="12">
        <v>41114</v>
      </c>
      <c r="H114" s="12">
        <v>0</v>
      </c>
      <c r="I114" s="12">
        <v>41114</v>
      </c>
      <c r="J114" s="12">
        <v>0</v>
      </c>
      <c r="K114" s="12">
        <v>0</v>
      </c>
      <c r="L114" s="12">
        <v>0</v>
      </c>
      <c r="M114" s="12"/>
      <c r="N114" s="12">
        <v>41114</v>
      </c>
      <c r="O114" s="21"/>
      <c r="P114" s="12"/>
      <c r="Q114" s="12"/>
      <c r="R114" s="12"/>
      <c r="S114" s="12"/>
      <c r="T114" s="12"/>
      <c r="U114" s="12"/>
      <c r="V114" s="12">
        <v>41114</v>
      </c>
      <c r="W114" s="23" t="s">
        <v>95</v>
      </c>
      <c r="X114" s="51"/>
    </row>
    <row r="115" spans="1:63" s="18" customFormat="1" ht="39.6" customHeight="1" thickBot="1" x14ac:dyDescent="0.3">
      <c r="A115" s="25"/>
      <c r="B115" s="26"/>
      <c r="C115" s="32"/>
      <c r="D115" s="28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30"/>
      <c r="P115" s="29"/>
      <c r="Q115" s="29"/>
      <c r="R115" s="29"/>
      <c r="S115" s="29"/>
      <c r="T115" s="29"/>
      <c r="U115" s="29"/>
      <c r="V115" s="29"/>
      <c r="W115" s="25"/>
      <c r="X115" s="51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</row>
    <row r="116" spans="1:63" ht="39.6" customHeight="1" x14ac:dyDescent="0.25">
      <c r="A116" s="20">
        <v>51179</v>
      </c>
      <c r="B116" s="22" t="s">
        <v>13</v>
      </c>
      <c r="C116" s="31">
        <v>45022</v>
      </c>
      <c r="D116" s="24">
        <v>1</v>
      </c>
      <c r="E116" s="12">
        <v>248981</v>
      </c>
      <c r="F116" s="12">
        <v>0</v>
      </c>
      <c r="G116" s="12">
        <v>248981</v>
      </c>
      <c r="H116" s="12">
        <v>44817</v>
      </c>
      <c r="I116" s="12">
        <v>293798</v>
      </c>
      <c r="J116" s="12">
        <v>2490</v>
      </c>
      <c r="K116" s="12">
        <v>12449</v>
      </c>
      <c r="L116" s="12">
        <v>44817</v>
      </c>
      <c r="M116" s="12">
        <v>0</v>
      </c>
      <c r="N116" s="12">
        <v>234042</v>
      </c>
      <c r="O116" s="21"/>
      <c r="P116" s="12"/>
      <c r="Q116" s="12"/>
      <c r="R116" s="12"/>
      <c r="S116" s="12"/>
      <c r="T116" s="12"/>
      <c r="U116" s="12"/>
      <c r="V116" s="12">
        <v>234042</v>
      </c>
      <c r="W116" s="23" t="s">
        <v>96</v>
      </c>
      <c r="X116" s="49">
        <f>SUM(N116:N117)-SUM(V116:V117)</f>
        <v>0</v>
      </c>
    </row>
    <row r="117" spans="1:63" ht="39.6" customHeight="1" thickBot="1" x14ac:dyDescent="0.3">
      <c r="A117" s="20">
        <v>51179</v>
      </c>
      <c r="B117" s="22" t="s">
        <v>16</v>
      </c>
      <c r="C117" s="31">
        <v>44793</v>
      </c>
      <c r="D117" s="24">
        <v>1</v>
      </c>
      <c r="E117" s="12">
        <v>44817</v>
      </c>
      <c r="F117" s="12"/>
      <c r="G117" s="12"/>
      <c r="H117" s="12"/>
      <c r="I117" s="12"/>
      <c r="J117" s="12"/>
      <c r="K117" s="12"/>
      <c r="L117" s="12"/>
      <c r="M117" s="12"/>
      <c r="N117" s="12">
        <v>44817</v>
      </c>
      <c r="O117" s="21"/>
      <c r="P117" s="12"/>
      <c r="Q117" s="12"/>
      <c r="R117" s="12"/>
      <c r="S117" s="12"/>
      <c r="T117" s="12"/>
      <c r="U117" s="12"/>
      <c r="V117" s="12">
        <v>44817</v>
      </c>
      <c r="W117" s="23" t="s">
        <v>97</v>
      </c>
      <c r="X117" s="51"/>
    </row>
    <row r="118" spans="1:63" ht="39.6" customHeight="1" thickBot="1" x14ac:dyDescent="0.3">
      <c r="A118" s="20">
        <v>51179</v>
      </c>
      <c r="B118" s="22"/>
      <c r="C118" s="31"/>
      <c r="D118" s="24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21"/>
      <c r="P118" s="12"/>
      <c r="Q118" s="12"/>
      <c r="R118" s="12"/>
      <c r="S118" s="12"/>
      <c r="T118" s="12"/>
      <c r="U118" s="12"/>
      <c r="V118" s="12"/>
      <c r="W118" s="23"/>
      <c r="X118" s="51"/>
    </row>
    <row r="119" spans="1:63" s="18" customFormat="1" ht="39.6" customHeight="1" thickBot="1" x14ac:dyDescent="0.3">
      <c r="A119" s="25"/>
      <c r="B119" s="26"/>
      <c r="C119" s="32"/>
      <c r="D119" s="28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30"/>
      <c r="P119" s="29"/>
      <c r="Q119" s="29"/>
      <c r="R119" s="29"/>
      <c r="S119" s="29"/>
      <c r="T119" s="29"/>
      <c r="U119" s="29"/>
      <c r="V119" s="29"/>
      <c r="W119" s="25"/>
      <c r="X119" s="51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</row>
    <row r="120" spans="1:63" ht="39.6" customHeight="1" x14ac:dyDescent="0.25">
      <c r="A120" s="20">
        <v>51162</v>
      </c>
      <c r="B120" s="22" t="s">
        <v>13</v>
      </c>
      <c r="C120" s="31">
        <v>44720</v>
      </c>
      <c r="D120" s="24">
        <v>1</v>
      </c>
      <c r="E120" s="12">
        <v>234116</v>
      </c>
      <c r="F120" s="12">
        <v>0</v>
      </c>
      <c r="G120" s="12">
        <v>234116</v>
      </c>
      <c r="H120" s="12">
        <v>42141</v>
      </c>
      <c r="I120" s="12">
        <v>276257</v>
      </c>
      <c r="J120" s="12">
        <v>2341</v>
      </c>
      <c r="K120" s="12">
        <v>11706</v>
      </c>
      <c r="L120" s="12">
        <v>42141</v>
      </c>
      <c r="M120" s="12">
        <v>0</v>
      </c>
      <c r="N120" s="12">
        <v>220069</v>
      </c>
      <c r="O120" s="21"/>
      <c r="P120" s="12"/>
      <c r="Q120" s="12"/>
      <c r="R120" s="12"/>
      <c r="S120" s="12"/>
      <c r="T120" s="12"/>
      <c r="U120" s="12"/>
      <c r="V120" s="12">
        <v>220069</v>
      </c>
      <c r="W120" s="23" t="s">
        <v>98</v>
      </c>
      <c r="X120" s="49">
        <f>SUM(N120:N121)-SUM(V120:V121)</f>
        <v>0</v>
      </c>
    </row>
    <row r="121" spans="1:63" ht="39.6" customHeight="1" thickBot="1" x14ac:dyDescent="0.3">
      <c r="A121" s="20">
        <v>51162</v>
      </c>
      <c r="B121" s="22" t="s">
        <v>16</v>
      </c>
      <c r="C121" s="31"/>
      <c r="D121" s="24">
        <v>1</v>
      </c>
      <c r="E121" s="12">
        <v>42141</v>
      </c>
      <c r="F121" s="12"/>
      <c r="G121" s="12"/>
      <c r="H121" s="12"/>
      <c r="I121" s="12"/>
      <c r="J121" s="12"/>
      <c r="K121" s="12"/>
      <c r="L121" s="12"/>
      <c r="M121" s="12"/>
      <c r="N121" s="12">
        <v>42141</v>
      </c>
      <c r="O121" s="21"/>
      <c r="P121" s="12"/>
      <c r="Q121" s="12"/>
      <c r="R121" s="12"/>
      <c r="S121" s="12"/>
      <c r="T121" s="12"/>
      <c r="U121" s="12"/>
      <c r="V121" s="12">
        <v>42141</v>
      </c>
      <c r="W121" s="23" t="s">
        <v>99</v>
      </c>
      <c r="X121" s="51"/>
    </row>
    <row r="122" spans="1:63" ht="15.75" thickBot="1" x14ac:dyDescent="0.3">
      <c r="A122" s="20">
        <v>51162</v>
      </c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21"/>
      <c r="P122" s="12"/>
      <c r="Q122" s="12"/>
      <c r="R122" s="12"/>
      <c r="S122" s="12"/>
      <c r="T122" s="12"/>
      <c r="U122" s="12"/>
      <c r="V122" s="12"/>
      <c r="W122" s="23"/>
      <c r="X122" s="51"/>
    </row>
    <row r="123" spans="1:63" ht="15.75" thickBot="1" x14ac:dyDescent="0.3">
      <c r="A123" s="20">
        <v>51162</v>
      </c>
      <c r="B123" s="42"/>
      <c r="C123" s="42"/>
      <c r="D123" s="42"/>
      <c r="E123" s="43"/>
      <c r="F123" s="43"/>
      <c r="G123" s="43"/>
      <c r="H123" s="14"/>
      <c r="I123" s="14"/>
      <c r="J123" s="14"/>
      <c r="K123" s="14"/>
      <c r="L123" s="14"/>
      <c r="M123" s="14"/>
      <c r="N123" s="14"/>
      <c r="O123" s="44"/>
      <c r="P123" s="14"/>
      <c r="Q123" s="14"/>
      <c r="R123" s="14"/>
      <c r="S123" s="14"/>
      <c r="T123" s="14"/>
      <c r="U123" s="14"/>
      <c r="V123" s="14"/>
      <c r="W123" s="14"/>
      <c r="X123" s="51"/>
    </row>
    <row r="124" spans="1:63" x14ac:dyDescent="0.25">
      <c r="A124" s="45"/>
      <c r="B124" s="45"/>
      <c r="C124" s="45"/>
      <c r="D124" s="45"/>
      <c r="E124" s="45"/>
      <c r="F124" s="45"/>
      <c r="G124" s="45"/>
      <c r="H124" s="45"/>
      <c r="I124" s="45"/>
      <c r="J124" s="46"/>
      <c r="K124" s="46">
        <f t="shared" ref="K124:M124" si="3">SUM(K7:K123)</f>
        <v>333513.11749999999</v>
      </c>
      <c r="L124" s="46">
        <f t="shared" si="3"/>
        <v>875832.272</v>
      </c>
      <c r="M124" s="46">
        <f t="shared" si="3"/>
        <v>352261.82924349129</v>
      </c>
      <c r="N124" s="46">
        <f>SUM(N7:N123)</f>
        <v>7443139.3707565088</v>
      </c>
      <c r="O124" s="46"/>
      <c r="P124" s="46"/>
      <c r="Q124" s="46"/>
      <c r="R124" s="46"/>
      <c r="S124" s="46" t="s">
        <v>8</v>
      </c>
      <c r="T124" s="46"/>
      <c r="U124" s="46"/>
      <c r="V124" s="46">
        <f>SUM(V6:V123)</f>
        <v>7443139</v>
      </c>
      <c r="W124" s="45"/>
      <c r="X124" s="46">
        <f>SUM(X6:X123)</f>
        <v>0.37075650872429833</v>
      </c>
    </row>
    <row r="125" spans="1:63" ht="15.75" thickBo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51"/>
    </row>
    <row r="126" spans="1:63" ht="15.75" thickBot="1" x14ac:dyDescent="0.3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33" t="s">
        <v>7</v>
      </c>
      <c r="T126" s="15"/>
      <c r="U126" s="15"/>
      <c r="V126" s="33">
        <f>N124-V124</f>
        <v>0.37075650878250599</v>
      </c>
      <c r="W126" s="15"/>
      <c r="X126" s="51"/>
    </row>
    <row r="130" spans="9:12" ht="15.75" thickBot="1" x14ac:dyDescent="0.3"/>
    <row r="131" spans="9:12" ht="19.5" thickBot="1" x14ac:dyDescent="0.3">
      <c r="I131" s="59" t="s">
        <v>10</v>
      </c>
      <c r="J131" s="59"/>
      <c r="K131" s="59"/>
      <c r="L131" s="59"/>
    </row>
    <row r="132" spans="9:12" ht="16.5" thickBot="1" x14ac:dyDescent="0.3">
      <c r="I132" s="60">
        <v>45650</v>
      </c>
      <c r="J132" s="53"/>
      <c r="K132" s="53"/>
      <c r="L132" s="53"/>
    </row>
    <row r="133" spans="9:12" ht="16.5" thickBot="1" x14ac:dyDescent="0.3">
      <c r="I133" s="53" t="s">
        <v>103</v>
      </c>
      <c r="J133" s="53"/>
      <c r="K133" s="54">
        <f>K124</f>
        <v>333513.11749999999</v>
      </c>
      <c r="L133" s="54"/>
    </row>
    <row r="134" spans="9:12" ht="16.5" thickBot="1" x14ac:dyDescent="0.3">
      <c r="I134" s="53" t="s">
        <v>107</v>
      </c>
      <c r="J134" s="53"/>
      <c r="K134" s="54">
        <f>M124</f>
        <v>352261.82924349129</v>
      </c>
      <c r="L134" s="54"/>
    </row>
    <row r="135" spans="9:12" ht="16.5" thickBot="1" x14ac:dyDescent="0.3">
      <c r="I135" s="53" t="s">
        <v>104</v>
      </c>
      <c r="J135" s="53"/>
      <c r="K135" s="54">
        <f>V126</f>
        <v>0.37075650878250599</v>
      </c>
      <c r="L135" s="54"/>
    </row>
    <row r="136" spans="9:12" ht="16.5" thickBot="1" x14ac:dyDescent="0.3">
      <c r="I136" s="53" t="s">
        <v>105</v>
      </c>
      <c r="J136" s="53"/>
      <c r="K136" s="54"/>
      <c r="L136" s="54"/>
    </row>
    <row r="137" spans="9:12" ht="16.5" thickBot="1" x14ac:dyDescent="0.3">
      <c r="I137" s="55" t="s">
        <v>106</v>
      </c>
      <c r="J137" s="56"/>
      <c r="K137" s="57">
        <f>O125-P123</f>
        <v>0</v>
      </c>
      <c r="L137" s="58"/>
    </row>
  </sheetData>
  <mergeCells count="12">
    <mergeCell ref="I131:L131"/>
    <mergeCell ref="I132:L132"/>
    <mergeCell ref="I133:J133"/>
    <mergeCell ref="K133:L133"/>
    <mergeCell ref="I135:J135"/>
    <mergeCell ref="K135:L135"/>
    <mergeCell ref="I136:J136"/>
    <mergeCell ref="K136:L136"/>
    <mergeCell ref="I137:J137"/>
    <mergeCell ref="K137:L137"/>
    <mergeCell ref="I134:J134"/>
    <mergeCell ref="K134:L1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2025-04-02T05:39:41Z</dcterms:modified>
</cp:coreProperties>
</file>