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J14" i="1" s="1"/>
  <c r="R18" i="1"/>
  <c r="K14" i="1" l="1"/>
  <c r="H14" i="1"/>
  <c r="N14" i="1" s="1"/>
  <c r="L14" i="1"/>
  <c r="M14" i="1"/>
  <c r="Q11" i="1"/>
  <c r="T8" i="1" l="1"/>
  <c r="I14" i="1"/>
  <c r="P14" i="1" s="1"/>
  <c r="P19" i="1" l="1"/>
  <c r="T12" i="1"/>
  <c r="T18" i="1" s="1"/>
  <c r="O19" i="1"/>
  <c r="L26" i="1" s="1"/>
  <c r="G12" i="1"/>
  <c r="J12" i="1" s="1"/>
  <c r="M12" i="1" l="1"/>
  <c r="H12" i="1"/>
  <c r="L12" i="1"/>
  <c r="K12" i="1"/>
  <c r="N12" i="1" l="1"/>
  <c r="I12" i="1"/>
  <c r="G8" i="1"/>
  <c r="M8" i="1" s="1"/>
  <c r="M19" i="1" s="1"/>
  <c r="P12" i="1" l="1"/>
  <c r="K8" i="1"/>
  <c r="K19" i="1" s="1"/>
  <c r="L8" i="1"/>
  <c r="L19" i="1" s="1"/>
  <c r="L25" i="1" l="1"/>
  <c r="H8" i="1"/>
  <c r="J8" i="1"/>
  <c r="N8" i="1" l="1"/>
  <c r="N19" i="1" s="1"/>
  <c r="L28" i="1" s="1"/>
  <c r="I8" i="1"/>
  <c r="P8" i="1" l="1"/>
  <c r="R20" i="1" s="1"/>
  <c r="L27" i="1" s="1"/>
</calcChain>
</file>

<file path=xl/sharedStrings.xml><?xml version="1.0" encoding="utf-8"?>
<sst xmlns="http://schemas.openxmlformats.org/spreadsheetml/2006/main" count="43" uniqueCount="41">
  <si>
    <t>Amount</t>
  </si>
  <si>
    <t>UTR</t>
  </si>
  <si>
    <t>Balance Payable Amount Rs. -</t>
  </si>
  <si>
    <t>Total Paid Amount Rs. -</t>
  </si>
  <si>
    <t>GST Release Note</t>
  </si>
  <si>
    <t>10-09-2024 IFT/IFT24254062197/RIUP24/1744/IRFAN CONSTRUCTION 99000.00</t>
  </si>
  <si>
    <t>DPR Excess Hold</t>
  </si>
  <si>
    <t>07-06-2024 NEFT/AXISP00507404836/RIUP24/0802/INSHAD CONSTRUCTIO/PUNB0166010 148500.00</t>
  </si>
  <si>
    <t>Issue 63953</t>
  </si>
  <si>
    <t>Irfan Construction</t>
  </si>
  <si>
    <t xml:space="preserve">Total Hold </t>
  </si>
  <si>
    <t>Advance/ Surplus</t>
  </si>
  <si>
    <t xml:space="preserve">GST Remaining </t>
  </si>
  <si>
    <t>DPR Excess  Hold</t>
  </si>
  <si>
    <t>Advance Village Wise</t>
  </si>
  <si>
    <t>25-10-2024 IFT/IFT24299058717/RIUP24/2313/IRFAN CONSTRUCTION 99000.00</t>
  </si>
  <si>
    <t>Updated On 22-11-2024 (  Vikash )</t>
  </si>
  <si>
    <t>Subcontractor:</t>
  </si>
  <si>
    <t>State:</t>
  </si>
  <si>
    <t>District:</t>
  </si>
  <si>
    <t>Block:</t>
  </si>
  <si>
    <t>Uttar Pradesh</t>
  </si>
  <si>
    <t>Muzaffarnagar</t>
  </si>
  <si>
    <t xml:space="preserve"> PAL village  - Khatauli - Bal Pipeline work </t>
  </si>
  <si>
    <t>UMARPUR LISORA village  - KHATAULI  - Bal Pipeline work</t>
  </si>
  <si>
    <t xml:space="preserve">UMARPUR LISORA village  - KHATAULI  - Bal Pipeline work 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</si>
  <si>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</si>
  <si>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</si>
  <si>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</si>
  <si>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</si>
  <si>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</si>
  <si>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</si>
  <si>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</si>
  <si>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</si>
  <si>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</si>
  <si>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</si>
  <si>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</si>
  <si>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On_Commission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</si>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</sst>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omic Sans MS"/>
      <family val="4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1">
    <xf numFmtId="0" fontId="0" fillId="0" borderId="0" xfId="0"/>
    <xf numFmtId="15" fontId="3" fillId="2" borderId="5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3" borderId="4" xfId="1" applyNumberFormat="1" applyFont="1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5" xfId="0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5" xfId="0" quotePrefix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right" vertical="center"/>
    </xf>
    <xf numFmtId="43" fontId="5" fillId="2" borderId="5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9" fontId="3" fillId="2" borderId="6" xfId="1" applyNumberFormat="1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43" fontId="0" fillId="0" borderId="0" xfId="1" applyNumberFormat="1" applyFont="1" applyFill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43" fontId="0" fillId="0" borderId="0" xfId="1" applyNumberFormat="1" applyFont="1" applyFill="1" applyBorder="1" applyAlignment="1">
      <alignment vertical="center"/>
    </xf>
    <xf numFmtId="43" fontId="2" fillId="0" borderId="0" xfId="1" applyNumberFormat="1" applyFont="1" applyFill="1" applyBorder="1" applyAlignment="1">
      <alignment vertical="center"/>
    </xf>
    <xf numFmtId="43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0" xfId="1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3" borderId="13" xfId="0" applyFill="1" applyBorder="1" applyAlignment="1">
      <alignment vertical="center" wrapText="1"/>
    </xf>
    <xf numFmtId="43" fontId="3" fillId="2" borderId="13" xfId="1" applyNumberFormat="1" applyFont="1" applyFill="1" applyBorder="1" applyAlignment="1">
      <alignment vertical="center"/>
    </xf>
    <xf numFmtId="43" fontId="5" fillId="2" borderId="12" xfId="1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64" fontId="0" fillId="0" borderId="5" xfId="1" applyFont="1" applyBorder="1" applyAlignment="1">
      <alignment horizontal="center" vertical="center"/>
    </xf>
    <xf numFmtId="164" fontId="0" fillId="3" borderId="13" xfId="1" applyFont="1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/>
    <xf numFmtId="0" fontId="0" fillId="0" borderId="0" xfId="0" applyFont="1"/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3" fontId="10" fillId="2" borderId="9" xfId="1" applyNumberFormat="1" applyFont="1" applyFill="1" applyBorder="1" applyAlignment="1">
      <alignment horizontal="center" vertical="center"/>
    </xf>
    <xf numFmtId="43" fontId="6" fillId="2" borderId="9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8"/>
  <sheetViews>
    <sheetView tabSelected="1" zoomScaleNormal="100" workbookViewId="0">
      <selection activeCell="C22" sqref="C22"/>
    </sheetView>
  </sheetViews>
  <sheetFormatPr defaultColWidth="9" defaultRowHeight="24.95" customHeight="1" x14ac:dyDescent="0.25"/>
  <cols>
    <col min="1" max="1" width="9" style="29"/>
    <col min="2" max="2" width="30" style="29" customWidth="1"/>
    <col min="3" max="3" width="13.42578125" style="29" bestFit="1" customWidth="1"/>
    <col min="4" max="4" width="16.7109375" style="29" customWidth="1"/>
    <col min="5" max="5" width="16" style="29" bestFit="1" customWidth="1"/>
    <col min="6" max="7" width="13.28515625" style="29" customWidth="1"/>
    <col min="8" max="8" width="16.42578125" style="31" bestFit="1" customWidth="1"/>
    <col min="9" max="9" width="12.85546875" style="31" bestFit="1" customWidth="1"/>
    <col min="10" max="10" width="10.7109375" style="29" bestFit="1" customWidth="1"/>
    <col min="11" max="11" width="13.5703125" style="29" customWidth="1"/>
    <col min="12" max="12" width="12.85546875" style="29" customWidth="1"/>
    <col min="13" max="13" width="11.5703125" style="29" customWidth="1"/>
    <col min="14" max="16" width="14.85546875" style="29" customWidth="1"/>
    <col min="17" max="17" width="7.28515625" style="29" customWidth="1"/>
    <col min="18" max="18" width="14" style="29" customWidth="1"/>
    <col min="19" max="19" width="86.85546875" style="29" customWidth="1"/>
    <col min="20" max="20" width="14.140625" style="29" customWidth="1"/>
    <col min="21" max="21" width="15.7109375" style="29" customWidth="1"/>
    <col min="22" max="16384" width="9" style="29"/>
  </cols>
  <sheetData>
    <row r="1" spans="1:21" ht="24.95" customHeight="1" x14ac:dyDescent="0.25">
      <c r="A1" s="53" t="s">
        <v>17</v>
      </c>
      <c r="B1" s="29" t="s">
        <v>9</v>
      </c>
      <c r="H1" s="34"/>
      <c r="I1" s="34"/>
    </row>
    <row r="2" spans="1:21" ht="24.95" customHeight="1" x14ac:dyDescent="0.25">
      <c r="A2" s="53" t="s">
        <v>18</v>
      </c>
      <c r="B2" s="54" t="s">
        <v>21</v>
      </c>
      <c r="C2" s="35"/>
      <c r="G2" s="36"/>
      <c r="H2" s="34"/>
      <c r="I2" s="36"/>
      <c r="J2" s="37"/>
      <c r="K2" s="37"/>
      <c r="L2" s="37"/>
      <c r="M2" s="37"/>
      <c r="N2" s="37"/>
      <c r="O2" s="37"/>
      <c r="P2" s="37"/>
      <c r="Q2" s="37"/>
    </row>
    <row r="3" spans="1:21" ht="24.95" customHeight="1" x14ac:dyDescent="0.25">
      <c r="A3" s="53" t="s">
        <v>19</v>
      </c>
      <c r="B3" s="54" t="s">
        <v>22</v>
      </c>
      <c r="C3" s="35"/>
      <c r="G3" s="36"/>
      <c r="H3" s="34"/>
      <c r="I3" s="36"/>
      <c r="J3" s="37"/>
      <c r="K3" s="37"/>
      <c r="L3" s="37"/>
      <c r="M3" s="37"/>
      <c r="N3" s="37"/>
      <c r="O3" s="37"/>
      <c r="P3" s="37"/>
      <c r="Q3" s="37"/>
    </row>
    <row r="4" spans="1:21" ht="24.95" customHeight="1" thickBot="1" x14ac:dyDescent="0.3">
      <c r="A4" s="53" t="s">
        <v>20</v>
      </c>
      <c r="B4" s="54" t="s">
        <v>22</v>
      </c>
      <c r="C4" s="37"/>
      <c r="D4" s="37"/>
      <c r="E4" s="37"/>
      <c r="F4" s="37"/>
      <c r="G4" s="37"/>
      <c r="H4" s="38"/>
      <c r="I4" s="38"/>
      <c r="J4" s="37"/>
      <c r="K4" s="37"/>
      <c r="L4" s="37"/>
      <c r="M4" s="37"/>
      <c r="R4" s="39"/>
      <c r="S4" s="39"/>
      <c r="T4" s="39"/>
    </row>
    <row r="5" spans="1:21" ht="24.95" customHeight="1" x14ac:dyDescent="0.25">
      <c r="A5" s="55" t="s">
        <v>26</v>
      </c>
      <c r="B5" s="56" t="s">
        <v>27</v>
      </c>
      <c r="C5" s="57" t="s">
        <v>28</v>
      </c>
      <c r="D5" s="58" t="s">
        <v>29</v>
      </c>
      <c r="E5" s="56" t="s">
        <v>30</v>
      </c>
      <c r="F5" s="56" t="s">
        <v>31</v>
      </c>
      <c r="G5" s="58" t="s">
        <v>32</v>
      </c>
      <c r="H5" s="59" t="s">
        <v>33</v>
      </c>
      <c r="I5" s="60" t="s">
        <v>0</v>
      </c>
      <c r="J5" s="56" t="s">
        <v>34</v>
      </c>
      <c r="K5" s="56" t="s">
        <v>35</v>
      </c>
      <c r="L5" s="9" t="s">
        <v>36</v>
      </c>
      <c r="M5" s="9" t="s">
        <v>37</v>
      </c>
      <c r="N5" s="9" t="s">
        <v>38</v>
      </c>
      <c r="O5" s="9" t="s">
        <v>6</v>
      </c>
      <c r="P5" s="9" t="s">
        <v>39</v>
      </c>
      <c r="Q5" s="9"/>
      <c r="R5" s="56" t="s">
        <v>40</v>
      </c>
      <c r="S5" s="56" t="s">
        <v>1</v>
      </c>
      <c r="T5" s="9"/>
    </row>
    <row r="6" spans="1:21" ht="24.95" customHeight="1" thickBot="1" x14ac:dyDescent="0.3">
      <c r="A6" s="25"/>
      <c r="B6" s="25"/>
      <c r="C6" s="5"/>
      <c r="D6" s="5"/>
      <c r="E6" s="5"/>
      <c r="F6" s="5"/>
      <c r="G6" s="5"/>
      <c r="H6" s="26">
        <v>0.18</v>
      </c>
      <c r="I6" s="5"/>
      <c r="J6" s="26">
        <v>0.01</v>
      </c>
      <c r="K6" s="26">
        <v>0.05</v>
      </c>
      <c r="L6" s="26">
        <v>0.1</v>
      </c>
      <c r="M6" s="26">
        <v>0.1</v>
      </c>
      <c r="N6" s="26">
        <v>0.18</v>
      </c>
      <c r="O6" s="26"/>
      <c r="P6" s="5"/>
      <c r="Q6" s="2"/>
      <c r="R6" s="5"/>
      <c r="S6" s="28"/>
      <c r="T6" s="28"/>
    </row>
    <row r="7" spans="1:21" ht="24.95" customHeight="1" thickBot="1" x14ac:dyDescent="0.3">
      <c r="A7" s="24"/>
      <c r="B7" s="24"/>
      <c r="C7" s="7"/>
      <c r="D7" s="7"/>
      <c r="E7" s="7"/>
      <c r="F7" s="7"/>
      <c r="G7" s="7"/>
      <c r="H7" s="8"/>
      <c r="I7" s="7"/>
      <c r="J7" s="8"/>
      <c r="K7" s="8"/>
      <c r="L7" s="8"/>
      <c r="M7" s="8"/>
      <c r="N7" s="8"/>
      <c r="O7" s="8"/>
      <c r="P7" s="7"/>
      <c r="Q7" s="27">
        <v>66354</v>
      </c>
      <c r="R7" s="7"/>
      <c r="S7" s="24"/>
      <c r="T7" s="40" t="s">
        <v>14</v>
      </c>
    </row>
    <row r="8" spans="1:21" ht="24.95" customHeight="1" x14ac:dyDescent="0.25">
      <c r="A8" s="10">
        <v>66354</v>
      </c>
      <c r="B8" s="15" t="s">
        <v>23</v>
      </c>
      <c r="C8" s="1">
        <v>45575</v>
      </c>
      <c r="D8" s="16">
        <v>52</v>
      </c>
      <c r="E8" s="3">
        <v>542595</v>
      </c>
      <c r="F8" s="3">
        <v>63000</v>
      </c>
      <c r="G8" s="3">
        <f>ROUND(E8-F8,0)</f>
        <v>479595</v>
      </c>
      <c r="H8" s="3">
        <f>ROUND(G8*H6,0)</f>
        <v>86327</v>
      </c>
      <c r="I8" s="3">
        <f>G8+H8</f>
        <v>565922</v>
      </c>
      <c r="J8" s="3">
        <f>G8*$J$6</f>
        <v>4795.95</v>
      </c>
      <c r="K8" s="3">
        <f>G8*5%</f>
        <v>23979.75</v>
      </c>
      <c r="L8" s="3">
        <f>+G8*10%</f>
        <v>47959.5</v>
      </c>
      <c r="M8" s="3">
        <f>G8*10%</f>
        <v>47959.5</v>
      </c>
      <c r="N8" s="3">
        <f>H8</f>
        <v>86327</v>
      </c>
      <c r="O8" s="3">
        <v>43710</v>
      </c>
      <c r="P8" s="3">
        <f>ROUND(I8-SUM(J8:O8),0)</f>
        <v>311190</v>
      </c>
      <c r="Q8" s="17"/>
      <c r="R8" s="3">
        <v>148500</v>
      </c>
      <c r="S8" s="11" t="s">
        <v>7</v>
      </c>
      <c r="T8" s="44">
        <f>SUM(P8:P10)-SUM(R8:R10)</f>
        <v>63690</v>
      </c>
      <c r="U8" s="30" t="s">
        <v>8</v>
      </c>
    </row>
    <row r="9" spans="1:21" ht="24.95" customHeight="1" x14ac:dyDescent="0.25">
      <c r="A9" s="10">
        <v>66354</v>
      </c>
      <c r="B9" s="15" t="s">
        <v>4</v>
      </c>
      <c r="C9" s="1"/>
      <c r="D9" s="16">
        <v>52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17"/>
      <c r="R9" s="3">
        <v>99000</v>
      </c>
      <c r="S9" s="11" t="s">
        <v>15</v>
      </c>
      <c r="T9" s="44"/>
    </row>
    <row r="10" spans="1:21" ht="24.95" customHeight="1" x14ac:dyDescent="0.25">
      <c r="A10" s="10">
        <v>66354</v>
      </c>
      <c r="B10" s="15"/>
      <c r="C10" s="1"/>
      <c r="D10" s="1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7"/>
      <c r="R10" s="3"/>
      <c r="S10" s="11"/>
      <c r="T10" s="44"/>
    </row>
    <row r="11" spans="1:21" ht="24.95" customHeight="1" thickBot="1" x14ac:dyDescent="0.3">
      <c r="A11" s="12"/>
      <c r="B11" s="12"/>
      <c r="C11" s="13"/>
      <c r="D11" s="13"/>
      <c r="E11" s="13"/>
      <c r="F11" s="13"/>
      <c r="G11" s="13"/>
      <c r="H11" s="14"/>
      <c r="I11" s="13"/>
      <c r="J11" s="14"/>
      <c r="K11" s="14"/>
      <c r="L11" s="14"/>
      <c r="M11" s="14"/>
      <c r="N11" s="14"/>
      <c r="O11" s="14"/>
      <c r="P11" s="13"/>
      <c r="Q11" s="27">
        <f>A12</f>
        <v>65767</v>
      </c>
      <c r="R11" s="13"/>
      <c r="S11" s="12"/>
      <c r="T11" s="45"/>
    </row>
    <row r="12" spans="1:21" ht="24.95" customHeight="1" x14ac:dyDescent="0.25">
      <c r="A12" s="10">
        <v>65767</v>
      </c>
      <c r="B12" s="18" t="s">
        <v>25</v>
      </c>
      <c r="C12" s="1">
        <v>45575</v>
      </c>
      <c r="D12" s="16">
        <v>51</v>
      </c>
      <c r="E12" s="3">
        <v>199258</v>
      </c>
      <c r="F12" s="3">
        <v>0</v>
      </c>
      <c r="G12" s="3">
        <f>ROUND(E12-F12,0)</f>
        <v>199258</v>
      </c>
      <c r="H12" s="3">
        <f>G12*18%</f>
        <v>35866.439999999995</v>
      </c>
      <c r="I12" s="3">
        <f>G12+H12</f>
        <v>235124.44</v>
      </c>
      <c r="J12" s="3">
        <f>G12*$J$6</f>
        <v>1992.5800000000002</v>
      </c>
      <c r="K12" s="3">
        <f>G12*5%</f>
        <v>9962.9000000000015</v>
      </c>
      <c r="L12" s="3">
        <f>+G12*10%</f>
        <v>19925.800000000003</v>
      </c>
      <c r="M12" s="3">
        <f>G12*10%</f>
        <v>19925.800000000003</v>
      </c>
      <c r="N12" s="3">
        <f>H12</f>
        <v>35866.439999999995</v>
      </c>
      <c r="O12" s="3">
        <v>133704</v>
      </c>
      <c r="P12" s="3">
        <f>ROUND(I12-SUM(J12:O12),0)</f>
        <v>13747</v>
      </c>
      <c r="Q12" s="17"/>
      <c r="R12" s="3">
        <v>99000</v>
      </c>
      <c r="S12" s="11" t="s">
        <v>5</v>
      </c>
      <c r="T12" s="44">
        <f>SUM(P12:P14)-SUM(R12:R14)</f>
        <v>82745</v>
      </c>
    </row>
    <row r="13" spans="1:21" ht="24.95" customHeight="1" x14ac:dyDescent="0.25">
      <c r="A13" s="10">
        <v>65767</v>
      </c>
      <c r="B13" s="15" t="s">
        <v>4</v>
      </c>
      <c r="C13" s="1"/>
      <c r="D13" s="16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17"/>
      <c r="R13" s="3"/>
      <c r="S13" s="11"/>
      <c r="T13" s="43"/>
    </row>
    <row r="14" spans="1:21" ht="24.95" customHeight="1" x14ac:dyDescent="0.25">
      <c r="A14" s="10">
        <v>65767</v>
      </c>
      <c r="B14" s="18" t="s">
        <v>24</v>
      </c>
      <c r="C14" s="1">
        <v>45575</v>
      </c>
      <c r="D14" s="16">
        <v>53</v>
      </c>
      <c r="E14" s="3">
        <v>289124</v>
      </c>
      <c r="F14" s="3">
        <v>62100</v>
      </c>
      <c r="G14" s="3">
        <f>ROUND(E14-F14,0)</f>
        <v>227024</v>
      </c>
      <c r="H14" s="3">
        <f>G14*18%</f>
        <v>40864.32</v>
      </c>
      <c r="I14" s="3">
        <f>G14+H14</f>
        <v>267888.32</v>
      </c>
      <c r="J14" s="3">
        <f>G14*$J$6</f>
        <v>2270.2400000000002</v>
      </c>
      <c r="K14" s="3">
        <f>G14*5%</f>
        <v>11351.2</v>
      </c>
      <c r="L14" s="3">
        <f>+G14*10%</f>
        <v>22702.400000000001</v>
      </c>
      <c r="M14" s="3">
        <f>G14*10%</f>
        <v>22702.400000000001</v>
      </c>
      <c r="N14" s="3">
        <f>H14</f>
        <v>40864.32</v>
      </c>
      <c r="O14" s="3">
        <v>0</v>
      </c>
      <c r="P14" s="3">
        <f>ROUND(I14-SUM(J14:O14),0)</f>
        <v>167998</v>
      </c>
      <c r="Q14" s="17"/>
      <c r="R14" s="3"/>
      <c r="S14" s="11"/>
      <c r="T14" s="11"/>
    </row>
    <row r="15" spans="1:21" ht="24.95" customHeight="1" x14ac:dyDescent="0.25">
      <c r="A15" s="10">
        <v>65767</v>
      </c>
      <c r="B15" s="19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7"/>
      <c r="R15" s="3"/>
      <c r="S15" s="3"/>
      <c r="T15" s="11"/>
    </row>
    <row r="16" spans="1:21" ht="24.95" customHeight="1" x14ac:dyDescent="0.25">
      <c r="A16" s="10">
        <v>65767</v>
      </c>
      <c r="B16" s="3"/>
      <c r="C16" s="19"/>
      <c r="D16" s="19"/>
      <c r="E16" s="20"/>
      <c r="F16" s="20"/>
      <c r="G16" s="20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11"/>
    </row>
    <row r="17" spans="1:20" ht="24.95" customHeight="1" thickBot="1" x14ac:dyDescent="0.3">
      <c r="A17" s="10">
        <v>65767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11"/>
    </row>
    <row r="18" spans="1:20" ht="24.9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23"/>
      <c r="R18" s="23">
        <f>SUM(R8:R15)</f>
        <v>346500</v>
      </c>
      <c r="S18" s="23" t="s">
        <v>3</v>
      </c>
      <c r="T18" s="23">
        <f>SUM(T8:T17)</f>
        <v>146435</v>
      </c>
    </row>
    <row r="19" spans="1:20" ht="24.9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21"/>
      <c r="K19" s="21">
        <f t="shared" ref="K19:O19" si="0">SUM(K8:K16)</f>
        <v>45293.850000000006</v>
      </c>
      <c r="L19" s="21">
        <f t="shared" si="0"/>
        <v>90587.700000000012</v>
      </c>
      <c r="M19" s="21">
        <f t="shared" si="0"/>
        <v>90587.700000000012</v>
      </c>
      <c r="N19" s="21">
        <f t="shared" si="0"/>
        <v>163057.76</v>
      </c>
      <c r="O19" s="21">
        <f t="shared" si="0"/>
        <v>177414</v>
      </c>
      <c r="P19" s="21">
        <f>SUM(P8:P17)</f>
        <v>492935</v>
      </c>
      <c r="Q19" s="3"/>
      <c r="R19" s="3"/>
      <c r="S19" s="3"/>
      <c r="T19" s="41"/>
    </row>
    <row r="20" spans="1:20" ht="24.95" customHeight="1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22">
        <f>P19-R18</f>
        <v>146435</v>
      </c>
      <c r="S20" s="22" t="s">
        <v>2</v>
      </c>
      <c r="T20" s="42"/>
    </row>
    <row r="23" spans="1:20" ht="24.95" customHeight="1" thickBot="1" x14ac:dyDescent="0.3"/>
    <row r="24" spans="1:20" ht="24.95" customHeight="1" thickBot="1" x14ac:dyDescent="0.3">
      <c r="J24" s="46" t="s">
        <v>16</v>
      </c>
      <c r="K24" s="47"/>
      <c r="L24" s="48"/>
    </row>
    <row r="25" spans="1:20" ht="24.95" customHeight="1" thickBot="1" x14ac:dyDescent="0.3">
      <c r="J25" s="49" t="s">
        <v>10</v>
      </c>
      <c r="K25" s="50"/>
      <c r="L25" s="32">
        <f>K19+L19+M19</f>
        <v>226469.25000000003</v>
      </c>
    </row>
    <row r="26" spans="1:20" ht="24.95" customHeight="1" thickBot="1" x14ac:dyDescent="0.3">
      <c r="J26" s="49" t="s">
        <v>13</v>
      </c>
      <c r="K26" s="50"/>
      <c r="L26" s="32">
        <f>O19</f>
        <v>177414</v>
      </c>
    </row>
    <row r="27" spans="1:20" ht="24.95" customHeight="1" thickBot="1" x14ac:dyDescent="0.3">
      <c r="J27" s="51" t="s">
        <v>11</v>
      </c>
      <c r="K27" s="52"/>
      <c r="L27" s="33">
        <f>R20</f>
        <v>146435</v>
      </c>
    </row>
    <row r="28" spans="1:20" ht="24.95" customHeight="1" thickBot="1" x14ac:dyDescent="0.3">
      <c r="J28" s="51" t="s">
        <v>12</v>
      </c>
      <c r="K28" s="52"/>
      <c r="L28" s="33">
        <f>N19-P9-P13-P16-P15</f>
        <v>163057.76</v>
      </c>
    </row>
  </sheetData>
  <mergeCells count="5">
    <mergeCell ref="J24:L24"/>
    <mergeCell ref="J25:K25"/>
    <mergeCell ref="J26:K26"/>
    <mergeCell ref="J27:K27"/>
    <mergeCell ref="J28:K28"/>
  </mergeCells>
  <pageMargins left="0.11811023622047245" right="0.11811023622047245" top="0.74803149606299213" bottom="0.74803149606299213" header="0.31496062992125984" footer="0.31496062992125984"/>
  <pageSetup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2024-10-25T09:03:37Z</cp:lastPrinted>
  <dcterms:created xsi:type="dcterms:W3CDTF">2022-06-10T14:11:52Z</dcterms:created>
  <dcterms:modified xsi:type="dcterms:W3CDTF">2025-04-02T06:28:42Z</dcterms:modified>
</cp:coreProperties>
</file>