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L33" i="1"/>
  <c r="P16" i="1"/>
  <c r="G18" i="1"/>
  <c r="K18" i="1" s="1"/>
  <c r="H18" i="1" l="1"/>
  <c r="N18" i="1" s="1"/>
  <c r="J18" i="1"/>
  <c r="L18" i="1"/>
  <c r="M18" i="1"/>
  <c r="I18" i="1"/>
  <c r="O18" i="1" s="1"/>
  <c r="G17" i="1"/>
  <c r="K17" i="1" s="1"/>
  <c r="J17" i="1" l="1"/>
  <c r="L17" i="1"/>
  <c r="M17" i="1"/>
  <c r="H17" i="1"/>
  <c r="N17" i="1" s="1"/>
  <c r="T8" i="1"/>
  <c r="T12" i="1"/>
  <c r="P7" i="1"/>
  <c r="P11" i="1"/>
  <c r="T22" i="1" l="1"/>
  <c r="I17" i="1"/>
  <c r="O17" i="1" s="1"/>
  <c r="V20" i="1" s="1"/>
  <c r="G13" i="1"/>
  <c r="K13" i="1" s="1"/>
  <c r="H13" i="1" l="1"/>
  <c r="L13" i="1"/>
  <c r="M13" i="1"/>
  <c r="J13" i="1"/>
  <c r="G12" i="1"/>
  <c r="J12" i="1" s="1"/>
  <c r="G8" i="1"/>
  <c r="K8" i="1" s="1"/>
  <c r="N13" i="1" l="1"/>
  <c r="E15" i="1"/>
  <c r="I13" i="1"/>
  <c r="O13" i="1" s="1"/>
  <c r="M8" i="1"/>
  <c r="M12" i="1"/>
  <c r="K12" i="1"/>
  <c r="K22" i="1" s="1"/>
  <c r="L8" i="1"/>
  <c r="L12" i="1"/>
  <c r="H12" i="1"/>
  <c r="I12" i="1" s="1"/>
  <c r="H8" i="1"/>
  <c r="I8" i="1" s="1"/>
  <c r="O15" i="1" l="1"/>
  <c r="M22" i="1"/>
  <c r="L22" i="1"/>
  <c r="L30" i="1" s="1"/>
  <c r="N12" i="1"/>
  <c r="N8" i="1"/>
  <c r="J8" i="1"/>
  <c r="E9" i="1" l="1"/>
  <c r="O9" i="1" s="1"/>
  <c r="N22" i="1"/>
  <c r="O12" i="1"/>
  <c r="E14" i="1"/>
  <c r="O14" i="1" s="1"/>
  <c r="O8" i="1"/>
  <c r="V11" i="1" l="1"/>
  <c r="O22" i="1"/>
  <c r="V22" i="1" l="1"/>
  <c r="T24" i="1"/>
  <c r="L32" i="1" s="1"/>
</calcChain>
</file>

<file path=xl/sharedStrings.xml><?xml version="1.0" encoding="utf-8"?>
<sst xmlns="http://schemas.openxmlformats.org/spreadsheetml/2006/main" count="55" uniqueCount="49">
  <si>
    <t>Amount</t>
  </si>
  <si>
    <t>PAYMENT NOTE No.</t>
  </si>
  <si>
    <t>UTR</t>
  </si>
  <si>
    <t>TDS Amount @ 1% on BASIC AMOUNT</t>
  </si>
  <si>
    <t>Stationery</t>
  </si>
  <si>
    <t>Total Paid Amount Rs. -</t>
  </si>
  <si>
    <t>Kasko Infrastructure</t>
  </si>
  <si>
    <t>12-01-2024 NEFT/AXISP00462196369/RIUP23/4202/KASCO INFRASTRUCTU/UBIN0572632 203433.00</t>
  </si>
  <si>
    <t>RIUP23/4202</t>
  </si>
  <si>
    <t>12-01-2024 NEFT/AXISP00462196368/RIUP23/4179/KASCO INFRASTRUCTU/UBIN0572632 353877.00</t>
  </si>
  <si>
    <t>RIUP23/4179</t>
  </si>
  <si>
    <t>GST</t>
  </si>
  <si>
    <t>Advance/ Surplus</t>
  </si>
  <si>
    <t>GST Remaining</t>
  </si>
  <si>
    <t>Hold</t>
  </si>
  <si>
    <t xml:space="preserve">Total Debit </t>
  </si>
  <si>
    <t>Kasco Infrastructure</t>
  </si>
  <si>
    <t>Total Paid</t>
  </si>
  <si>
    <t>Balance Payable</t>
  </si>
  <si>
    <t>28-05-2024 NEFT/AXISP00503313706/RIUP24/0535/KASCO INFRASTRUCTU/UBIN0572632 87257.00</t>
  </si>
  <si>
    <t>28-05-2024 NEFT/AXISP00503313699/RIUP23/4964/KASCO INFRASTRUCTU/UBIN0572632 79150.00</t>
  </si>
  <si>
    <t>03-08-2024 NEFT/AXISP00524511267/RIUP24/1094/KASCO INFRASTRUCTU/UBIN0572632 50162.00</t>
  </si>
  <si>
    <t>06-09-2024 NEFT/AXISP00537295296/RIUP24/1521/KASCO INFRASTRUCTU/UBIN0572632 300000.00</t>
  </si>
  <si>
    <t>Subcontractor:</t>
  </si>
  <si>
    <t>State:</t>
  </si>
  <si>
    <t>District:</t>
  </si>
  <si>
    <t>Block:</t>
  </si>
  <si>
    <t>Uttar Pradesh</t>
  </si>
  <si>
    <t>Muzaffarnagar</t>
  </si>
  <si>
    <t xml:space="preserve">BHIKKI  VILLAGE BALANCE PIPE LINE  WORK ( ROAD RESTORATION WORK) </t>
  </si>
  <si>
    <t xml:space="preserve">BIHARI  VILLAGE BALANCE PIPE LINE  WORK ( ROAD RESTORATION WORK)  AT </t>
  </si>
  <si>
    <t>BIHARI  VILLAGE BALANCE PIPE LINE  WORK ( ROAD RESTORATION WORK)  AT BIHARI  VILLAGE</t>
  </si>
  <si>
    <t>CHAURAWALA Village  BALANCE PIPE LAYING WORK (CC ROAD RESTORATION) AT VILLAGE CHAURAWALA</t>
  </si>
  <si>
    <t>CHAURAWALA village  BALANCE PIPE LAYING WORK (CC ROAD RESTORATION) AT VILLAGE CHAURAWALA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</si>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</sst>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15" fontId="3" fillId="3" borderId="3" xfId="0" applyNumberFormat="1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43" fontId="3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3" fontId="0" fillId="3" borderId="3" xfId="0" applyNumberForma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43" fontId="3" fillId="2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165" fontId="6" fillId="2" borderId="12" xfId="0" applyNumberFormat="1" applyFont="1" applyFill="1" applyBorder="1" applyAlignment="1">
      <alignment vertical="center"/>
    </xf>
    <xf numFmtId="165" fontId="6" fillId="2" borderId="8" xfId="0" applyNumberFormat="1" applyFont="1" applyFill="1" applyBorder="1" applyAlignment="1">
      <alignment vertical="center"/>
    </xf>
    <xf numFmtId="43" fontId="9" fillId="5" borderId="3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5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3" fontId="3" fillId="3" borderId="7" xfId="1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43" fontId="7" fillId="2" borderId="9" xfId="2" applyFont="1" applyFill="1" applyBorder="1" applyAlignment="1">
      <alignment horizontal="center" vertical="center"/>
    </xf>
    <xf numFmtId="43" fontId="7" fillId="2" borderId="10" xfId="2" applyFont="1" applyFill="1" applyBorder="1" applyAlignment="1">
      <alignment horizontal="center" vertical="center"/>
    </xf>
    <xf numFmtId="43" fontId="7" fillId="2" borderId="11" xfId="2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0" fillId="2" borderId="5" xfId="2" applyNumberFormat="1" applyFont="1" applyFill="1" applyBorder="1" applyAlignment="1">
      <alignment horizontal="center" vertical="center"/>
    </xf>
    <xf numFmtId="43" fontId="6" fillId="2" borderId="5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99"/>
  <sheetViews>
    <sheetView tabSelected="1" zoomScale="90" zoomScaleNormal="90" workbookViewId="0">
      <selection activeCell="F25" sqref="F25"/>
    </sheetView>
  </sheetViews>
  <sheetFormatPr defaultColWidth="9" defaultRowHeight="15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7" width="13.28515625" style="3" customWidth="1"/>
    <col min="8" max="8" width="14.7109375" style="13" customWidth="1"/>
    <col min="9" max="9" width="12.85546875" style="13" bestFit="1" customWidth="1"/>
    <col min="10" max="10" width="15.140625" style="3" customWidth="1"/>
    <col min="11" max="11" width="13" style="3" customWidth="1"/>
    <col min="12" max="12" width="15.140625" style="3" customWidth="1"/>
    <col min="13" max="13" width="16.28515625" style="3" customWidth="1"/>
    <col min="14" max="15" width="14.85546875" style="3" customWidth="1"/>
    <col min="16" max="16" width="7.28515625" style="3" customWidth="1"/>
    <col min="17" max="17" width="21.7109375" style="3" hidden="1" customWidth="1"/>
    <col min="18" max="18" width="12.7109375" style="3" hidden="1" customWidth="1"/>
    <col min="19" max="19" width="14.5703125" style="3" hidden="1" customWidth="1"/>
    <col min="20" max="20" width="15" style="3" bestFit="1" customWidth="1"/>
    <col min="21" max="21" width="91.140625" style="3" bestFit="1" customWidth="1"/>
    <col min="22" max="22" width="13.85546875" style="3" bestFit="1" customWidth="1"/>
    <col min="23" max="16384" width="9" style="3"/>
  </cols>
  <sheetData>
    <row r="1" spans="1:78" x14ac:dyDescent="0.25">
      <c r="A1" s="71" t="s">
        <v>23</v>
      </c>
      <c r="B1" s="2" t="s">
        <v>6</v>
      </c>
      <c r="E1" s="4"/>
      <c r="F1" s="4"/>
      <c r="G1" s="4"/>
      <c r="H1" s="5"/>
      <c r="I1" s="5"/>
    </row>
    <row r="2" spans="1:78" ht="21.75" thickBot="1" x14ac:dyDescent="0.3">
      <c r="A2" s="71" t="s">
        <v>24</v>
      </c>
      <c r="B2" s="72" t="s">
        <v>27</v>
      </c>
      <c r="C2" s="6"/>
      <c r="D2" s="6" t="s">
        <v>6</v>
      </c>
      <c r="E2" s="15"/>
      <c r="H2" s="14"/>
      <c r="I2" s="7"/>
      <c r="J2" s="14" t="s">
        <v>4</v>
      </c>
      <c r="K2" s="8"/>
      <c r="L2" s="8"/>
      <c r="M2" s="8"/>
      <c r="N2" s="8"/>
      <c r="O2" s="8"/>
      <c r="P2" s="8"/>
      <c r="Q2" s="8"/>
      <c r="R2" s="8"/>
      <c r="S2" s="8"/>
    </row>
    <row r="3" spans="1:78" ht="21.75" thickBot="1" x14ac:dyDescent="0.3">
      <c r="A3" s="71" t="s">
        <v>25</v>
      </c>
      <c r="B3" s="72" t="s">
        <v>28</v>
      </c>
      <c r="C3" s="6"/>
      <c r="D3" s="6"/>
      <c r="E3" s="70"/>
      <c r="H3" s="14"/>
      <c r="I3" s="7"/>
      <c r="J3" s="14"/>
      <c r="K3" s="8"/>
      <c r="L3" s="8"/>
      <c r="M3" s="8"/>
      <c r="N3" s="8"/>
      <c r="O3" s="8"/>
      <c r="P3" s="8"/>
      <c r="Q3" s="8"/>
      <c r="R3" s="8"/>
      <c r="S3" s="8"/>
    </row>
    <row r="4" spans="1:78" ht="15.75" thickBot="1" x14ac:dyDescent="0.3">
      <c r="A4" s="71" t="s">
        <v>26</v>
      </c>
      <c r="B4" s="72" t="s">
        <v>28</v>
      </c>
      <c r="C4" s="9"/>
      <c r="D4" s="9"/>
      <c r="E4" s="8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11"/>
    </row>
    <row r="5" spans="1:78" ht="40.5" x14ac:dyDescent="0.25">
      <c r="A5" s="73" t="s">
        <v>34</v>
      </c>
      <c r="B5" s="74" t="s">
        <v>35</v>
      </c>
      <c r="C5" s="75" t="s">
        <v>36</v>
      </c>
      <c r="D5" s="76" t="s">
        <v>37</v>
      </c>
      <c r="E5" s="74" t="s">
        <v>38</v>
      </c>
      <c r="F5" s="74" t="s">
        <v>39</v>
      </c>
      <c r="G5" s="76" t="s">
        <v>40</v>
      </c>
      <c r="H5" s="77" t="s">
        <v>41</v>
      </c>
      <c r="I5" s="78" t="s">
        <v>0</v>
      </c>
      <c r="J5" s="74" t="s">
        <v>42</v>
      </c>
      <c r="K5" s="74" t="s">
        <v>43</v>
      </c>
      <c r="L5" s="23" t="s">
        <v>44</v>
      </c>
      <c r="M5" s="23" t="s">
        <v>45</v>
      </c>
      <c r="N5" s="74" t="s">
        <v>46</v>
      </c>
      <c r="O5" s="74" t="s">
        <v>47</v>
      </c>
      <c r="P5" s="23"/>
      <c r="Q5" s="23" t="s">
        <v>1</v>
      </c>
      <c r="R5" s="23" t="s">
        <v>0</v>
      </c>
      <c r="S5" s="23" t="s">
        <v>3</v>
      </c>
      <c r="T5" s="74" t="s">
        <v>48</v>
      </c>
      <c r="U5" s="74" t="s">
        <v>2</v>
      </c>
      <c r="V5" s="22"/>
    </row>
    <row r="6" spans="1:78" ht="15.75" thickBot="1" x14ac:dyDescent="0.3">
      <c r="A6" s="37"/>
      <c r="B6" s="36"/>
      <c r="C6" s="36"/>
      <c r="D6" s="36"/>
      <c r="E6" s="36"/>
      <c r="F6" s="36"/>
      <c r="G6" s="36"/>
      <c r="H6" s="40">
        <v>0.18</v>
      </c>
      <c r="I6" s="36"/>
      <c r="J6" s="40">
        <v>0.02</v>
      </c>
      <c r="K6" s="40">
        <v>0.05</v>
      </c>
      <c r="L6" s="40">
        <v>0.1</v>
      </c>
      <c r="M6" s="40">
        <v>0.1</v>
      </c>
      <c r="N6" s="36"/>
      <c r="O6" s="36"/>
      <c r="P6" s="41"/>
      <c r="Q6" s="36"/>
      <c r="R6" s="36"/>
      <c r="S6" s="40">
        <v>0.01</v>
      </c>
      <c r="T6" s="36"/>
      <c r="U6" s="36"/>
      <c r="V6" s="37"/>
    </row>
    <row r="7" spans="1:78" s="16" customFormat="1" x14ac:dyDescent="0.25">
      <c r="A7" s="38"/>
      <c r="B7" s="18"/>
      <c r="C7" s="18"/>
      <c r="D7" s="18"/>
      <c r="E7" s="18"/>
      <c r="F7" s="18"/>
      <c r="G7" s="18"/>
      <c r="H7" s="19"/>
      <c r="I7" s="18"/>
      <c r="J7" s="19"/>
      <c r="K7" s="19"/>
      <c r="L7" s="19"/>
      <c r="M7" s="19"/>
      <c r="N7" s="18"/>
      <c r="O7" s="18"/>
      <c r="P7" s="39">
        <f>A8</f>
        <v>60927</v>
      </c>
      <c r="Q7" s="18"/>
      <c r="R7" s="18"/>
      <c r="S7" s="19"/>
      <c r="T7" s="18"/>
      <c r="U7" s="18"/>
      <c r="V7" s="3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ht="42.75" x14ac:dyDescent="0.25">
      <c r="A8" s="25">
        <v>60927</v>
      </c>
      <c r="B8" s="29" t="s">
        <v>29</v>
      </c>
      <c r="C8" s="1">
        <v>45276</v>
      </c>
      <c r="D8" s="30">
        <v>4</v>
      </c>
      <c r="E8" s="12">
        <v>484762</v>
      </c>
      <c r="F8" s="12"/>
      <c r="G8" s="31">
        <f>E8-F8</f>
        <v>484762</v>
      </c>
      <c r="H8" s="12">
        <f>ROUND(G8*$H$6,)</f>
        <v>87257</v>
      </c>
      <c r="I8" s="12">
        <f>ROUND(G8+H8,0)</f>
        <v>572019</v>
      </c>
      <c r="J8" s="12">
        <f>ROUND(E8*$J$6,0)</f>
        <v>9695</v>
      </c>
      <c r="K8" s="12">
        <f>G8*K6</f>
        <v>24238.100000000002</v>
      </c>
      <c r="L8" s="12">
        <f>G8*L6</f>
        <v>48476.200000000004</v>
      </c>
      <c r="M8" s="12">
        <f>G8*M6</f>
        <v>48476.200000000004</v>
      </c>
      <c r="N8" s="53">
        <f>H8</f>
        <v>87257</v>
      </c>
      <c r="O8" s="12">
        <f>I8-SUM(J8:N8)</f>
        <v>353876.5</v>
      </c>
      <c r="P8" s="26"/>
      <c r="Q8" s="12" t="s">
        <v>10</v>
      </c>
      <c r="R8" s="12">
        <v>353877</v>
      </c>
      <c r="S8" s="12">
        <v>0</v>
      </c>
      <c r="T8" s="12">
        <f>R8-S8</f>
        <v>353877</v>
      </c>
      <c r="U8" s="50" t="s">
        <v>9</v>
      </c>
      <c r="V8" s="25"/>
    </row>
    <row r="9" spans="1:78" x14ac:dyDescent="0.25">
      <c r="A9" s="25">
        <v>60927</v>
      </c>
      <c r="B9" s="29" t="s">
        <v>11</v>
      </c>
      <c r="C9" s="1"/>
      <c r="D9" s="30">
        <v>4</v>
      </c>
      <c r="E9" s="12">
        <f>N8</f>
        <v>87257</v>
      </c>
      <c r="F9" s="12"/>
      <c r="G9" s="30"/>
      <c r="H9" s="12"/>
      <c r="I9" s="12"/>
      <c r="J9" s="12"/>
      <c r="K9" s="12"/>
      <c r="L9" s="12"/>
      <c r="M9" s="12"/>
      <c r="N9" s="12"/>
      <c r="O9" s="53">
        <f>E9</f>
        <v>87257</v>
      </c>
      <c r="P9" s="26"/>
      <c r="Q9" s="12"/>
      <c r="R9" s="12"/>
      <c r="S9" s="12"/>
      <c r="T9" s="12">
        <v>87257</v>
      </c>
      <c r="U9" s="50" t="s">
        <v>19</v>
      </c>
      <c r="V9" s="25"/>
    </row>
    <row r="10" spans="1:78" x14ac:dyDescent="0.25">
      <c r="A10" s="25">
        <v>60927</v>
      </c>
      <c r="B10" s="29"/>
      <c r="C10" s="1"/>
      <c r="D10" s="3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26"/>
      <c r="Q10" s="12"/>
      <c r="R10" s="12"/>
      <c r="S10" s="12"/>
      <c r="T10" s="12"/>
      <c r="U10" s="32"/>
      <c r="V10" s="25"/>
    </row>
    <row r="11" spans="1:78" s="16" customFormat="1" x14ac:dyDescent="0.25">
      <c r="A11" s="27"/>
      <c r="B11" s="33"/>
      <c r="C11" s="20"/>
      <c r="D11" s="34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8">
        <f>A12</f>
        <v>60765</v>
      </c>
      <c r="Q11" s="17"/>
      <c r="R11" s="17"/>
      <c r="S11" s="17"/>
      <c r="T11" s="17"/>
      <c r="U11" s="27"/>
      <c r="V11" s="35">
        <f>SUM(O8:O10)-SUM(T8:T10)</f>
        <v>-0.5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spans="1:78" ht="42.75" x14ac:dyDescent="0.25">
      <c r="A12" s="25">
        <v>60765</v>
      </c>
      <c r="B12" s="29" t="s">
        <v>30</v>
      </c>
      <c r="C12" s="1">
        <v>45276</v>
      </c>
      <c r="D12" s="30">
        <v>3</v>
      </c>
      <c r="E12" s="12">
        <v>619047</v>
      </c>
      <c r="F12" s="12">
        <v>340370</v>
      </c>
      <c r="G12" s="31">
        <f>E12-F12</f>
        <v>278677</v>
      </c>
      <c r="H12" s="12">
        <f>ROUND(G12*$H$6,)</f>
        <v>50162</v>
      </c>
      <c r="I12" s="12">
        <f>ROUND(G12+H12,0)</f>
        <v>328839</v>
      </c>
      <c r="J12" s="12">
        <f>ROUND(G12*$J$6,0)</f>
        <v>5574</v>
      </c>
      <c r="K12" s="12">
        <f>G12*5%</f>
        <v>13933.85</v>
      </c>
      <c r="L12" s="12">
        <f>G12*10%</f>
        <v>27867.7</v>
      </c>
      <c r="M12" s="12">
        <f>G12*10%</f>
        <v>27867.7</v>
      </c>
      <c r="N12" s="53">
        <f>H12</f>
        <v>50162</v>
      </c>
      <c r="O12" s="12">
        <f>I12-SUM(J12:N12)</f>
        <v>203433.75</v>
      </c>
      <c r="P12" s="26"/>
      <c r="Q12" s="12" t="s">
        <v>8</v>
      </c>
      <c r="R12" s="12">
        <v>203433</v>
      </c>
      <c r="S12" s="12">
        <v>0</v>
      </c>
      <c r="T12" s="12">
        <f>R12-S12</f>
        <v>203433</v>
      </c>
      <c r="U12" s="50" t="s">
        <v>7</v>
      </c>
      <c r="V12" s="25"/>
    </row>
    <row r="13" spans="1:78" ht="57" x14ac:dyDescent="0.25">
      <c r="A13" s="25">
        <v>60765</v>
      </c>
      <c r="B13" s="29" t="s">
        <v>31</v>
      </c>
      <c r="C13" s="1">
        <v>45348</v>
      </c>
      <c r="D13" s="30">
        <v>5</v>
      </c>
      <c r="E13" s="12">
        <v>236173</v>
      </c>
      <c r="F13" s="12">
        <v>127750</v>
      </c>
      <c r="G13" s="31">
        <f>E13-F13</f>
        <v>108423</v>
      </c>
      <c r="H13" s="12">
        <f>ROUND(G13*$H$6,)</f>
        <v>19516</v>
      </c>
      <c r="I13" s="12">
        <f>ROUND(G13+H13,0)</f>
        <v>127939</v>
      </c>
      <c r="J13" s="12">
        <f>ROUND(G13*$J$6,0)</f>
        <v>2168</v>
      </c>
      <c r="K13" s="12">
        <f>G13*5%</f>
        <v>5421.1500000000005</v>
      </c>
      <c r="L13" s="12">
        <f>G13*10%</f>
        <v>10842.300000000001</v>
      </c>
      <c r="M13" s="12">
        <f>G13*10%</f>
        <v>10842.300000000001</v>
      </c>
      <c r="N13" s="53">
        <f>H13</f>
        <v>19516</v>
      </c>
      <c r="O13" s="12">
        <f>I13-SUM(J13:N13)</f>
        <v>79149.25</v>
      </c>
      <c r="P13" s="26"/>
      <c r="Q13" s="12"/>
      <c r="R13" s="12"/>
      <c r="S13" s="12"/>
      <c r="T13" s="12">
        <v>79150</v>
      </c>
      <c r="U13" s="50" t="s">
        <v>20</v>
      </c>
      <c r="V13" s="25"/>
    </row>
    <row r="14" spans="1:78" x14ac:dyDescent="0.25">
      <c r="A14" s="25">
        <v>60765</v>
      </c>
      <c r="B14" s="29" t="s">
        <v>11</v>
      </c>
      <c r="C14" s="1"/>
      <c r="D14" s="30">
        <v>3</v>
      </c>
      <c r="E14" s="12">
        <f>N12</f>
        <v>50162</v>
      </c>
      <c r="F14" s="12"/>
      <c r="G14" s="30"/>
      <c r="H14" s="12"/>
      <c r="I14" s="12"/>
      <c r="J14" s="12"/>
      <c r="K14" s="12"/>
      <c r="L14" s="12"/>
      <c r="M14" s="12"/>
      <c r="N14" s="12"/>
      <c r="O14" s="53">
        <f>E14</f>
        <v>50162</v>
      </c>
      <c r="P14" s="26"/>
      <c r="Q14" s="12"/>
      <c r="R14" s="12"/>
      <c r="S14" s="12"/>
      <c r="T14" s="12">
        <v>50162</v>
      </c>
      <c r="U14" s="32" t="s">
        <v>21</v>
      </c>
      <c r="V14" s="25"/>
    </row>
    <row r="15" spans="1:78" x14ac:dyDescent="0.25">
      <c r="A15" s="25">
        <v>60765</v>
      </c>
      <c r="B15" s="29" t="s">
        <v>11</v>
      </c>
      <c r="C15" s="1"/>
      <c r="D15" s="30">
        <v>5</v>
      </c>
      <c r="E15" s="12">
        <f>H13</f>
        <v>19516</v>
      </c>
      <c r="F15" s="12"/>
      <c r="G15" s="30"/>
      <c r="H15" s="12"/>
      <c r="I15" s="12"/>
      <c r="J15" s="12"/>
      <c r="K15" s="12"/>
      <c r="L15" s="12"/>
      <c r="M15" s="12"/>
      <c r="N15" s="12"/>
      <c r="O15" s="53">
        <f>N13</f>
        <v>19516</v>
      </c>
      <c r="P15" s="26"/>
      <c r="Q15" s="12"/>
      <c r="R15" s="12"/>
      <c r="S15" s="12"/>
      <c r="T15" s="12"/>
      <c r="U15" s="32"/>
      <c r="V15" s="25"/>
    </row>
    <row r="16" spans="1:78" s="16" customFormat="1" x14ac:dyDescent="0.25">
      <c r="A16" s="27"/>
      <c r="B16" s="33"/>
      <c r="C16" s="20"/>
      <c r="D16" s="34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8">
        <f>A17</f>
        <v>64663</v>
      </c>
      <c r="Q16" s="17"/>
      <c r="R16" s="17"/>
      <c r="S16" s="17"/>
      <c r="T16" s="17"/>
      <c r="U16" s="27"/>
      <c r="V16" s="35">
        <f>SUM(O12:O15)-SUM(T12:T15)</f>
        <v>19516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</row>
    <row r="17" spans="1:78" s="16" customFormat="1" ht="57" x14ac:dyDescent="0.25">
      <c r="A17" s="25">
        <v>64663</v>
      </c>
      <c r="B17" s="29" t="s">
        <v>32</v>
      </c>
      <c r="C17" s="1">
        <v>45522</v>
      </c>
      <c r="D17" s="30">
        <v>1</v>
      </c>
      <c r="E17" s="12">
        <v>677836</v>
      </c>
      <c r="F17" s="12">
        <v>208583</v>
      </c>
      <c r="G17" s="31">
        <f>E17-F17</f>
        <v>469253</v>
      </c>
      <c r="H17" s="12">
        <f>ROUND(G17*$H$6,)</f>
        <v>84466</v>
      </c>
      <c r="I17" s="12">
        <f>ROUND(G17+H17,0)</f>
        <v>553719</v>
      </c>
      <c r="J17" s="12">
        <f>ROUND(G17*$J$6,0)</f>
        <v>9385</v>
      </c>
      <c r="K17" s="12">
        <f>G17*5%</f>
        <v>23462.65</v>
      </c>
      <c r="L17" s="12">
        <f>G17*10%</f>
        <v>46925.3</v>
      </c>
      <c r="M17" s="12">
        <f>G17*10%</f>
        <v>46925.3</v>
      </c>
      <c r="N17" s="53">
        <f>H17</f>
        <v>84466</v>
      </c>
      <c r="O17" s="12">
        <f>I17-SUM(J17:N17)</f>
        <v>342554.75</v>
      </c>
      <c r="P17" s="26"/>
      <c r="Q17" s="12" t="s">
        <v>8</v>
      </c>
      <c r="R17" s="12">
        <v>203433</v>
      </c>
      <c r="S17" s="12">
        <v>0</v>
      </c>
      <c r="T17" s="12">
        <v>300000</v>
      </c>
      <c r="U17" s="50" t="s">
        <v>22</v>
      </c>
      <c r="V17" s="25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</row>
    <row r="18" spans="1:78" s="16" customFormat="1" ht="57" x14ac:dyDescent="0.25">
      <c r="A18" s="25">
        <v>64663</v>
      </c>
      <c r="B18" s="29" t="s">
        <v>33</v>
      </c>
      <c r="C18" s="1">
        <v>45612</v>
      </c>
      <c r="D18" s="30">
        <v>2</v>
      </c>
      <c r="E18" s="12">
        <v>820852</v>
      </c>
      <c r="F18" s="12">
        <v>217714</v>
      </c>
      <c r="G18" s="31">
        <f>E18-F18</f>
        <v>603138</v>
      </c>
      <c r="H18" s="12">
        <f>ROUND(G18*$H$6,)</f>
        <v>108565</v>
      </c>
      <c r="I18" s="12">
        <f>ROUND(G18+H18,0)</f>
        <v>711703</v>
      </c>
      <c r="J18" s="12">
        <f>ROUND(G18*$J$6,0)</f>
        <v>12063</v>
      </c>
      <c r="K18" s="12">
        <f>G18*5%</f>
        <v>30156.9</v>
      </c>
      <c r="L18" s="12">
        <f>G18*10%</f>
        <v>60313.8</v>
      </c>
      <c r="M18" s="12">
        <f>G18*10%</f>
        <v>60313.8</v>
      </c>
      <c r="N18" s="53">
        <f>H18</f>
        <v>108565</v>
      </c>
      <c r="O18" s="12">
        <f>I18-SUM(J18:N18)</f>
        <v>440290.5</v>
      </c>
      <c r="P18" s="26"/>
      <c r="Q18" s="12"/>
      <c r="R18" s="12"/>
      <c r="S18" s="12"/>
      <c r="T18" s="12"/>
      <c r="U18" s="50"/>
      <c r="V18" s="25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</row>
    <row r="19" spans="1:78" s="16" customFormat="1" x14ac:dyDescent="0.25">
      <c r="A19" s="25">
        <v>64663</v>
      </c>
      <c r="B19" s="29"/>
      <c r="C19" s="1"/>
      <c r="D19" s="30"/>
      <c r="E19" s="12"/>
      <c r="F19" s="12"/>
      <c r="G19" s="30"/>
      <c r="H19" s="12"/>
      <c r="I19" s="12"/>
      <c r="J19" s="12"/>
      <c r="K19" s="12"/>
      <c r="L19" s="12"/>
      <c r="M19" s="12"/>
      <c r="N19" s="12"/>
      <c r="O19" s="53"/>
      <c r="P19" s="26"/>
      <c r="Q19" s="12"/>
      <c r="R19" s="12"/>
      <c r="S19" s="12"/>
      <c r="T19" s="12"/>
      <c r="U19" s="32"/>
      <c r="V19" s="25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</row>
    <row r="20" spans="1:78" s="16" customFormat="1" x14ac:dyDescent="0.25">
      <c r="A20" s="54"/>
      <c r="B20" s="55"/>
      <c r="C20" s="56"/>
      <c r="D20" s="57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58"/>
      <c r="R20" s="58"/>
      <c r="S20" s="58"/>
      <c r="T20" s="58"/>
      <c r="U20" s="54"/>
      <c r="V20" s="35">
        <f>SUM(O17:O19)-SUM(T17:T19)</f>
        <v>482845.25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</row>
    <row r="21" spans="1:78" ht="15.75" thickBot="1" x14ac:dyDescent="0.3">
      <c r="A21" s="42"/>
      <c r="B21" s="43"/>
      <c r="C21" s="44"/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6"/>
    </row>
    <row r="22" spans="1:78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24"/>
      <c r="K22" s="24">
        <f t="shared" ref="K22:N22" si="0">SUM(K7:K21)</f>
        <v>97212.65</v>
      </c>
      <c r="L22" s="24">
        <f t="shared" si="0"/>
        <v>194425.3</v>
      </c>
      <c r="M22" s="24">
        <f t="shared" si="0"/>
        <v>194425.3</v>
      </c>
      <c r="N22" s="24">
        <f t="shared" si="0"/>
        <v>349966</v>
      </c>
      <c r="O22" s="24">
        <f>SUM(O7:O21)</f>
        <v>1576239.75</v>
      </c>
      <c r="P22" s="48"/>
      <c r="Q22" s="48"/>
      <c r="R22" s="48"/>
      <c r="S22" s="48"/>
      <c r="T22" s="24">
        <f>SUM(T7:T21)</f>
        <v>1073879</v>
      </c>
      <c r="U22" s="24" t="s">
        <v>17</v>
      </c>
      <c r="V22" s="24">
        <f>SUM(V7:V21)</f>
        <v>502360.75</v>
      </c>
    </row>
    <row r="23" spans="1:78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25"/>
      <c r="K23" s="12"/>
      <c r="L23" s="12"/>
      <c r="M23" s="12"/>
      <c r="N23" s="21"/>
      <c r="O23" s="21"/>
      <c r="P23" s="12"/>
      <c r="Q23" s="21" t="s">
        <v>5</v>
      </c>
      <c r="R23" s="12"/>
      <c r="S23" s="25"/>
      <c r="T23" s="12"/>
      <c r="U23" s="21"/>
      <c r="V23" s="25"/>
    </row>
    <row r="24" spans="1:78" ht="15.75" thickBot="1" x14ac:dyDescent="0.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  <c r="T24" s="49">
        <f>O22-T22</f>
        <v>502360.75</v>
      </c>
      <c r="U24" s="49" t="s">
        <v>18</v>
      </c>
      <c r="V24" s="37"/>
    </row>
    <row r="25" spans="1:78" ht="15.75" thickBot="1" x14ac:dyDescent="0.3">
      <c r="H25" s="3"/>
      <c r="I25" s="3"/>
      <c r="Q25" s="47"/>
      <c r="R25" s="47"/>
      <c r="S25" s="47"/>
    </row>
    <row r="26" spans="1:78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78" ht="15.75" thickBo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78" ht="19.5" thickBo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60" t="s">
        <v>16</v>
      </c>
      <c r="K28" s="61"/>
      <c r="L28" s="62"/>
      <c r="M28" s="10"/>
      <c r="N28" s="10"/>
      <c r="O28" s="10"/>
      <c r="P28" s="10"/>
      <c r="Q28" s="10"/>
      <c r="R28" s="10"/>
      <c r="S28" s="10"/>
      <c r="T28" s="10"/>
      <c r="U28" s="10"/>
    </row>
    <row r="29" spans="1:78" ht="16.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63">
        <v>45642</v>
      </c>
      <c r="K29" s="64"/>
      <c r="L29" s="65"/>
      <c r="M29" s="10"/>
      <c r="N29" s="10"/>
      <c r="O29" s="10"/>
      <c r="P29" s="10"/>
      <c r="Q29" s="10"/>
      <c r="R29" s="10"/>
      <c r="S29" s="10"/>
      <c r="T29" s="10"/>
      <c r="U29" s="10"/>
    </row>
    <row r="30" spans="1:78" ht="15.75" thickBo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68" t="s">
        <v>14</v>
      </c>
      <c r="K30" s="69"/>
      <c r="L30" s="51">
        <f>K22+L22+M22</f>
        <v>486063.24999999994</v>
      </c>
      <c r="M30" s="10"/>
      <c r="N30" s="10"/>
      <c r="O30" s="10"/>
      <c r="P30" s="10"/>
      <c r="Q30" s="10"/>
      <c r="R30" s="10"/>
      <c r="S30" s="10"/>
      <c r="T30" s="10"/>
      <c r="U30" s="10"/>
    </row>
    <row r="31" spans="1:78" ht="15.75" thickBo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68" t="s">
        <v>15</v>
      </c>
      <c r="K31" s="69"/>
      <c r="L31" s="51">
        <v>51750</v>
      </c>
      <c r="M31" s="10"/>
      <c r="N31" s="10"/>
      <c r="O31" s="10"/>
      <c r="P31" s="10"/>
      <c r="Q31" s="10"/>
      <c r="R31" s="10"/>
      <c r="S31" s="10"/>
      <c r="T31" s="10"/>
      <c r="U31" s="10"/>
    </row>
    <row r="32" spans="1:78" ht="15.75" thickBo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66" t="s">
        <v>12</v>
      </c>
      <c r="K32" s="67"/>
      <c r="L32" s="52">
        <f>T24</f>
        <v>502360.75</v>
      </c>
      <c r="M32" s="10"/>
      <c r="N32" s="10"/>
      <c r="O32" s="10"/>
      <c r="P32" s="10"/>
      <c r="Q32" s="10"/>
      <c r="R32" s="10"/>
      <c r="S32" s="10"/>
      <c r="T32" s="10"/>
      <c r="U32" s="10"/>
    </row>
    <row r="33" spans="1:21" ht="15.75" thickBo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66" t="s">
        <v>13</v>
      </c>
      <c r="K33" s="67"/>
      <c r="L33" s="52">
        <f>N18+N17</f>
        <v>193031</v>
      </c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25">
      <c r="A90" s="10"/>
      <c r="B90" s="10"/>
      <c r="C90" s="10"/>
      <c r="D90" s="10"/>
      <c r="E90" s="10"/>
      <c r="F90" s="10"/>
      <c r="G90" s="10"/>
      <c r="H90" s="10"/>
      <c r="I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25">
      <c r="A91" s="10"/>
      <c r="B91" s="10"/>
      <c r="C91" s="10"/>
      <c r="D91" s="10"/>
      <c r="E91" s="10"/>
      <c r="F91" s="10"/>
      <c r="G91" s="10"/>
      <c r="H91" s="10"/>
      <c r="I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25">
      <c r="A92" s="10"/>
      <c r="B92" s="10"/>
      <c r="C92" s="10"/>
      <c r="D92" s="10"/>
      <c r="E92" s="10"/>
      <c r="F92" s="10"/>
      <c r="G92" s="10"/>
      <c r="H92" s="10"/>
      <c r="I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25">
      <c r="A93" s="10"/>
      <c r="B93" s="10"/>
      <c r="C93" s="10"/>
      <c r="D93" s="10"/>
      <c r="E93" s="10"/>
      <c r="F93" s="10"/>
      <c r="G93" s="10"/>
      <c r="H93" s="10"/>
      <c r="I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25">
      <c r="A94" s="10"/>
      <c r="B94" s="10"/>
      <c r="C94" s="10"/>
      <c r="D94" s="10"/>
      <c r="E94" s="10"/>
      <c r="F94" s="10"/>
      <c r="G94" s="10"/>
      <c r="H94" s="10"/>
      <c r="I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25">
      <c r="A95" s="10"/>
      <c r="B95" s="10"/>
      <c r="C95" s="10"/>
      <c r="D95" s="10"/>
      <c r="E95" s="10"/>
      <c r="F95" s="10"/>
      <c r="G95" s="10"/>
      <c r="H95" s="10"/>
      <c r="I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25">
      <c r="A96" s="10"/>
      <c r="B96" s="10"/>
      <c r="C96" s="10"/>
      <c r="D96" s="10"/>
      <c r="E96" s="10"/>
      <c r="F96" s="10"/>
      <c r="G96" s="10"/>
      <c r="H96" s="10"/>
      <c r="I96" s="10"/>
      <c r="N96" s="10"/>
      <c r="O96" s="10"/>
      <c r="P96" s="10"/>
      <c r="Q96" s="10"/>
      <c r="R96" s="10"/>
      <c r="S96" s="10"/>
      <c r="T96" s="10"/>
      <c r="U96" s="10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</sheetData>
  <mergeCells count="6">
    <mergeCell ref="J28:L28"/>
    <mergeCell ref="J29:L29"/>
    <mergeCell ref="J32:K32"/>
    <mergeCell ref="J33:K33"/>
    <mergeCell ref="J30:K30"/>
    <mergeCell ref="J31:K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2025-04-02T07:46:04Z</dcterms:modified>
</cp:coreProperties>
</file>