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6180" yWindow="1180" windowWidth="20100" windowHeight="18480" tabRatio="823" firstSheet="11" activeTab="15"/>
  </bookViews>
  <sheets>
    <sheet name="Deferred Future Loan UT (8)" sheetId="15" r:id="rId1"/>
    <sheet name="Past Loan Extra Pmt Init Bal" sheetId="14" r:id="rId2"/>
    <sheet name="Deferred Future Loan UT (6)" sheetId="12" r:id="rId3"/>
    <sheet name="Scratchpad for Testing" sheetId="1" r:id="rId4"/>
    <sheet name="Deferred Extra Pmt" sheetId="11" r:id="rId5"/>
    <sheet name="Early Payoff" sheetId="10" r:id="rId6"/>
    <sheet name="Deferred Future Loan UT (5)" sheetId="9" r:id="rId7"/>
    <sheet name="Deferred Future Loan UT (4)" sheetId="8" r:id="rId8"/>
    <sheet name="Deferred Future Loan UT (3)" sheetId="7" r:id="rId9"/>
    <sheet name="Deferred Payment Unit Test" sheetId="6" r:id="rId10"/>
    <sheet name="testSimpleLoan unit test" sheetId="3" r:id="rId11"/>
    <sheet name="testFutureLoan02 unit test" sheetId="2" r:id="rId12"/>
    <sheet name="Deferred Future Loan UT (2)" sheetId="5" r:id="rId13"/>
    <sheet name="Deferred Future Loan UT" sheetId="4" r:id="rId14"/>
    <sheet name="ARM Scratch" sheetId="13" r:id="rId15"/>
    <sheet name="ARM UT 1" sheetId="16" r:id="rId16"/>
    <sheet name="ARM UT 2" sheetId="17" r:id="rId17"/>
  </sheets>
  <definedNames>
    <definedName name="AdjustedAnnualRate">'Early Payoff'!$B$8</definedName>
    <definedName name="AjustedAnnualRate">'Early Payoff'!$B$8</definedName>
    <definedName name="DailyRate">'Early Payoff'!$B$9</definedName>
    <definedName name="DeferMonths" localSheetId="14">'ARM Scratch'!$G$5</definedName>
    <definedName name="DeferMonths" localSheetId="15">'ARM UT 1'!$G$5</definedName>
    <definedName name="DeferMonths" localSheetId="16">'ARM UT 2'!$G$5</definedName>
    <definedName name="DeferMonths" localSheetId="12">'Deferred Future Loan UT (2)'!$F$5</definedName>
    <definedName name="DeferMonths" localSheetId="8">'Deferred Future Loan UT (3)'!$F$5</definedName>
    <definedName name="DeferMonths" localSheetId="7">'Deferred Future Loan UT (4)'!$F$5</definedName>
    <definedName name="DeferMonths" localSheetId="6">'Deferred Future Loan UT (5)'!$F$5</definedName>
    <definedName name="DeferMonths" localSheetId="2">'Deferred Future Loan UT (6)'!$G$6</definedName>
    <definedName name="DeferMonths" localSheetId="0">'Deferred Future Loan UT (8)'!$G$6</definedName>
    <definedName name="DeferMonths" localSheetId="1">'Past Loan Extra Pmt Init Bal'!$G$6</definedName>
    <definedName name="DeferMonths">'Deferred Future Loan UT'!$F$5</definedName>
    <definedName name="InterestRate" localSheetId="14">'ARM Scratch'!$B$4</definedName>
    <definedName name="InterestRate" localSheetId="15">'ARM UT 1'!$B$4</definedName>
    <definedName name="InterestRate" localSheetId="16">'ARM UT 2'!$B$4</definedName>
    <definedName name="InterestRate" localSheetId="4">'Deferred Extra Pmt'!$B$6</definedName>
    <definedName name="InterestRate" localSheetId="13">'Deferred Future Loan UT'!$B$4</definedName>
    <definedName name="InterestRate" localSheetId="12">'Deferred Future Loan UT (2)'!$B$4</definedName>
    <definedName name="InterestRate" localSheetId="8">'Deferred Future Loan UT (3)'!$B$4</definedName>
    <definedName name="InterestRate" localSheetId="7">'Deferred Future Loan UT (4)'!$B$4</definedName>
    <definedName name="InterestRate" localSheetId="6">'Deferred Future Loan UT (5)'!$B$4</definedName>
    <definedName name="InterestRate" localSheetId="2">'Deferred Future Loan UT (6)'!$B$5</definedName>
    <definedName name="InterestRate" localSheetId="0">'Deferred Future Loan UT (8)'!$B$5</definedName>
    <definedName name="InterestRate" localSheetId="9">'Deferred Payment Unit Test'!$B$4</definedName>
    <definedName name="InterestRate" localSheetId="5">'Early Payoff'!$B$4</definedName>
    <definedName name="InterestRate" localSheetId="1">'Past Loan Extra Pmt Init Bal'!$B$5</definedName>
    <definedName name="InterestRate" localSheetId="11">'testFutureLoan02 unit test'!$B$2</definedName>
    <definedName name="InterestRate" localSheetId="10">'testSimpleLoan unit test'!$B$2</definedName>
    <definedName name="InterestRate">'Scratchpad for Testing'!$B$2</definedName>
    <definedName name="InterestRateAfterRateAdjust" localSheetId="15">'ARM UT 1'!$C$5</definedName>
    <definedName name="InterestRateAfterRateAdjust" localSheetId="16">'ARM UT 2'!$D$5</definedName>
    <definedName name="InterestRateAfterRateAdjust">'ARM Scratch'!$C$5</definedName>
    <definedName name="Loan_Amount" localSheetId="14">'ARM Scratch'!$A$3</definedName>
    <definedName name="Loan_Amount" localSheetId="15">'ARM UT 1'!$A$3</definedName>
    <definedName name="Loan_Amount" localSheetId="16">'ARM UT 2'!$A$3</definedName>
    <definedName name="Loan_Amount" localSheetId="4">'Deferred Extra Pmt'!$A$5</definedName>
    <definedName name="Loan_Amount" localSheetId="13">'Deferred Future Loan UT'!$A$3</definedName>
    <definedName name="Loan_Amount" localSheetId="12">'Deferred Future Loan UT (2)'!$A$3</definedName>
    <definedName name="Loan_Amount" localSheetId="8">'Deferred Future Loan UT (3)'!$A$3</definedName>
    <definedName name="Loan_Amount" localSheetId="7">'Deferred Future Loan UT (4)'!$A$3</definedName>
    <definedName name="Loan_Amount" localSheetId="6">'Deferred Future Loan UT (5)'!$A$3</definedName>
    <definedName name="Loan_Amount" localSheetId="2">'Deferred Future Loan UT (6)'!$A$4</definedName>
    <definedName name="Loan_Amount" localSheetId="0">'Deferred Future Loan UT (8)'!$A$4</definedName>
    <definedName name="Loan_Amount" localSheetId="9">'Deferred Payment Unit Test'!$A$3</definedName>
    <definedName name="Loan_Amount" localSheetId="5">'Early Payoff'!$A$3</definedName>
    <definedName name="Loan_Amount" localSheetId="1">'Past Loan Extra Pmt Init Bal'!$A$4</definedName>
    <definedName name="Loan_Amount" localSheetId="11">'testFutureLoan02 unit test'!$A$1</definedName>
    <definedName name="Loan_Amount" localSheetId="10">'testSimpleLoan unit test'!$A$1</definedName>
    <definedName name="Loan_Amount">'Scratchpad for Testing'!$A$1</definedName>
    <definedName name="LoanAmount" localSheetId="14">'ARM Scratch'!$B$3</definedName>
    <definedName name="LoanAmount" localSheetId="15">'ARM UT 1'!$B$3</definedName>
    <definedName name="LoanAmount" localSheetId="16">'ARM UT 2'!$B$3</definedName>
    <definedName name="LoanAmount" localSheetId="4">'Deferred Extra Pmt'!$B$5</definedName>
    <definedName name="LoanAmount" localSheetId="13">'Deferred Future Loan UT'!$B$3</definedName>
    <definedName name="LoanAmount" localSheetId="12">'Deferred Future Loan UT (2)'!$B$3</definedName>
    <definedName name="LoanAmount" localSheetId="8">'Deferred Future Loan UT (3)'!$B$3</definedName>
    <definedName name="LoanAmount" localSheetId="7">'Deferred Future Loan UT (4)'!$B$3</definedName>
    <definedName name="LoanAmount" localSheetId="6">'Deferred Future Loan UT (5)'!$B$3</definedName>
    <definedName name="LoanAmount" localSheetId="2">'Deferred Future Loan UT (6)'!$B$4</definedName>
    <definedName name="LoanAmount" localSheetId="0">'Deferred Future Loan UT (8)'!$B$4</definedName>
    <definedName name="LoanAmount" localSheetId="9">'Deferred Payment Unit Test'!$B$3</definedName>
    <definedName name="LoanAmount" localSheetId="5">'Early Payoff'!$B$3</definedName>
    <definedName name="LoanAmount" localSheetId="1">'Past Loan Extra Pmt Init Bal'!$B$4</definedName>
    <definedName name="LoanAmount" localSheetId="11">'testFutureLoan02 unit test'!$B$1</definedName>
    <definedName name="LoanAmount" localSheetId="10">'testSimpleLoan unit test'!$B$1</definedName>
    <definedName name="LoanAmount">'Scratchpad for Testing'!$B$1</definedName>
    <definedName name="MonthlyInterestRate" localSheetId="14">'ARM Scratch'!$B$5</definedName>
    <definedName name="MonthlyInterestRate" localSheetId="15">'ARM UT 1'!$B$5</definedName>
    <definedName name="MonthlyInterestRate" localSheetId="16">'ARM UT 2'!$B$5</definedName>
    <definedName name="MonthlyInterestRate" localSheetId="4">'Deferred Extra Pmt'!$B$7</definedName>
    <definedName name="MonthlyInterestRate" localSheetId="13">'Deferred Future Loan UT'!$B$5</definedName>
    <definedName name="MonthlyInterestRate" localSheetId="12">'Deferred Future Loan UT (2)'!$B$5</definedName>
    <definedName name="MonthlyInterestRate" localSheetId="8">'Deferred Future Loan UT (3)'!$B$5</definedName>
    <definedName name="MonthlyInterestRate" localSheetId="7">'Deferred Future Loan UT (4)'!$B$5</definedName>
    <definedName name="MonthlyInterestRate" localSheetId="6">'Deferred Future Loan UT (5)'!$B$5</definedName>
    <definedName name="MonthlyInterestRate" localSheetId="2">'Deferred Future Loan UT (6)'!$B$6</definedName>
    <definedName name="MonthlyInterestRate" localSheetId="0">'Deferred Future Loan UT (8)'!$B$6</definedName>
    <definedName name="MonthlyInterestRate" localSheetId="9">'Deferred Payment Unit Test'!$B$5</definedName>
    <definedName name="MonthlyInterestRate" localSheetId="5">'Early Payoff'!$B$5</definedName>
    <definedName name="MonthlyInterestRate" localSheetId="1">'Past Loan Extra Pmt Init Bal'!$B$6</definedName>
    <definedName name="MonthlyInterestRate" localSheetId="11">'testFutureLoan02 unit test'!$B$3</definedName>
    <definedName name="MonthlyInterestRate" localSheetId="10">'testSimpleLoan unit test'!$B$3</definedName>
    <definedName name="MonthlyInterestRate">'Scratchpad for Testing'!$B$3</definedName>
    <definedName name="MonthlyMultiplier" localSheetId="14">'ARM Scratch'!$G$3</definedName>
    <definedName name="MonthlyMultiplier" localSheetId="15">'ARM UT 1'!$G$3</definedName>
    <definedName name="MonthlyMultiplier" localSheetId="16">'ARM UT 2'!$G$3</definedName>
    <definedName name="MonthlyMultiplier" localSheetId="12">'Deferred Future Loan UT (2)'!$F$3</definedName>
    <definedName name="MonthlyMultiplier" localSheetId="8">'Deferred Future Loan UT (3)'!$F$3</definedName>
    <definedName name="MonthlyMultiplier" localSheetId="7">'Deferred Future Loan UT (4)'!$F$3</definedName>
    <definedName name="MonthlyMultiplier" localSheetId="6">'Deferred Future Loan UT (5)'!$F$3</definedName>
    <definedName name="MonthlyMultiplier" localSheetId="2">'Deferred Future Loan UT (6)'!$G$4</definedName>
    <definedName name="MonthlyMultiplier" localSheetId="0">'Deferred Future Loan UT (8)'!$G$4</definedName>
    <definedName name="MonthlyMultiplier" localSheetId="1">'Past Loan Extra Pmt Init Bal'!$G$4</definedName>
    <definedName name="MonthlyMultiplier">'Deferred Future Loan UT'!$F$3</definedName>
    <definedName name="MonthlyPayment" localSheetId="14">'ARM Scratch'!$B$7</definedName>
    <definedName name="MonthlyPayment" localSheetId="15">'ARM UT 1'!$B$7</definedName>
    <definedName name="MonthlyPayment" localSheetId="16">'ARM UT 2'!$B$7</definedName>
    <definedName name="MonthlyPayment" localSheetId="4">'Deferred Extra Pmt'!$B$9</definedName>
    <definedName name="MonthlyPayment" localSheetId="13">'Deferred Future Loan UT'!$B$7</definedName>
    <definedName name="MonthlyPayment" localSheetId="12">'Deferred Future Loan UT (2)'!$B$7</definedName>
    <definedName name="MonthlyPayment" localSheetId="8">'Deferred Future Loan UT (3)'!$B$7</definedName>
    <definedName name="MonthlyPayment" localSheetId="7">'Deferred Future Loan UT (4)'!$B$7</definedName>
    <definedName name="MonthlyPayment" localSheetId="6">'Deferred Future Loan UT (5)'!$B$7</definedName>
    <definedName name="MonthlyPayment" localSheetId="2">'Deferred Future Loan UT (6)'!$B$8</definedName>
    <definedName name="MonthlyPayment" localSheetId="0">'Deferred Future Loan UT (8)'!$B$8</definedName>
    <definedName name="MonthlyPayment" localSheetId="9">'Deferred Payment Unit Test'!$B$7</definedName>
    <definedName name="MonthlyPayment" localSheetId="5">'Early Payoff'!$B$7</definedName>
    <definedName name="MonthlyPayment" localSheetId="1">'Past Loan Extra Pmt Init Bal'!$B$8</definedName>
    <definedName name="MonthlyPayment" localSheetId="11">'testFutureLoan02 unit test'!$B$5</definedName>
    <definedName name="MonthlyPayment" localSheetId="10">'testSimpleLoan unit test'!$B$5</definedName>
    <definedName name="MonthlyPayment">'Scratchpad for Testing'!$B$5</definedName>
    <definedName name="MonthlyPaymentAfterRateAdjust" localSheetId="15">'ARM UT 1'!$C$7</definedName>
    <definedName name="MonthlyPaymentAfterRateAdjust" localSheetId="16">'ARM UT 2'!$D$7</definedName>
    <definedName name="MonthlyPaymentAfterRateAdjust">'ARM Scratch'!$C$7</definedName>
    <definedName name="NumPayments" localSheetId="14">'ARM Scratch'!$B$6</definedName>
    <definedName name="NumPayments" localSheetId="15">'ARM UT 1'!$B$6</definedName>
    <definedName name="NumPayments" localSheetId="16">'ARM UT 2'!$B$6</definedName>
    <definedName name="NumPayments" localSheetId="4">'Deferred Extra Pmt'!$B$8</definedName>
    <definedName name="NumPayments" localSheetId="13">'Deferred Future Loan UT'!$B$6</definedName>
    <definedName name="NumPayments" localSheetId="12">'Deferred Future Loan UT (2)'!$B$6</definedName>
    <definedName name="NumPayments" localSheetId="8">'Deferred Future Loan UT (3)'!$B$6</definedName>
    <definedName name="NumPayments" localSheetId="7">'Deferred Future Loan UT (4)'!$B$6</definedName>
    <definedName name="NumPayments" localSheetId="6">'Deferred Future Loan UT (5)'!$B$6</definedName>
    <definedName name="NumPayments" localSheetId="2">'Deferred Future Loan UT (6)'!$B$7</definedName>
    <definedName name="NumPayments" localSheetId="0">'Deferred Future Loan UT (8)'!$B$7</definedName>
    <definedName name="NumPayments" localSheetId="9">'Deferred Payment Unit Test'!$B$6</definedName>
    <definedName name="NumPayments" localSheetId="5">'Early Payoff'!$B$6</definedName>
    <definedName name="NumPayments" localSheetId="1">'Past Loan Extra Pmt Init Bal'!$B$7</definedName>
    <definedName name="NumPayments" localSheetId="11">'testFutureLoan02 unit test'!$B$4</definedName>
    <definedName name="NumPayments" localSheetId="10">'testSimpleLoan unit test'!$B$4</definedName>
    <definedName name="NumPayments">'Scratchpad for Testing'!$B$4</definedName>
    <definedName name="ProratedDays">'Early Payoff'!$B$11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17" l="1"/>
  <c r="F20" i="17"/>
  <c r="B21" i="17"/>
  <c r="C21" i="17"/>
  <c r="D21" i="17"/>
  <c r="F21" i="17"/>
  <c r="B22" i="17"/>
  <c r="C22" i="17"/>
  <c r="D22" i="17"/>
  <c r="F22" i="17"/>
  <c r="B23" i="17"/>
  <c r="C23" i="17"/>
  <c r="D23" i="17"/>
  <c r="F23" i="17"/>
  <c r="B24" i="17"/>
  <c r="C24" i="17"/>
  <c r="D24" i="17"/>
  <c r="F24" i="17"/>
  <c r="B25" i="17"/>
  <c r="C25" i="17"/>
  <c r="D25" i="17"/>
  <c r="F25" i="17"/>
  <c r="B26" i="17"/>
  <c r="C26" i="17"/>
  <c r="D26" i="17"/>
  <c r="F26" i="17"/>
  <c r="B27" i="17"/>
  <c r="C27" i="17"/>
  <c r="D27" i="17"/>
  <c r="F27" i="17"/>
  <c r="B28" i="17"/>
  <c r="C28" i="17"/>
  <c r="D28" i="17"/>
  <c r="F28" i="17"/>
  <c r="B29" i="17"/>
  <c r="C29" i="17"/>
  <c r="D29" i="17"/>
  <c r="D19" i="17"/>
  <c r="F19" i="17"/>
  <c r="B20" i="17"/>
  <c r="C20" i="17"/>
  <c r="C19" i="17"/>
  <c r="B19" i="17"/>
  <c r="C7" i="17"/>
  <c r="C5" i="17"/>
  <c r="C3" i="17"/>
  <c r="B12" i="17"/>
  <c r="C12" i="17"/>
  <c r="D12" i="17"/>
  <c r="B13" i="17"/>
  <c r="C13" i="17"/>
  <c r="D13" i="17"/>
  <c r="B14" i="17"/>
  <c r="C14" i="17"/>
  <c r="D14" i="17"/>
  <c r="B5" i="17"/>
  <c r="B7" i="17"/>
  <c r="E19" i="17"/>
  <c r="E20" i="17"/>
  <c r="E21" i="17"/>
  <c r="E22" i="17"/>
  <c r="E23" i="17"/>
  <c r="E24" i="17"/>
  <c r="E25" i="17"/>
  <c r="E26" i="17"/>
  <c r="E27" i="17"/>
  <c r="E28" i="17"/>
  <c r="E29" i="17"/>
  <c r="F29" i="17"/>
  <c r="B30" i="17"/>
  <c r="D5" i="17"/>
  <c r="D3" i="17"/>
  <c r="D7" i="17"/>
  <c r="C30" i="17"/>
  <c r="D30" i="17"/>
  <c r="E30" i="17"/>
  <c r="F30" i="17"/>
  <c r="B31" i="17"/>
  <c r="C31" i="17"/>
  <c r="D31" i="17"/>
  <c r="E31" i="17"/>
  <c r="F31" i="17"/>
  <c r="B32" i="17"/>
  <c r="C32" i="17"/>
  <c r="D32" i="17"/>
  <c r="E32" i="17"/>
  <c r="F32" i="17"/>
  <c r="B33" i="17"/>
  <c r="C33" i="17"/>
  <c r="D33" i="17"/>
  <c r="E33" i="17"/>
  <c r="F33" i="17"/>
  <c r="B34" i="17"/>
  <c r="C34" i="17"/>
  <c r="D34" i="17"/>
  <c r="E34" i="17"/>
  <c r="F34" i="17"/>
  <c r="B35" i="17"/>
  <c r="C35" i="17"/>
  <c r="D35" i="17"/>
  <c r="E35" i="17"/>
  <c r="F35" i="17"/>
  <c r="B36" i="17"/>
  <c r="C36" i="17"/>
  <c r="D36" i="17"/>
  <c r="E36" i="17"/>
  <c r="F36" i="17"/>
  <c r="B37" i="17"/>
  <c r="C37" i="17"/>
  <c r="D37" i="17"/>
  <c r="E37" i="17"/>
  <c r="F37" i="17"/>
  <c r="B38" i="17"/>
  <c r="C38" i="17"/>
  <c r="D38" i="17"/>
  <c r="E38" i="17"/>
  <c r="F38" i="17"/>
  <c r="B39" i="17"/>
  <c r="C39" i="17"/>
  <c r="D39" i="17"/>
  <c r="E39" i="17"/>
  <c r="F39" i="17"/>
  <c r="B40" i="17"/>
  <c r="C40" i="17"/>
  <c r="D40" i="17"/>
  <c r="E40" i="17"/>
  <c r="F40" i="17"/>
  <c r="B41" i="17"/>
  <c r="C41" i="17"/>
  <c r="D41" i="17"/>
  <c r="E41" i="17"/>
  <c r="F41" i="17"/>
  <c r="B42" i="17"/>
  <c r="C42" i="17"/>
  <c r="D42" i="17"/>
  <c r="E42" i="17"/>
  <c r="F42" i="17"/>
  <c r="B43" i="17"/>
  <c r="C43" i="17"/>
  <c r="D43" i="17"/>
  <c r="E43" i="17"/>
  <c r="F43" i="17"/>
  <c r="C5" i="16"/>
  <c r="B11" i="16"/>
  <c r="B5" i="16"/>
  <c r="B7" i="16"/>
  <c r="C11" i="16"/>
  <c r="D11" i="16"/>
  <c r="E11" i="16"/>
  <c r="F11" i="16"/>
  <c r="B12" i="16"/>
  <c r="C12" i="16"/>
  <c r="D12" i="16"/>
  <c r="E12" i="16"/>
  <c r="F12" i="16"/>
  <c r="B13" i="16"/>
  <c r="C13" i="16"/>
  <c r="D13" i="16"/>
  <c r="E13" i="16"/>
  <c r="F13" i="16"/>
  <c r="B14" i="16"/>
  <c r="C14" i="16"/>
  <c r="D14" i="16"/>
  <c r="E14" i="16"/>
  <c r="F14" i="16"/>
  <c r="B15" i="16"/>
  <c r="C15" i="16"/>
  <c r="D15" i="16"/>
  <c r="E15" i="16"/>
  <c r="F15" i="16"/>
  <c r="B16" i="16"/>
  <c r="C16" i="16"/>
  <c r="D16" i="16"/>
  <c r="E16" i="16"/>
  <c r="F16" i="16"/>
  <c r="B17" i="16"/>
  <c r="C17" i="16"/>
  <c r="D17" i="16"/>
  <c r="E17" i="16"/>
  <c r="F17" i="16"/>
  <c r="B18" i="16"/>
  <c r="C18" i="16"/>
  <c r="D18" i="16"/>
  <c r="E18" i="16"/>
  <c r="F18" i="16"/>
  <c r="B19" i="16"/>
  <c r="C19" i="16"/>
  <c r="D19" i="16"/>
  <c r="E19" i="16"/>
  <c r="F19" i="16"/>
  <c r="B20" i="16"/>
  <c r="C20" i="16"/>
  <c r="D20" i="16"/>
  <c r="E20" i="16"/>
  <c r="F20" i="16"/>
  <c r="B21" i="16"/>
  <c r="C21" i="16"/>
  <c r="D21" i="16"/>
  <c r="E21" i="16"/>
  <c r="F21" i="16"/>
  <c r="B22" i="16"/>
  <c r="C22" i="16"/>
  <c r="C3" i="16"/>
  <c r="C7" i="16"/>
  <c r="D22" i="16"/>
  <c r="E22" i="16"/>
  <c r="F22" i="16"/>
  <c r="B23" i="16"/>
  <c r="C23" i="16"/>
  <c r="D23" i="16"/>
  <c r="E23" i="16"/>
  <c r="F23" i="16"/>
  <c r="B24" i="16"/>
  <c r="C24" i="16"/>
  <c r="D24" i="16"/>
  <c r="E24" i="16"/>
  <c r="F24" i="16"/>
  <c r="B25" i="16"/>
  <c r="C25" i="16"/>
  <c r="D25" i="16"/>
  <c r="E25" i="16"/>
  <c r="F25" i="16"/>
  <c r="B26" i="16"/>
  <c r="C26" i="16"/>
  <c r="D26" i="16"/>
  <c r="E26" i="16"/>
  <c r="F26" i="16"/>
  <c r="B27" i="16"/>
  <c r="C27" i="16"/>
  <c r="D27" i="16"/>
  <c r="E27" i="16"/>
  <c r="F27" i="16"/>
  <c r="B28" i="16"/>
  <c r="C28" i="16"/>
  <c r="D28" i="16"/>
  <c r="E28" i="16"/>
  <c r="F28" i="16"/>
  <c r="B29" i="16"/>
  <c r="C29" i="16"/>
  <c r="D29" i="16"/>
  <c r="E29" i="16"/>
  <c r="F29" i="16"/>
  <c r="B30" i="16"/>
  <c r="C30" i="16"/>
  <c r="D30" i="16"/>
  <c r="E30" i="16"/>
  <c r="F30" i="16"/>
  <c r="B31" i="16"/>
  <c r="C31" i="16"/>
  <c r="D31" i="16"/>
  <c r="E31" i="16"/>
  <c r="F31" i="16"/>
  <c r="B32" i="16"/>
  <c r="C32" i="16"/>
  <c r="D32" i="16"/>
  <c r="E32" i="16"/>
  <c r="F32" i="16"/>
  <c r="B33" i="16"/>
  <c r="C33" i="16"/>
  <c r="D33" i="16"/>
  <c r="E33" i="16"/>
  <c r="F33" i="16"/>
  <c r="B34" i="16"/>
  <c r="C34" i="16"/>
  <c r="D34" i="16"/>
  <c r="E34" i="16"/>
  <c r="F34" i="16"/>
  <c r="B35" i="16"/>
  <c r="C35" i="16"/>
  <c r="D35" i="16"/>
  <c r="E35" i="16"/>
  <c r="F35" i="16"/>
  <c r="E48" i="13"/>
  <c r="E49" i="13"/>
  <c r="E50" i="13"/>
  <c r="E51" i="13"/>
  <c r="E52" i="13"/>
  <c r="E53" i="13"/>
  <c r="E54" i="13"/>
  <c r="E55" i="13"/>
  <c r="E56" i="13"/>
  <c r="E57" i="13"/>
  <c r="E58" i="13"/>
  <c r="E59" i="13"/>
  <c r="E60" i="13"/>
  <c r="E61" i="13"/>
  <c r="E62" i="13"/>
  <c r="E63" i="13"/>
  <c r="E64" i="13"/>
  <c r="E65" i="13"/>
  <c r="E66" i="13"/>
  <c r="E67" i="13"/>
  <c r="E68" i="13"/>
  <c r="E69" i="13"/>
  <c r="E70" i="13"/>
  <c r="E47"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11" i="13"/>
  <c r="B11" i="13"/>
  <c r="B5" i="13"/>
  <c r="B7" i="13"/>
  <c r="C11" i="13"/>
  <c r="D11" i="13"/>
  <c r="F11" i="13"/>
  <c r="B12" i="13"/>
  <c r="C12" i="13"/>
  <c r="D12" i="13"/>
  <c r="F12" i="13"/>
  <c r="B13" i="13"/>
  <c r="C13" i="13"/>
  <c r="D13" i="13"/>
  <c r="F13" i="13"/>
  <c r="B14" i="13"/>
  <c r="C14" i="13"/>
  <c r="D14" i="13"/>
  <c r="F14" i="13"/>
  <c r="B15" i="13"/>
  <c r="C15" i="13"/>
  <c r="D15" i="13"/>
  <c r="F15" i="13"/>
  <c r="B16" i="13"/>
  <c r="C16" i="13"/>
  <c r="D16" i="13"/>
  <c r="F16" i="13"/>
  <c r="B17" i="13"/>
  <c r="C17" i="13"/>
  <c r="D17" i="13"/>
  <c r="F17" i="13"/>
  <c r="B18" i="13"/>
  <c r="C18" i="13"/>
  <c r="D18" i="13"/>
  <c r="F18" i="13"/>
  <c r="B19" i="13"/>
  <c r="C19" i="13"/>
  <c r="D19" i="13"/>
  <c r="F19" i="13"/>
  <c r="B20" i="13"/>
  <c r="C20" i="13"/>
  <c r="D20" i="13"/>
  <c r="F20" i="13"/>
  <c r="B21" i="13"/>
  <c r="C21" i="13"/>
  <c r="D21" i="13"/>
  <c r="F21" i="13"/>
  <c r="B22" i="13"/>
  <c r="C22" i="13"/>
  <c r="D22" i="13"/>
  <c r="F22" i="13"/>
  <c r="B23" i="13"/>
  <c r="C23" i="13"/>
  <c r="D23" i="13"/>
  <c r="F23" i="13"/>
  <c r="B24" i="13"/>
  <c r="C24" i="13"/>
  <c r="D24" i="13"/>
  <c r="F24" i="13"/>
  <c r="B25" i="13"/>
  <c r="C25" i="13"/>
  <c r="D25" i="13"/>
  <c r="F25" i="13"/>
  <c r="B26" i="13"/>
  <c r="C26" i="13"/>
  <c r="D26" i="13"/>
  <c r="F26" i="13"/>
  <c r="B27" i="13"/>
  <c r="C27" i="13"/>
  <c r="D27" i="13"/>
  <c r="F27" i="13"/>
  <c r="B28" i="13"/>
  <c r="C28" i="13"/>
  <c r="D28" i="13"/>
  <c r="F28" i="13"/>
  <c r="B29" i="13"/>
  <c r="C29" i="13"/>
  <c r="D29" i="13"/>
  <c r="F29" i="13"/>
  <c r="B30" i="13"/>
  <c r="C30" i="13"/>
  <c r="D30" i="13"/>
  <c r="F30" i="13"/>
  <c r="B31" i="13"/>
  <c r="C31" i="13"/>
  <c r="D31" i="13"/>
  <c r="F31" i="13"/>
  <c r="B32" i="13"/>
  <c r="C32" i="13"/>
  <c r="D32" i="13"/>
  <c r="F32" i="13"/>
  <c r="B33" i="13"/>
  <c r="C33" i="13"/>
  <c r="D33" i="13"/>
  <c r="F33" i="13"/>
  <c r="B34" i="13"/>
  <c r="C34" i="13"/>
  <c r="D34" i="13"/>
  <c r="F34" i="13"/>
  <c r="B35" i="13"/>
  <c r="C35" i="13"/>
  <c r="D35" i="13"/>
  <c r="F35" i="13"/>
  <c r="B36" i="13"/>
  <c r="C36" i="13"/>
  <c r="D36" i="13"/>
  <c r="F36" i="13"/>
  <c r="B37" i="13"/>
  <c r="C37" i="13"/>
  <c r="D37" i="13"/>
  <c r="F37" i="13"/>
  <c r="B38" i="13"/>
  <c r="C38" i="13"/>
  <c r="D38" i="13"/>
  <c r="F38" i="13"/>
  <c r="B39" i="13"/>
  <c r="C39" i="13"/>
  <c r="D39" i="13"/>
  <c r="F39" i="13"/>
  <c r="B40" i="13"/>
  <c r="C40" i="13"/>
  <c r="D40" i="13"/>
  <c r="F40" i="13"/>
  <c r="B41" i="13"/>
  <c r="C41" i="13"/>
  <c r="D41" i="13"/>
  <c r="F41" i="13"/>
  <c r="B42" i="13"/>
  <c r="C42" i="13"/>
  <c r="D42" i="13"/>
  <c r="F42" i="13"/>
  <c r="B43" i="13"/>
  <c r="C43" i="13"/>
  <c r="D43" i="13"/>
  <c r="F43" i="13"/>
  <c r="B44" i="13"/>
  <c r="C44" i="13"/>
  <c r="D44" i="13"/>
  <c r="F44" i="13"/>
  <c r="B45" i="13"/>
  <c r="C45" i="13"/>
  <c r="D45" i="13"/>
  <c r="F45" i="13"/>
  <c r="B46" i="13"/>
  <c r="C46" i="13"/>
  <c r="D46" i="13"/>
  <c r="F46" i="13"/>
  <c r="B47" i="13"/>
  <c r="C3" i="13"/>
  <c r="C5" i="13"/>
  <c r="C47" i="13"/>
  <c r="C7" i="13"/>
  <c r="D47" i="13"/>
  <c r="F47" i="13"/>
  <c r="B48" i="13"/>
  <c r="C48" i="13"/>
  <c r="D48" i="13"/>
  <c r="F48" i="13"/>
  <c r="B49" i="13"/>
  <c r="C49" i="13"/>
  <c r="D49" i="13"/>
  <c r="F49" i="13"/>
  <c r="B50" i="13"/>
  <c r="C50" i="13"/>
  <c r="D50" i="13"/>
  <c r="F50" i="13"/>
  <c r="B51" i="13"/>
  <c r="C51" i="13"/>
  <c r="D51" i="13"/>
  <c r="F51" i="13"/>
  <c r="B52" i="13"/>
  <c r="C52" i="13"/>
  <c r="D52" i="13"/>
  <c r="F52" i="13"/>
  <c r="B53" i="13"/>
  <c r="C53" i="13"/>
  <c r="D53" i="13"/>
  <c r="F53" i="13"/>
  <c r="B54" i="13"/>
  <c r="C54" i="13"/>
  <c r="D54" i="13"/>
  <c r="F54" i="13"/>
  <c r="B55" i="13"/>
  <c r="C55" i="13"/>
  <c r="D55" i="13"/>
  <c r="F55" i="13"/>
  <c r="B56" i="13"/>
  <c r="C56" i="13"/>
  <c r="D56" i="13"/>
  <c r="F56" i="13"/>
  <c r="B57" i="13"/>
  <c r="C57" i="13"/>
  <c r="D57" i="13"/>
  <c r="F57" i="13"/>
  <c r="B58" i="13"/>
  <c r="C58" i="13"/>
  <c r="D58" i="13"/>
  <c r="F58" i="13"/>
  <c r="B59" i="13"/>
  <c r="C59" i="13"/>
  <c r="D59" i="13"/>
  <c r="F59" i="13"/>
  <c r="B60" i="13"/>
  <c r="C60" i="13"/>
  <c r="D60" i="13"/>
  <c r="F60" i="13"/>
  <c r="B61" i="13"/>
  <c r="C61" i="13"/>
  <c r="D61" i="13"/>
  <c r="F61" i="13"/>
  <c r="B62" i="13"/>
  <c r="C62" i="13"/>
  <c r="D62" i="13"/>
  <c r="F62" i="13"/>
  <c r="B63" i="13"/>
  <c r="C63" i="13"/>
  <c r="D63" i="13"/>
  <c r="F63" i="13"/>
  <c r="B64" i="13"/>
  <c r="C64" i="13"/>
  <c r="D64" i="13"/>
  <c r="F64" i="13"/>
  <c r="B65" i="13"/>
  <c r="C65" i="13"/>
  <c r="D65" i="13"/>
  <c r="F65" i="13"/>
  <c r="B66" i="13"/>
  <c r="C66" i="13"/>
  <c r="D66" i="13"/>
  <c r="F66" i="13"/>
  <c r="B67" i="13"/>
  <c r="C67" i="13"/>
  <c r="D67" i="13"/>
  <c r="F67" i="13"/>
  <c r="B68" i="13"/>
  <c r="C68" i="13"/>
  <c r="D68" i="13"/>
  <c r="F68" i="13"/>
  <c r="B69" i="13"/>
  <c r="C69" i="13"/>
  <c r="D69" i="13"/>
  <c r="F69" i="13"/>
  <c r="B70" i="13"/>
  <c r="C70" i="13"/>
  <c r="D70" i="13"/>
  <c r="F70" i="13"/>
  <c r="F72" i="15"/>
  <c r="B11" i="15"/>
  <c r="F11" i="15"/>
  <c r="B12" i="15"/>
  <c r="F12" i="15"/>
  <c r="B13" i="15"/>
  <c r="F13" i="15"/>
  <c r="B14" i="15"/>
  <c r="F14" i="15"/>
  <c r="B15" i="15"/>
  <c r="F15" i="15"/>
  <c r="B16" i="15"/>
  <c r="F16" i="15"/>
  <c r="B17" i="15"/>
  <c r="F17" i="15"/>
  <c r="B18" i="15"/>
  <c r="F18" i="15"/>
  <c r="B19" i="15"/>
  <c r="F19" i="15"/>
  <c r="B20" i="15"/>
  <c r="F20" i="15"/>
  <c r="B21" i="15"/>
  <c r="F21" i="15"/>
  <c r="B22" i="15"/>
  <c r="F22" i="15"/>
  <c r="B23" i="15"/>
  <c r="F23" i="15"/>
  <c r="B24" i="15"/>
  <c r="F24" i="15"/>
  <c r="B25" i="15"/>
  <c r="F25" i="15"/>
  <c r="B26" i="15"/>
  <c r="F26" i="15"/>
  <c r="B27" i="15"/>
  <c r="F27" i="15"/>
  <c r="B28" i="15"/>
  <c r="F28" i="15"/>
  <c r="B29" i="15"/>
  <c r="F29" i="15"/>
  <c r="B30" i="15"/>
  <c r="F30" i="15"/>
  <c r="B31" i="15"/>
  <c r="F31" i="15"/>
  <c r="B32" i="15"/>
  <c r="F32" i="15"/>
  <c r="B33" i="15"/>
  <c r="F33" i="15"/>
  <c r="B36" i="15"/>
  <c r="B6" i="15"/>
  <c r="B4" i="15"/>
  <c r="B8" i="15"/>
  <c r="C36" i="15"/>
  <c r="D36" i="15"/>
  <c r="F36" i="15"/>
  <c r="B37" i="15"/>
  <c r="C37" i="15"/>
  <c r="D37" i="15"/>
  <c r="F37" i="15"/>
  <c r="B38" i="15"/>
  <c r="C38" i="15"/>
  <c r="D38" i="15"/>
  <c r="F38" i="15"/>
  <c r="B39" i="15"/>
  <c r="C39" i="15"/>
  <c r="D39" i="15"/>
  <c r="F39" i="15"/>
  <c r="B40" i="15"/>
  <c r="C40" i="15"/>
  <c r="D40" i="15"/>
  <c r="F40" i="15"/>
  <c r="B41" i="15"/>
  <c r="C41" i="15"/>
  <c r="D41" i="15"/>
  <c r="F41" i="15"/>
  <c r="B42" i="15"/>
  <c r="C42" i="15"/>
  <c r="D42" i="15"/>
  <c r="F42" i="15"/>
  <c r="B43" i="15"/>
  <c r="C43" i="15"/>
  <c r="D43" i="15"/>
  <c r="F43" i="15"/>
  <c r="B44" i="15"/>
  <c r="C44" i="15"/>
  <c r="D44" i="15"/>
  <c r="F44" i="15"/>
  <c r="B45" i="15"/>
  <c r="C45" i="15"/>
  <c r="D45" i="15"/>
  <c r="F45" i="15"/>
  <c r="B46" i="15"/>
  <c r="C46" i="15"/>
  <c r="D46" i="15"/>
  <c r="F46" i="15"/>
  <c r="B47" i="15"/>
  <c r="C47" i="15"/>
  <c r="D47" i="15"/>
  <c r="F47" i="15"/>
  <c r="B48" i="15"/>
  <c r="C48" i="15"/>
  <c r="D48" i="15"/>
  <c r="F48" i="15"/>
  <c r="B49" i="15"/>
  <c r="C49" i="15"/>
  <c r="D49" i="15"/>
  <c r="F49" i="15"/>
  <c r="B50" i="15"/>
  <c r="C50" i="15"/>
  <c r="D50" i="15"/>
  <c r="F50" i="15"/>
  <c r="B51" i="15"/>
  <c r="C51" i="15"/>
  <c r="D51" i="15"/>
  <c r="F51" i="15"/>
  <c r="B52" i="15"/>
  <c r="C52" i="15"/>
  <c r="D52" i="15"/>
  <c r="F52" i="15"/>
  <c r="B53" i="15"/>
  <c r="C53" i="15"/>
  <c r="D53" i="15"/>
  <c r="F53" i="15"/>
  <c r="B54" i="15"/>
  <c r="C54" i="15"/>
  <c r="D54" i="15"/>
  <c r="F54" i="15"/>
  <c r="B55" i="15"/>
  <c r="C55" i="15"/>
  <c r="D55" i="15"/>
  <c r="F55" i="15"/>
  <c r="B56" i="15"/>
  <c r="C56" i="15"/>
  <c r="D56" i="15"/>
  <c r="F56" i="15"/>
  <c r="B57" i="15"/>
  <c r="C57" i="15"/>
  <c r="D57" i="15"/>
  <c r="F57" i="15"/>
  <c r="B58" i="15"/>
  <c r="C58" i="15"/>
  <c r="D58" i="15"/>
  <c r="F58" i="15"/>
  <c r="B59" i="15"/>
  <c r="C59" i="15"/>
  <c r="D59" i="15"/>
  <c r="F59" i="15"/>
  <c r="B60" i="15"/>
  <c r="C60" i="15"/>
  <c r="D60" i="15"/>
  <c r="F60" i="15"/>
  <c r="B61" i="15"/>
  <c r="C61" i="15"/>
  <c r="D61" i="15"/>
  <c r="F61" i="15"/>
  <c r="B62" i="15"/>
  <c r="C62" i="15"/>
  <c r="D62" i="15"/>
  <c r="F62" i="15"/>
  <c r="B63" i="15"/>
  <c r="C63" i="15"/>
  <c r="D63" i="15"/>
  <c r="F63" i="15"/>
  <c r="B64" i="15"/>
  <c r="C64" i="15"/>
  <c r="D64" i="15"/>
  <c r="F64" i="15"/>
  <c r="B65" i="15"/>
  <c r="C65" i="15"/>
  <c r="D65" i="15"/>
  <c r="F65" i="15"/>
  <c r="B66" i="15"/>
  <c r="C66" i="15"/>
  <c r="D66" i="15"/>
  <c r="F66" i="15"/>
  <c r="B67" i="15"/>
  <c r="C67" i="15"/>
  <c r="D67" i="15"/>
  <c r="F67" i="15"/>
  <c r="B68" i="15"/>
  <c r="C68" i="15"/>
  <c r="D68" i="15"/>
  <c r="F68" i="15"/>
  <c r="B69" i="15"/>
  <c r="C69" i="15"/>
  <c r="D69" i="15"/>
  <c r="F69" i="15"/>
  <c r="B70" i="15"/>
  <c r="C70" i="15"/>
  <c r="D70" i="15"/>
  <c r="F70" i="15"/>
  <c r="B71" i="15"/>
  <c r="C71" i="15"/>
  <c r="D71" i="15"/>
  <c r="F71" i="15"/>
  <c r="C33" i="15"/>
  <c r="C32" i="15"/>
  <c r="C31" i="15"/>
  <c r="C30" i="15"/>
  <c r="C29" i="15"/>
  <c r="C28" i="15"/>
  <c r="C27" i="15"/>
  <c r="C26" i="15"/>
  <c r="C25" i="15"/>
  <c r="C24" i="15"/>
  <c r="C23" i="15"/>
  <c r="C22" i="15"/>
  <c r="C21" i="15"/>
  <c r="C20" i="15"/>
  <c r="C19" i="15"/>
  <c r="C18" i="15"/>
  <c r="C17" i="15"/>
  <c r="C16" i="15"/>
  <c r="C15" i="15"/>
  <c r="C14" i="15"/>
  <c r="C13" i="15"/>
  <c r="C12" i="15"/>
  <c r="C11" i="15"/>
  <c r="B23" i="14"/>
  <c r="C23" i="14"/>
  <c r="F23" i="14"/>
  <c r="B24" i="14"/>
  <c r="C24" i="14"/>
  <c r="F24" i="14"/>
  <c r="B25" i="14"/>
  <c r="C25" i="14"/>
  <c r="F25" i="14"/>
  <c r="B26" i="14"/>
  <c r="C26" i="14"/>
  <c r="F26" i="14"/>
  <c r="B27" i="14"/>
  <c r="C27" i="14"/>
  <c r="F27" i="14"/>
  <c r="B28" i="14"/>
  <c r="C28" i="14"/>
  <c r="F28" i="14"/>
  <c r="B29" i="14"/>
  <c r="C29" i="14"/>
  <c r="F29" i="14"/>
  <c r="B30" i="14"/>
  <c r="C30" i="14"/>
  <c r="F30" i="14"/>
  <c r="B31" i="14"/>
  <c r="C31" i="14"/>
  <c r="F31" i="14"/>
  <c r="B32" i="14"/>
  <c r="C32" i="14"/>
  <c r="F32" i="14"/>
  <c r="B33" i="14"/>
  <c r="C33" i="14"/>
  <c r="F33" i="14"/>
  <c r="B34" i="14"/>
  <c r="C34" i="14"/>
  <c r="F34" i="14"/>
  <c r="B37" i="14"/>
  <c r="F73" i="14"/>
  <c r="B12" i="14"/>
  <c r="B6" i="14"/>
  <c r="C12" i="14"/>
  <c r="F12" i="14"/>
  <c r="B13" i="14"/>
  <c r="C13" i="14"/>
  <c r="F13" i="14"/>
  <c r="B14" i="14"/>
  <c r="C14" i="14"/>
  <c r="F14" i="14"/>
  <c r="B15" i="14"/>
  <c r="C15" i="14"/>
  <c r="F15" i="14"/>
  <c r="B16" i="14"/>
  <c r="C16" i="14"/>
  <c r="F16" i="14"/>
  <c r="B17" i="14"/>
  <c r="C17" i="14"/>
  <c r="F17" i="14"/>
  <c r="B18" i="14"/>
  <c r="C18" i="14"/>
  <c r="F18" i="14"/>
  <c r="B19" i="14"/>
  <c r="C19" i="14"/>
  <c r="F19" i="14"/>
  <c r="B20" i="14"/>
  <c r="C20" i="14"/>
  <c r="F20" i="14"/>
  <c r="B21" i="14"/>
  <c r="C21" i="14"/>
  <c r="F21" i="14"/>
  <c r="B22" i="14"/>
  <c r="C22" i="14"/>
  <c r="F22" i="14"/>
  <c r="B4" i="14"/>
  <c r="B8" i="14"/>
  <c r="C37" i="14"/>
  <c r="D37" i="14"/>
  <c r="F37" i="14"/>
  <c r="B38" i="14"/>
  <c r="C38" i="14"/>
  <c r="D38" i="14"/>
  <c r="F38" i="14"/>
  <c r="B39" i="14"/>
  <c r="C39" i="14"/>
  <c r="D39" i="14"/>
  <c r="F39" i="14"/>
  <c r="B40" i="14"/>
  <c r="C40" i="14"/>
  <c r="D40" i="14"/>
  <c r="F40" i="14"/>
  <c r="B41" i="14"/>
  <c r="C41" i="14"/>
  <c r="D41" i="14"/>
  <c r="F41" i="14"/>
  <c r="B42" i="14"/>
  <c r="C42" i="14"/>
  <c r="D42" i="14"/>
  <c r="F42" i="14"/>
  <c r="B43" i="14"/>
  <c r="C43" i="14"/>
  <c r="D43" i="14"/>
  <c r="F43" i="14"/>
  <c r="B44" i="14"/>
  <c r="C44" i="14"/>
  <c r="D44" i="14"/>
  <c r="F44" i="14"/>
  <c r="B45" i="14"/>
  <c r="C45" i="14"/>
  <c r="D45" i="14"/>
  <c r="F45" i="14"/>
  <c r="B46" i="14"/>
  <c r="C46" i="14"/>
  <c r="D46" i="14"/>
  <c r="F46" i="14"/>
  <c r="B47" i="14"/>
  <c r="C47" i="14"/>
  <c r="D47" i="14"/>
  <c r="F47" i="14"/>
  <c r="B48" i="14"/>
  <c r="C48" i="14"/>
  <c r="D48" i="14"/>
  <c r="F48" i="14"/>
  <c r="B49" i="14"/>
  <c r="C49" i="14"/>
  <c r="D49" i="14"/>
  <c r="F49" i="14"/>
  <c r="B50" i="14"/>
  <c r="C50" i="14"/>
  <c r="D50" i="14"/>
  <c r="F50" i="14"/>
  <c r="B51" i="14"/>
  <c r="C51" i="14"/>
  <c r="D51" i="14"/>
  <c r="F51" i="14"/>
  <c r="B52" i="14"/>
  <c r="C52" i="14"/>
  <c r="D52" i="14"/>
  <c r="F52" i="14"/>
  <c r="B53" i="14"/>
  <c r="C53" i="14"/>
  <c r="D53" i="14"/>
  <c r="F53" i="14"/>
  <c r="B54" i="14"/>
  <c r="C54" i="14"/>
  <c r="D54" i="14"/>
  <c r="F54" i="14"/>
  <c r="B55" i="14"/>
  <c r="C55" i="14"/>
  <c r="D55" i="14"/>
  <c r="F55" i="14"/>
  <c r="B56" i="14"/>
  <c r="C56" i="14"/>
  <c r="D56" i="14"/>
  <c r="F56" i="14"/>
  <c r="B57" i="14"/>
  <c r="C57" i="14"/>
  <c r="D57" i="14"/>
  <c r="F57" i="14"/>
  <c r="B58" i="14"/>
  <c r="C58" i="14"/>
  <c r="D58" i="14"/>
  <c r="F58" i="14"/>
  <c r="B59" i="14"/>
  <c r="C59" i="14"/>
  <c r="D59" i="14"/>
  <c r="F59" i="14"/>
  <c r="B60" i="14"/>
  <c r="C60" i="14"/>
  <c r="D60" i="14"/>
  <c r="F60" i="14"/>
  <c r="B61" i="14"/>
  <c r="C61" i="14"/>
  <c r="D61" i="14"/>
  <c r="F61" i="14"/>
  <c r="B62" i="14"/>
  <c r="C62" i="14"/>
  <c r="D62" i="14"/>
  <c r="F62" i="14"/>
  <c r="B63" i="14"/>
  <c r="C63" i="14"/>
  <c r="D63" i="14"/>
  <c r="F63" i="14"/>
  <c r="B64" i="14"/>
  <c r="C64" i="14"/>
  <c r="D64" i="14"/>
  <c r="F64" i="14"/>
  <c r="B65" i="14"/>
  <c r="C65" i="14"/>
  <c r="D65" i="14"/>
  <c r="F65" i="14"/>
  <c r="B66" i="14"/>
  <c r="C66" i="14"/>
  <c r="D66" i="14"/>
  <c r="F66" i="14"/>
  <c r="B67" i="14"/>
  <c r="C67" i="14"/>
  <c r="D67" i="14"/>
  <c r="F67" i="14"/>
  <c r="B68" i="14"/>
  <c r="C68" i="14"/>
  <c r="D68" i="14"/>
  <c r="F68" i="14"/>
  <c r="B69" i="14"/>
  <c r="C69" i="14"/>
  <c r="D69" i="14"/>
  <c r="F69" i="14"/>
  <c r="B70" i="14"/>
  <c r="C70" i="14"/>
  <c r="D70" i="14"/>
  <c r="F70" i="14"/>
  <c r="B71" i="14"/>
  <c r="C71" i="14"/>
  <c r="D71" i="14"/>
  <c r="F71" i="14"/>
  <c r="B72" i="14"/>
  <c r="C72" i="14"/>
  <c r="D72" i="14"/>
  <c r="F72" i="14"/>
  <c r="B11" i="12"/>
  <c r="B6" i="12"/>
  <c r="C11" i="12"/>
  <c r="F11" i="12"/>
  <c r="B12" i="12"/>
  <c r="C12" i="12"/>
  <c r="F12" i="12"/>
  <c r="B13" i="12"/>
  <c r="C13" i="12"/>
  <c r="F13" i="12"/>
  <c r="B14" i="12"/>
  <c r="C14" i="12"/>
  <c r="F14" i="12"/>
  <c r="B15" i="12"/>
  <c r="C15" i="12"/>
  <c r="F15" i="12"/>
  <c r="B16" i="12"/>
  <c r="C16" i="12"/>
  <c r="F16" i="12"/>
  <c r="B17" i="12"/>
  <c r="C17" i="12"/>
  <c r="F17" i="12"/>
  <c r="B18" i="12"/>
  <c r="C18" i="12"/>
  <c r="F18" i="12"/>
  <c r="B19" i="12"/>
  <c r="C19" i="12"/>
  <c r="F19" i="12"/>
  <c r="B20" i="12"/>
  <c r="C20" i="12"/>
  <c r="F20" i="12"/>
  <c r="B21" i="12"/>
  <c r="C21" i="12"/>
  <c r="F21" i="12"/>
  <c r="B22" i="12"/>
  <c r="C22" i="12"/>
  <c r="F22" i="12"/>
  <c r="B23" i="12"/>
  <c r="C23" i="12"/>
  <c r="F23" i="12"/>
  <c r="B24" i="12"/>
  <c r="C24" i="12"/>
  <c r="F24" i="12"/>
  <c r="B25" i="12"/>
  <c r="C25" i="12"/>
  <c r="F25" i="12"/>
  <c r="B26" i="12"/>
  <c r="C26" i="12"/>
  <c r="F26" i="12"/>
  <c r="B27" i="12"/>
  <c r="C27" i="12"/>
  <c r="F27" i="12"/>
  <c r="B28" i="12"/>
  <c r="C28" i="12"/>
  <c r="F28" i="12"/>
  <c r="B29" i="12"/>
  <c r="C29" i="12"/>
  <c r="F29" i="12"/>
  <c r="B30" i="12"/>
  <c r="C30" i="12"/>
  <c r="F30" i="12"/>
  <c r="B31" i="12"/>
  <c r="C31" i="12"/>
  <c r="F31" i="12"/>
  <c r="B32" i="12"/>
  <c r="C32" i="12"/>
  <c r="F32" i="12"/>
  <c r="B33" i="12"/>
  <c r="C33" i="12"/>
  <c r="F33" i="12"/>
  <c r="B4" i="12"/>
  <c r="B8" i="12"/>
  <c r="B36" i="12"/>
  <c r="C36" i="12"/>
  <c r="D36" i="12"/>
  <c r="F36" i="12"/>
  <c r="B37" i="12"/>
  <c r="C37" i="12"/>
  <c r="D37" i="12"/>
  <c r="F37" i="12"/>
  <c r="B38" i="12"/>
  <c r="C38" i="12"/>
  <c r="D38" i="12"/>
  <c r="F38" i="12"/>
  <c r="B39" i="12"/>
  <c r="C39" i="12"/>
  <c r="D39" i="12"/>
  <c r="F39" i="12"/>
  <c r="B40" i="12"/>
  <c r="C40" i="12"/>
  <c r="D40" i="12"/>
  <c r="F40" i="12"/>
  <c r="B41" i="12"/>
  <c r="C41" i="12"/>
  <c r="D41" i="12"/>
  <c r="F41" i="12"/>
  <c r="B42" i="12"/>
  <c r="C42" i="12"/>
  <c r="D42" i="12"/>
  <c r="F42" i="12"/>
  <c r="B43" i="12"/>
  <c r="C43" i="12"/>
  <c r="D43" i="12"/>
  <c r="F43" i="12"/>
  <c r="B44" i="12"/>
  <c r="C44" i="12"/>
  <c r="D44" i="12"/>
  <c r="F44" i="12"/>
  <c r="B45" i="12"/>
  <c r="C45" i="12"/>
  <c r="D45" i="12"/>
  <c r="F45" i="12"/>
  <c r="B46" i="12"/>
  <c r="C46" i="12"/>
  <c r="D46" i="12"/>
  <c r="F46" i="12"/>
  <c r="B47" i="12"/>
  <c r="C47" i="12"/>
  <c r="D47" i="12"/>
  <c r="F47" i="12"/>
  <c r="B48" i="12"/>
  <c r="C48" i="12"/>
  <c r="D48" i="12"/>
  <c r="F48" i="12"/>
  <c r="B49" i="12"/>
  <c r="C49" i="12"/>
  <c r="D49" i="12"/>
  <c r="F49" i="12"/>
  <c r="B50" i="12"/>
  <c r="C50" i="12"/>
  <c r="D50" i="12"/>
  <c r="F50" i="12"/>
  <c r="B51" i="12"/>
  <c r="C51" i="12"/>
  <c r="D51" i="12"/>
  <c r="F51" i="12"/>
  <c r="B52" i="12"/>
  <c r="C52" i="12"/>
  <c r="D52" i="12"/>
  <c r="F52" i="12"/>
  <c r="B53" i="12"/>
  <c r="C53" i="12"/>
  <c r="D53" i="12"/>
  <c r="F53" i="12"/>
  <c r="B54" i="12"/>
  <c r="C54" i="12"/>
  <c r="D54" i="12"/>
  <c r="F54" i="12"/>
  <c r="B55" i="12"/>
  <c r="C55" i="12"/>
  <c r="D55" i="12"/>
  <c r="F55" i="12"/>
  <c r="B56" i="12"/>
  <c r="C56" i="12"/>
  <c r="D56" i="12"/>
  <c r="F56" i="12"/>
  <c r="B57" i="12"/>
  <c r="C57" i="12"/>
  <c r="D57" i="12"/>
  <c r="F57" i="12"/>
  <c r="B58" i="12"/>
  <c r="C58" i="12"/>
  <c r="D58" i="12"/>
  <c r="F58" i="12"/>
  <c r="B59" i="12"/>
  <c r="C59" i="12"/>
  <c r="D59" i="12"/>
  <c r="F59" i="12"/>
  <c r="B60" i="12"/>
  <c r="C60" i="12"/>
  <c r="D60" i="12"/>
  <c r="F60" i="12"/>
  <c r="B61" i="12"/>
  <c r="C61" i="12"/>
  <c r="D61" i="12"/>
  <c r="F61" i="12"/>
  <c r="B62" i="12"/>
  <c r="C62" i="12"/>
  <c r="D62" i="12"/>
  <c r="F62" i="12"/>
  <c r="B63" i="12"/>
  <c r="C63" i="12"/>
  <c r="D63" i="12"/>
  <c r="F63" i="12"/>
  <c r="B64" i="12"/>
  <c r="C64" i="12"/>
  <c r="D64" i="12"/>
  <c r="F64" i="12"/>
  <c r="B65" i="12"/>
  <c r="C65" i="12"/>
  <c r="D65" i="12"/>
  <c r="F65" i="12"/>
  <c r="B66" i="12"/>
  <c r="C66" i="12"/>
  <c r="D66" i="12"/>
  <c r="F66" i="12"/>
  <c r="B67" i="12"/>
  <c r="C67" i="12"/>
  <c r="D67" i="12"/>
  <c r="F67" i="12"/>
  <c r="B68" i="12"/>
  <c r="C68" i="12"/>
  <c r="D68" i="12"/>
  <c r="F68" i="12"/>
  <c r="B69" i="12"/>
  <c r="C69" i="12"/>
  <c r="D69" i="12"/>
  <c r="F69" i="12"/>
  <c r="B70" i="12"/>
  <c r="C70" i="12"/>
  <c r="D70" i="12"/>
  <c r="F70" i="12"/>
  <c r="B71" i="12"/>
  <c r="C71" i="12"/>
  <c r="D71" i="12"/>
  <c r="F71" i="12"/>
  <c r="F72" i="12"/>
  <c r="B9" i="11"/>
  <c r="D14" i="11"/>
  <c r="F14" i="11"/>
  <c r="B15" i="11"/>
  <c r="C15" i="11"/>
  <c r="D15" i="11"/>
  <c r="F15" i="11"/>
  <c r="B16" i="11"/>
  <c r="C16" i="11"/>
  <c r="D16" i="11"/>
  <c r="F16" i="11"/>
  <c r="B17" i="11"/>
  <c r="C17" i="11"/>
  <c r="D17" i="11"/>
  <c r="F17" i="11"/>
  <c r="B18" i="11"/>
  <c r="C18" i="11"/>
  <c r="D18" i="11"/>
  <c r="F18" i="11"/>
  <c r="B19" i="11"/>
  <c r="C19" i="11"/>
  <c r="D19" i="11"/>
  <c r="F19" i="11"/>
  <c r="B20" i="11"/>
  <c r="C20" i="11"/>
  <c r="D20" i="11"/>
  <c r="F20" i="11"/>
  <c r="B21" i="11"/>
  <c r="C21" i="11"/>
  <c r="D21" i="11"/>
  <c r="F21" i="11"/>
  <c r="B22" i="11"/>
  <c r="C22" i="11"/>
  <c r="D22" i="11"/>
  <c r="F22" i="11"/>
  <c r="B23" i="11"/>
  <c r="C23" i="11"/>
  <c r="D23" i="11"/>
  <c r="F23" i="11"/>
  <c r="B24" i="11"/>
  <c r="C24" i="11"/>
  <c r="D24" i="11"/>
  <c r="F24" i="11"/>
  <c r="B25" i="11"/>
  <c r="C25" i="11"/>
  <c r="D25" i="11"/>
  <c r="F25" i="11"/>
  <c r="B26" i="11"/>
  <c r="C26" i="11"/>
  <c r="D26" i="11"/>
  <c r="F26" i="11"/>
  <c r="B27" i="11"/>
  <c r="C27" i="11"/>
  <c r="D27" i="11"/>
  <c r="F27" i="11"/>
  <c r="B28" i="11"/>
  <c r="C28" i="11"/>
  <c r="D28" i="11"/>
  <c r="F28" i="11"/>
  <c r="B29" i="11"/>
  <c r="C29" i="11"/>
  <c r="D29" i="11"/>
  <c r="F29" i="11"/>
  <c r="B30" i="11"/>
  <c r="C30" i="11"/>
  <c r="D30" i="11"/>
  <c r="F30" i="11"/>
  <c r="B31" i="11"/>
  <c r="C31" i="11"/>
  <c r="D31" i="11"/>
  <c r="F31" i="11"/>
  <c r="B32" i="11"/>
  <c r="C32" i="11"/>
  <c r="D32" i="11"/>
  <c r="F32" i="11"/>
  <c r="B33" i="11"/>
  <c r="C33" i="11"/>
  <c r="D33" i="11"/>
  <c r="F33" i="11"/>
  <c r="B34" i="11"/>
  <c r="C34" i="11"/>
  <c r="D34" i="11"/>
  <c r="F34" i="11"/>
  <c r="B35" i="11"/>
  <c r="C35" i="11"/>
  <c r="D35" i="11"/>
  <c r="F35" i="11"/>
  <c r="B36" i="11"/>
  <c r="C36" i="11"/>
  <c r="D36" i="11"/>
  <c r="F36" i="11"/>
  <c r="E36" i="11"/>
  <c r="E34" i="11"/>
  <c r="E35" i="11"/>
  <c r="H24" i="11"/>
  <c r="H14" i="11"/>
  <c r="B14" i="11"/>
  <c r="B11" i="11"/>
  <c r="C14" i="11"/>
  <c r="E31" i="11"/>
  <c r="E32" i="11"/>
  <c r="E33" i="11"/>
  <c r="E15" i="11"/>
  <c r="E16" i="11"/>
  <c r="E17" i="11"/>
  <c r="E18" i="11"/>
  <c r="E19" i="11"/>
  <c r="E20" i="11"/>
  <c r="E21" i="11"/>
  <c r="E22" i="11"/>
  <c r="E23" i="11"/>
  <c r="E24" i="11"/>
  <c r="E25" i="11"/>
  <c r="E26" i="11"/>
  <c r="E27" i="11"/>
  <c r="E28" i="11"/>
  <c r="E29" i="11"/>
  <c r="E30" i="11"/>
  <c r="E14" i="11"/>
  <c r="B7" i="11"/>
  <c r="B5" i="10"/>
  <c r="B7" i="10"/>
  <c r="B17" i="10"/>
  <c r="C17" i="10"/>
  <c r="D17" i="10"/>
  <c r="E17" i="10"/>
  <c r="B18" i="10"/>
  <c r="C18" i="10"/>
  <c r="D18" i="10"/>
  <c r="E18" i="10"/>
  <c r="B19" i="10"/>
  <c r="C19" i="10"/>
  <c r="D19" i="10"/>
  <c r="E19" i="10"/>
  <c r="B20" i="10"/>
  <c r="C20" i="10"/>
  <c r="D20" i="10"/>
  <c r="E20" i="10"/>
  <c r="B21" i="10"/>
  <c r="C21" i="10"/>
  <c r="D21" i="10"/>
  <c r="E21" i="10"/>
  <c r="B22" i="10"/>
  <c r="C22" i="10"/>
  <c r="D22" i="10"/>
  <c r="E22" i="10"/>
  <c r="B23" i="10"/>
  <c r="C23" i="10"/>
  <c r="D23" i="10"/>
  <c r="E23" i="10"/>
  <c r="B24" i="10"/>
  <c r="C24" i="10"/>
  <c r="D24" i="10"/>
  <c r="E24" i="10"/>
  <c r="B25" i="10"/>
  <c r="C25" i="10"/>
  <c r="D25" i="10"/>
  <c r="E25" i="10"/>
  <c r="B26" i="10"/>
  <c r="C26" i="10"/>
  <c r="D26" i="10"/>
  <c r="E26" i="10"/>
  <c r="B27" i="10"/>
  <c r="C27" i="10"/>
  <c r="D27" i="10"/>
  <c r="E27" i="10"/>
  <c r="B28" i="10"/>
  <c r="C28" i="10"/>
  <c r="D28" i="10"/>
  <c r="E28" i="10"/>
  <c r="B29" i="10"/>
  <c r="C29" i="10"/>
  <c r="D29" i="10"/>
  <c r="E29" i="10"/>
  <c r="B30" i="10"/>
  <c r="C30" i="10"/>
  <c r="D30" i="10"/>
  <c r="E30" i="10"/>
  <c r="B31" i="10"/>
  <c r="C31" i="10"/>
  <c r="D31" i="10"/>
  <c r="E31" i="10"/>
  <c r="B32" i="10"/>
  <c r="C32" i="10"/>
  <c r="D32" i="10"/>
  <c r="E32" i="10"/>
  <c r="B33" i="10"/>
  <c r="C33" i="10"/>
  <c r="D33" i="10"/>
  <c r="E33" i="10"/>
  <c r="B34" i="10"/>
  <c r="C34" i="10"/>
  <c r="D34" i="10"/>
  <c r="E34" i="10"/>
  <c r="B35" i="10"/>
  <c r="C35" i="10"/>
  <c r="D35" i="10"/>
  <c r="E35" i="10"/>
  <c r="B36" i="10"/>
  <c r="C36" i="10"/>
  <c r="D36" i="10"/>
  <c r="E36" i="10"/>
  <c r="B37" i="10"/>
  <c r="C37" i="10"/>
  <c r="D37" i="10"/>
  <c r="E37" i="10"/>
  <c r="B38" i="10"/>
  <c r="C38" i="10"/>
  <c r="D38" i="10"/>
  <c r="E38" i="10"/>
  <c r="B39" i="10"/>
  <c r="C39" i="10"/>
  <c r="D39" i="10"/>
  <c r="E39" i="10"/>
  <c r="B40" i="10"/>
  <c r="C40" i="10"/>
  <c r="D40" i="10"/>
  <c r="E40" i="10"/>
  <c r="B41" i="10"/>
  <c r="C41" i="10"/>
  <c r="D41" i="10"/>
  <c r="E41" i="10"/>
  <c r="B42" i="10"/>
  <c r="C42" i="10"/>
  <c r="D42" i="10"/>
  <c r="E42" i="10"/>
  <c r="B43" i="10"/>
  <c r="C43" i="10"/>
  <c r="D43" i="10"/>
  <c r="E43" i="10"/>
  <c r="B44" i="10"/>
  <c r="C44" i="10"/>
  <c r="D44" i="10"/>
  <c r="G44" i="10"/>
  <c r="E44" i="10"/>
  <c r="G45" i="10"/>
  <c r="G39" i="10"/>
  <c r="B8" i="10"/>
  <c r="B9" i="10"/>
  <c r="B12" i="10"/>
  <c r="B13" i="10"/>
  <c r="B14" i="10"/>
  <c r="G40" i="10"/>
  <c r="G27" i="10"/>
  <c r="B45" i="10"/>
  <c r="C45" i="10"/>
  <c r="D45" i="10"/>
  <c r="E45" i="10"/>
  <c r="B46" i="10"/>
  <c r="C46" i="10"/>
  <c r="D46" i="10"/>
  <c r="E46" i="10"/>
  <c r="B47" i="10"/>
  <c r="C47" i="10"/>
  <c r="D47" i="10"/>
  <c r="E47" i="10"/>
  <c r="B48" i="10"/>
  <c r="C48" i="10"/>
  <c r="D48" i="10"/>
  <c r="E48" i="10"/>
  <c r="B49" i="10"/>
  <c r="C49" i="10"/>
  <c r="D49" i="10"/>
  <c r="E49" i="10"/>
  <c r="B50" i="10"/>
  <c r="C50" i="10"/>
  <c r="D50" i="10"/>
  <c r="E50" i="10"/>
  <c r="B51" i="10"/>
  <c r="C51" i="10"/>
  <c r="D51" i="10"/>
  <c r="E51" i="10"/>
  <c r="B52" i="10"/>
  <c r="C52" i="10"/>
  <c r="D52" i="10"/>
  <c r="E52" i="10"/>
  <c r="C22" i="9"/>
  <c r="F3" i="9"/>
  <c r="F6" i="9"/>
  <c r="B3" i="9"/>
  <c r="B7" i="9"/>
  <c r="D22" i="9"/>
  <c r="E22" i="9"/>
  <c r="B23" i="9"/>
  <c r="B5" i="9"/>
  <c r="B10" i="9"/>
  <c r="C10" i="9"/>
  <c r="D10" i="9"/>
  <c r="E10" i="9"/>
  <c r="B11" i="9"/>
  <c r="C11" i="9"/>
  <c r="D11" i="9"/>
  <c r="E11" i="9"/>
  <c r="B12" i="9"/>
  <c r="C12" i="9"/>
  <c r="D12" i="9"/>
  <c r="E12" i="9"/>
  <c r="B13" i="9"/>
  <c r="C13" i="9"/>
  <c r="D13" i="9"/>
  <c r="E13" i="9"/>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F3" i="8"/>
  <c r="F6" i="8"/>
  <c r="B3" i="8"/>
  <c r="B5" i="8"/>
  <c r="B10" i="8"/>
  <c r="B7" i="8"/>
  <c r="C10" i="8"/>
  <c r="D10" i="8"/>
  <c r="E10" i="8"/>
  <c r="B11" i="8"/>
  <c r="C11" i="8"/>
  <c r="D11" i="8"/>
  <c r="E11" i="8"/>
  <c r="B12" i="8"/>
  <c r="C12" i="8"/>
  <c r="D12" i="8"/>
  <c r="E12" i="8"/>
  <c r="B13" i="8"/>
  <c r="C13" i="8"/>
  <c r="D13" i="8"/>
  <c r="E13" i="8"/>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5" i="7"/>
  <c r="F3" i="7"/>
  <c r="F6" i="7"/>
  <c r="B3" i="7"/>
  <c r="B10" i="7"/>
  <c r="B7" i="7"/>
  <c r="C10" i="7"/>
  <c r="D10" i="7"/>
  <c r="E10" i="7"/>
  <c r="B11" i="7"/>
  <c r="C11" i="7"/>
  <c r="D11" i="7"/>
  <c r="E11" i="7"/>
  <c r="B12" i="7"/>
  <c r="C12" i="7"/>
  <c r="D12" i="7"/>
  <c r="E12" i="7"/>
  <c r="B13" i="7"/>
  <c r="C13" i="7"/>
  <c r="D13" i="7"/>
  <c r="E13" i="7"/>
  <c r="B14" i="7"/>
  <c r="C14" i="7"/>
  <c r="D14" i="7"/>
  <c r="E14" i="7"/>
  <c r="B15" i="7"/>
  <c r="C15" i="7"/>
  <c r="D15" i="7"/>
  <c r="E15" i="7"/>
  <c r="B16" i="7"/>
  <c r="C16" i="7"/>
  <c r="D16" i="7"/>
  <c r="E16" i="7"/>
  <c r="B17" i="7"/>
  <c r="C17" i="7"/>
  <c r="D17" i="7"/>
  <c r="E17" i="7"/>
  <c r="B18" i="7"/>
  <c r="C18" i="7"/>
  <c r="D18" i="7"/>
  <c r="E18" i="7"/>
  <c r="B19" i="7"/>
  <c r="C19" i="7"/>
  <c r="D19" i="7"/>
  <c r="E19" i="7"/>
  <c r="B20" i="7"/>
  <c r="C20" i="7"/>
  <c r="D20" i="7"/>
  <c r="E20" i="7"/>
  <c r="B21" i="7"/>
  <c r="C21" i="7"/>
  <c r="D21" i="7"/>
  <c r="E21" i="7"/>
  <c r="B22" i="7"/>
  <c r="C22" i="7"/>
  <c r="D22" i="7"/>
  <c r="E22" i="7"/>
  <c r="B23" i="7"/>
  <c r="C23" i="7"/>
  <c r="D23" i="7"/>
  <c r="E23" i="7"/>
  <c r="B24" i="7"/>
  <c r="C24" i="7"/>
  <c r="D24" i="7"/>
  <c r="E24" i="7"/>
  <c r="B25" i="7"/>
  <c r="C25" i="7"/>
  <c r="D25" i="7"/>
  <c r="E25" i="7"/>
  <c r="B26" i="7"/>
  <c r="C26" i="7"/>
  <c r="D26" i="7"/>
  <c r="E26" i="7"/>
  <c r="B27" i="7"/>
  <c r="C27" i="7"/>
  <c r="D27" i="7"/>
  <c r="E27" i="7"/>
  <c r="B28" i="7"/>
  <c r="C28" i="7"/>
  <c r="D28" i="7"/>
  <c r="E28" i="7"/>
  <c r="B29" i="7"/>
  <c r="C29" i="7"/>
  <c r="D29" i="7"/>
  <c r="E29" i="7"/>
  <c r="B30" i="7"/>
  <c r="C30" i="7"/>
  <c r="D30" i="7"/>
  <c r="E30" i="7"/>
  <c r="B31" i="7"/>
  <c r="C31" i="7"/>
  <c r="D31" i="7"/>
  <c r="E31" i="7"/>
  <c r="B32" i="7"/>
  <c r="C32" i="7"/>
  <c r="D32" i="7"/>
  <c r="E32" i="7"/>
  <c r="B33" i="7"/>
  <c r="C33" i="7"/>
  <c r="D33" i="7"/>
  <c r="E33" i="7"/>
  <c r="B34" i="7"/>
  <c r="C34" i="7"/>
  <c r="D34" i="7"/>
  <c r="E34" i="7"/>
  <c r="B35" i="7"/>
  <c r="C35" i="7"/>
  <c r="D35" i="7"/>
  <c r="E35" i="7"/>
  <c r="B36" i="7"/>
  <c r="C36" i="7"/>
  <c r="D36" i="7"/>
  <c r="E36" i="7"/>
  <c r="B37" i="7"/>
  <c r="C37" i="7"/>
  <c r="D37" i="7"/>
  <c r="E37" i="7"/>
  <c r="B38" i="7"/>
  <c r="C38" i="7"/>
  <c r="D38" i="7"/>
  <c r="E38" i="7"/>
  <c r="B39" i="7"/>
  <c r="C39" i="7"/>
  <c r="D39" i="7"/>
  <c r="E39" i="7"/>
  <c r="B40" i="7"/>
  <c r="C40" i="7"/>
  <c r="D40" i="7"/>
  <c r="E40" i="7"/>
  <c r="B41" i="7"/>
  <c r="C41" i="7"/>
  <c r="D41" i="7"/>
  <c r="E41" i="7"/>
  <c r="B42" i="7"/>
  <c r="C42" i="7"/>
  <c r="D42" i="7"/>
  <c r="E42" i="7"/>
  <c r="B43" i="7"/>
  <c r="C43" i="7"/>
  <c r="D43" i="7"/>
  <c r="E43" i="7"/>
  <c r="B44" i="7"/>
  <c r="C44" i="7"/>
  <c r="D44" i="7"/>
  <c r="E44" i="7"/>
  <c r="B45" i="7"/>
  <c r="C45" i="7"/>
  <c r="D45" i="7"/>
  <c r="E45" i="7"/>
  <c r="B7" i="6"/>
  <c r="D10" i="6"/>
  <c r="E10" i="6"/>
  <c r="B11" i="6"/>
  <c r="C11" i="6"/>
  <c r="D11" i="6"/>
  <c r="E11" i="6"/>
  <c r="B12" i="6"/>
  <c r="C12" i="6"/>
  <c r="D12" i="6"/>
  <c r="E12" i="6"/>
  <c r="B13" i="6"/>
  <c r="C13" i="6"/>
  <c r="D13" i="6"/>
  <c r="E13" i="6"/>
  <c r="B14" i="6"/>
  <c r="C14" i="6"/>
  <c r="D14" i="6"/>
  <c r="E14" i="6"/>
  <c r="B15" i="6"/>
  <c r="C15" i="6"/>
  <c r="D15" i="6"/>
  <c r="E15" i="6"/>
  <c r="B16" i="6"/>
  <c r="C16" i="6"/>
  <c r="D16" i="6"/>
  <c r="E16" i="6"/>
  <c r="B17" i="6"/>
  <c r="C17" i="6"/>
  <c r="D17" i="6"/>
  <c r="E17" i="6"/>
  <c r="B18" i="6"/>
  <c r="C18" i="6"/>
  <c r="D18" i="6"/>
  <c r="E18" i="6"/>
  <c r="B19" i="6"/>
  <c r="C19" i="6"/>
  <c r="D19" i="6"/>
  <c r="E19" i="6"/>
  <c r="B20" i="6"/>
  <c r="C20" i="6"/>
  <c r="D20" i="6"/>
  <c r="E20" i="6"/>
  <c r="B21" i="6"/>
  <c r="C21" i="6"/>
  <c r="D21" i="6"/>
  <c r="G21" i="6"/>
  <c r="H21" i="6"/>
  <c r="B10" i="6"/>
  <c r="B5" i="6"/>
  <c r="C10" i="6"/>
  <c r="E21" i="6"/>
  <c r="B22" i="6"/>
  <c r="C22" i="6"/>
  <c r="D22" i="6"/>
  <c r="E22" i="6"/>
  <c r="B23" i="6"/>
  <c r="C23" i="6"/>
  <c r="D23" i="6"/>
  <c r="E23" i="6"/>
  <c r="B24" i="6"/>
  <c r="C24" i="6"/>
  <c r="D24" i="6"/>
  <c r="E24" i="6"/>
  <c r="B25" i="6"/>
  <c r="C25" i="6"/>
  <c r="D25" i="6"/>
  <c r="E25" i="6"/>
  <c r="B26" i="6"/>
  <c r="C26" i="6"/>
  <c r="D26" i="6"/>
  <c r="E26" i="6"/>
  <c r="F7" i="5"/>
  <c r="F8" i="5"/>
  <c r="B7" i="5"/>
  <c r="D10" i="5"/>
  <c r="E10" i="5"/>
  <c r="B11" i="5"/>
  <c r="C11" i="5"/>
  <c r="D11" i="5"/>
  <c r="E11" i="5"/>
  <c r="B12" i="5"/>
  <c r="C12" i="5"/>
  <c r="D12" i="5"/>
  <c r="E12" i="5"/>
  <c r="B13" i="5"/>
  <c r="C13" i="5"/>
  <c r="D13" i="5"/>
  <c r="E13" i="5"/>
  <c r="B14" i="5"/>
  <c r="C14" i="5"/>
  <c r="D14" i="5"/>
  <c r="E14" i="5"/>
  <c r="B15" i="5"/>
  <c r="C15" i="5"/>
  <c r="D15" i="5"/>
  <c r="E15" i="5"/>
  <c r="B16" i="5"/>
  <c r="C16" i="5"/>
  <c r="D16" i="5"/>
  <c r="E16" i="5"/>
  <c r="B17" i="5"/>
  <c r="C17" i="5"/>
  <c r="D17" i="5"/>
  <c r="E17" i="5"/>
  <c r="B18" i="5"/>
  <c r="C18" i="5"/>
  <c r="D18" i="5"/>
  <c r="E18" i="5"/>
  <c r="B19" i="5"/>
  <c r="C19" i="5"/>
  <c r="D19" i="5"/>
  <c r="E19" i="5"/>
  <c r="B20" i="5"/>
  <c r="C20" i="5"/>
  <c r="D20" i="5"/>
  <c r="E20" i="5"/>
  <c r="B21" i="5"/>
  <c r="C21" i="5"/>
  <c r="D21" i="5"/>
  <c r="G21" i="5"/>
  <c r="H21" i="5"/>
  <c r="E21" i="5"/>
  <c r="B22" i="5"/>
  <c r="C22" i="5"/>
  <c r="D22" i="5"/>
  <c r="E22" i="5"/>
  <c r="B23" i="5"/>
  <c r="C23" i="5"/>
  <c r="D23" i="5"/>
  <c r="E23" i="5"/>
  <c r="B24" i="5"/>
  <c r="C24" i="5"/>
  <c r="D24" i="5"/>
  <c r="E24" i="5"/>
  <c r="B25" i="5"/>
  <c r="C25" i="5"/>
  <c r="D25" i="5"/>
  <c r="E25" i="5"/>
  <c r="B26" i="5"/>
  <c r="C26" i="5"/>
  <c r="D26" i="5"/>
  <c r="E26" i="5"/>
  <c r="B27" i="5"/>
  <c r="C27" i="5"/>
  <c r="D27" i="5"/>
  <c r="E27" i="5"/>
  <c r="B28" i="5"/>
  <c r="C28" i="5"/>
  <c r="D28" i="5"/>
  <c r="E28" i="5"/>
  <c r="B29" i="5"/>
  <c r="C29" i="5"/>
  <c r="D29" i="5"/>
  <c r="E29" i="5"/>
  <c r="B30" i="5"/>
  <c r="C30" i="5"/>
  <c r="D30" i="5"/>
  <c r="E30" i="5"/>
  <c r="B31" i="5"/>
  <c r="C31" i="5"/>
  <c r="D31" i="5"/>
  <c r="E31" i="5"/>
  <c r="B32" i="5"/>
  <c r="C32" i="5"/>
  <c r="D32" i="5"/>
  <c r="E32" i="5"/>
  <c r="B33" i="5"/>
  <c r="C33" i="5"/>
  <c r="D33" i="5"/>
  <c r="G33" i="5"/>
  <c r="H33" i="5"/>
  <c r="E33" i="5"/>
  <c r="B34" i="5"/>
  <c r="C34" i="5"/>
  <c r="D34" i="5"/>
  <c r="E34" i="5"/>
  <c r="B35" i="5"/>
  <c r="C35" i="5"/>
  <c r="D35" i="5"/>
  <c r="E35" i="5"/>
  <c r="B36" i="5"/>
  <c r="C36" i="5"/>
  <c r="D36" i="5"/>
  <c r="E36" i="5"/>
  <c r="B37" i="5"/>
  <c r="C37" i="5"/>
  <c r="D37" i="5"/>
  <c r="E37" i="5"/>
  <c r="B38" i="5"/>
  <c r="C38" i="5"/>
  <c r="D38" i="5"/>
  <c r="E38" i="5"/>
  <c r="B39" i="5"/>
  <c r="C39" i="5"/>
  <c r="D39" i="5"/>
  <c r="E39" i="5"/>
  <c r="B40" i="5"/>
  <c r="C40" i="5"/>
  <c r="D40" i="5"/>
  <c r="E40" i="5"/>
  <c r="B41" i="5"/>
  <c r="C41" i="5"/>
  <c r="D41" i="5"/>
  <c r="E41" i="5"/>
  <c r="B42" i="5"/>
  <c r="C42" i="5"/>
  <c r="D42" i="5"/>
  <c r="E42" i="5"/>
  <c r="B43" i="5"/>
  <c r="C43" i="5"/>
  <c r="D43" i="5"/>
  <c r="E43" i="5"/>
  <c r="B44" i="5"/>
  <c r="C44" i="5"/>
  <c r="D44" i="5"/>
  <c r="E44" i="5"/>
  <c r="B45" i="5"/>
  <c r="C45" i="5"/>
  <c r="D45" i="5"/>
  <c r="G45" i="5"/>
  <c r="H45" i="5"/>
  <c r="F6" i="5"/>
  <c r="F3" i="5"/>
  <c r="B5" i="5"/>
  <c r="B10" i="5"/>
  <c r="C10" i="5"/>
  <c r="E45" i="5"/>
  <c r="F3" i="4"/>
  <c r="F6" i="4"/>
  <c r="B3" i="4"/>
  <c r="B7" i="4"/>
  <c r="B10" i="4"/>
  <c r="C10" i="4"/>
  <c r="D10" i="4"/>
  <c r="E10" i="4"/>
  <c r="B11" i="4"/>
  <c r="C11" i="4"/>
  <c r="D11" i="4"/>
  <c r="E11" i="4"/>
  <c r="B12" i="4"/>
  <c r="C12" i="4"/>
  <c r="D12" i="4"/>
  <c r="E12" i="4"/>
  <c r="B13" i="4"/>
  <c r="C13" i="4"/>
  <c r="D13" i="4"/>
  <c r="E13" i="4"/>
  <c r="B14" i="4"/>
  <c r="C14" i="4"/>
  <c r="D14" i="4"/>
  <c r="E14" i="4"/>
  <c r="B15" i="4"/>
  <c r="C15" i="4"/>
  <c r="D15" i="4"/>
  <c r="E15" i="4"/>
  <c r="B16" i="4"/>
  <c r="C16" i="4"/>
  <c r="D16" i="4"/>
  <c r="E16" i="4"/>
  <c r="B17" i="4"/>
  <c r="C17" i="4"/>
  <c r="D17" i="4"/>
  <c r="E17" i="4"/>
  <c r="B18" i="4"/>
  <c r="C18" i="4"/>
  <c r="D18" i="4"/>
  <c r="E18" i="4"/>
  <c r="B19" i="4"/>
  <c r="C19" i="4"/>
  <c r="D19" i="4"/>
  <c r="E19" i="4"/>
  <c r="B20" i="4"/>
  <c r="C20" i="4"/>
  <c r="D20" i="4"/>
  <c r="E20" i="4"/>
  <c r="B21" i="4"/>
  <c r="C21" i="4"/>
  <c r="D21" i="4"/>
  <c r="E21" i="4"/>
  <c r="B22" i="4"/>
  <c r="C22" i="4"/>
  <c r="D22" i="4"/>
  <c r="E22" i="4"/>
  <c r="B23" i="4"/>
  <c r="C23" i="4"/>
  <c r="D23" i="4"/>
  <c r="E23" i="4"/>
  <c r="B24" i="4"/>
  <c r="C24" i="4"/>
  <c r="D24" i="4"/>
  <c r="E24" i="4"/>
  <c r="B25" i="4"/>
  <c r="C25" i="4"/>
  <c r="D25" i="4"/>
  <c r="E25" i="4"/>
  <c r="B26" i="4"/>
  <c r="C26" i="4"/>
  <c r="D26" i="4"/>
  <c r="E26" i="4"/>
  <c r="B27" i="4"/>
  <c r="C27" i="4"/>
  <c r="D27" i="4"/>
  <c r="E27" i="4"/>
  <c r="B28" i="4"/>
  <c r="C28" i="4"/>
  <c r="D28" i="4"/>
  <c r="E28" i="4"/>
  <c r="B29" i="4"/>
  <c r="C29" i="4"/>
  <c r="D29" i="4"/>
  <c r="E29" i="4"/>
  <c r="B30" i="4"/>
  <c r="C30" i="4"/>
  <c r="D30" i="4"/>
  <c r="E30" i="4"/>
  <c r="B31" i="4"/>
  <c r="C31" i="4"/>
  <c r="D31" i="4"/>
  <c r="E31" i="4"/>
  <c r="B32" i="4"/>
  <c r="C32" i="4"/>
  <c r="D32" i="4"/>
  <c r="E32" i="4"/>
  <c r="B33" i="4"/>
  <c r="C33" i="4"/>
  <c r="D33" i="4"/>
  <c r="E33" i="4"/>
  <c r="B34" i="4"/>
  <c r="C34" i="4"/>
  <c r="D34" i="4"/>
  <c r="E34" i="4"/>
  <c r="B35" i="4"/>
  <c r="C35" i="4"/>
  <c r="D35" i="4"/>
  <c r="E35" i="4"/>
  <c r="B36" i="4"/>
  <c r="C36" i="4"/>
  <c r="D36" i="4"/>
  <c r="E36" i="4"/>
  <c r="B37" i="4"/>
  <c r="C37" i="4"/>
  <c r="D37" i="4"/>
  <c r="E37" i="4"/>
  <c r="B38" i="4"/>
  <c r="C38" i="4"/>
  <c r="D38" i="4"/>
  <c r="E38" i="4"/>
  <c r="B39" i="4"/>
  <c r="C39" i="4"/>
  <c r="D39" i="4"/>
  <c r="E39" i="4"/>
  <c r="B40" i="4"/>
  <c r="C40" i="4"/>
  <c r="D40" i="4"/>
  <c r="E40" i="4"/>
  <c r="B41" i="4"/>
  <c r="C41" i="4"/>
  <c r="D41" i="4"/>
  <c r="E41" i="4"/>
  <c r="B42" i="4"/>
  <c r="C42" i="4"/>
  <c r="D42" i="4"/>
  <c r="E42" i="4"/>
  <c r="B43" i="4"/>
  <c r="C43" i="4"/>
  <c r="D43" i="4"/>
  <c r="E43" i="4"/>
  <c r="B44" i="4"/>
  <c r="C44" i="4"/>
  <c r="D44" i="4"/>
  <c r="E44" i="4"/>
  <c r="B45" i="4"/>
  <c r="C45" i="4"/>
  <c r="D45" i="4"/>
  <c r="E45" i="4"/>
  <c r="B5" i="4"/>
  <c r="B8" i="3"/>
  <c r="B3" i="3"/>
  <c r="B5"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5"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G17" i="2"/>
  <c r="H17" i="2"/>
  <c r="D17" i="2"/>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E25" i="2"/>
  <c r="B26" i="2"/>
  <c r="C26" i="2"/>
  <c r="D26" i="2"/>
  <c r="E26" i="2"/>
  <c r="B27" i="2"/>
  <c r="C27" i="2"/>
  <c r="D27" i="2"/>
  <c r="E27" i="2"/>
  <c r="B28" i="2"/>
  <c r="C28" i="2"/>
  <c r="D28" i="2"/>
  <c r="E28" i="2"/>
  <c r="B29" i="2"/>
  <c r="C29" i="2"/>
  <c r="G29" i="2"/>
  <c r="H29" i="2"/>
  <c r="D29" i="2"/>
  <c r="E29" i="2"/>
  <c r="B30" i="2"/>
  <c r="C30" i="2"/>
  <c r="D30" i="2"/>
  <c r="E30" i="2"/>
  <c r="B31" i="2"/>
  <c r="C31" i="2"/>
  <c r="D31" i="2"/>
  <c r="E31" i="2"/>
  <c r="B32" i="2"/>
  <c r="C32" i="2"/>
  <c r="D32" i="2"/>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E40" i="2"/>
  <c r="B41" i="2"/>
  <c r="C41" i="2"/>
  <c r="D41" i="2"/>
  <c r="E41" i="2"/>
  <c r="B42" i="2"/>
  <c r="C42" i="2"/>
  <c r="D42" i="2"/>
  <c r="E42" i="2"/>
  <c r="B43" i="2"/>
  <c r="C43" i="2"/>
  <c r="D43" i="2"/>
  <c r="E43" i="2"/>
  <c r="B44" i="2"/>
  <c r="C44" i="2"/>
  <c r="D44" i="2"/>
  <c r="E44" i="2"/>
  <c r="B45" i="2"/>
  <c r="C45" i="2"/>
  <c r="D45" i="2"/>
  <c r="E45" i="2"/>
  <c r="B46" i="2"/>
  <c r="C46" i="2"/>
  <c r="D46" i="2"/>
  <c r="E46" i="2"/>
  <c r="B47" i="2"/>
  <c r="C47" i="2"/>
  <c r="D47" i="2"/>
  <c r="E47" i="2"/>
  <c r="B48" i="2"/>
  <c r="C48" i="2"/>
  <c r="D48" i="2"/>
  <c r="E48" i="2"/>
  <c r="B49" i="2"/>
  <c r="C49" i="2"/>
  <c r="D49" i="2"/>
  <c r="E49" i="2"/>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C59" i="2"/>
  <c r="D59" i="2"/>
  <c r="E59" i="2"/>
  <c r="B60" i="2"/>
  <c r="C60" i="2"/>
  <c r="D60" i="2"/>
  <c r="E60" i="2"/>
  <c r="B61" i="2"/>
  <c r="C61" i="2"/>
  <c r="D61" i="2"/>
  <c r="E61" i="2"/>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B72" i="2"/>
  <c r="C72" i="2"/>
  <c r="D72" i="2"/>
  <c r="E72" i="2"/>
  <c r="B8" i="2"/>
  <c r="B3" i="2"/>
  <c r="C8" i="2"/>
  <c r="B3" i="1"/>
  <c r="B5"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alcChain>
</file>

<file path=xl/comments1.xml><?xml version="1.0" encoding="utf-8"?>
<comments xmlns="http://schemas.openxmlformats.org/spreadsheetml/2006/main">
  <authors>
    <author>Steve Roehling</author>
  </authors>
  <commentList>
    <comment ref="F22" authorId="0">
      <text>
        <r>
          <rPr>
            <b/>
            <sz val="9"/>
            <color indexed="81"/>
            <rFont val="Calibri"/>
            <family val="2"/>
          </rPr>
          <t>Steve Roehling:</t>
        </r>
        <r>
          <rPr>
            <sz val="9"/>
            <color indexed="81"/>
            <rFont val="Calibri"/>
            <family val="2"/>
          </rPr>
          <t xml:space="preserve">
Last payment before sim start, on 12/1/2011.</t>
        </r>
      </text>
    </comment>
    <comment ref="B23" authorId="0">
      <text>
        <r>
          <rPr>
            <b/>
            <sz val="9"/>
            <color indexed="81"/>
            <rFont val="Calibri"/>
            <family val="2"/>
          </rPr>
          <t>Steve Roehling:</t>
        </r>
        <r>
          <rPr>
            <sz val="9"/>
            <color indexed="81"/>
            <rFont val="Calibri"/>
            <family val="2"/>
          </rPr>
          <t xml:space="preserve">
Starting balance set to 900.</t>
        </r>
      </text>
    </comment>
  </commentList>
</comments>
</file>

<file path=xl/comments2.xml><?xml version="1.0" encoding="utf-8"?>
<comments xmlns="http://schemas.openxmlformats.org/spreadsheetml/2006/main">
  <authors>
    <author>Steve Roehling</author>
  </authors>
  <commentList>
    <comment ref="B5" authorId="0">
      <text>
        <r>
          <rPr>
            <b/>
            <sz val="9"/>
            <color indexed="81"/>
            <rFont val="Calibri"/>
            <family val="2"/>
          </rPr>
          <t>Steve Roehling:</t>
        </r>
        <r>
          <rPr>
            <sz val="9"/>
            <color indexed="81"/>
            <rFont val="Calibri"/>
            <family val="2"/>
          </rPr>
          <t xml:space="preserve">
600 is the remaining amount when the loan payments start after deferrment.
</t>
        </r>
      </text>
    </comment>
  </commentList>
</comments>
</file>

<file path=xl/comments3.xml><?xml version="1.0" encoding="utf-8"?>
<comments xmlns="http://schemas.openxmlformats.org/spreadsheetml/2006/main">
  <authors>
    <author>Steve Roehling</author>
  </authors>
  <commentList>
    <comment ref="G40" authorId="0">
      <text>
        <r>
          <rPr>
            <b/>
            <sz val="9"/>
            <color indexed="81"/>
            <rFont val="Calibri"/>
            <family val="2"/>
          </rPr>
          <t>Steve Roehling:</t>
        </r>
        <r>
          <rPr>
            <sz val="9"/>
            <color indexed="81"/>
            <rFont val="Calibri"/>
            <family val="2"/>
          </rPr>
          <t xml:space="preserve">
Balance after payoff on 1/1</t>
        </r>
      </text>
    </comment>
    <comment ref="G45" authorId="0">
      <text>
        <r>
          <rPr>
            <b/>
            <sz val="9"/>
            <color indexed="81"/>
            <rFont val="Calibri"/>
            <family val="2"/>
          </rPr>
          <t>Steve Roehling:</t>
        </r>
        <r>
          <rPr>
            <sz val="9"/>
            <color indexed="81"/>
            <rFont val="Calibri"/>
            <family val="2"/>
          </rPr>
          <t xml:space="preserve">
The 25.06 is the prorated interest, all except the last day.</t>
        </r>
      </text>
    </comment>
  </commentList>
</comments>
</file>

<file path=xl/comments4.xml><?xml version="1.0" encoding="utf-8"?>
<comments xmlns="http://schemas.openxmlformats.org/spreadsheetml/2006/main">
  <authors>
    <author>Steve Roehling</author>
  </authors>
  <commentList>
    <comment ref="B22" authorId="0">
      <text>
        <r>
          <rPr>
            <b/>
            <sz val="9"/>
            <color indexed="81"/>
            <rFont val="Calibri"/>
            <family val="2"/>
          </rPr>
          <t>Steve Roehling:</t>
        </r>
        <r>
          <rPr>
            <sz val="9"/>
            <color indexed="81"/>
            <rFont val="Calibri"/>
            <family val="2"/>
          </rPr>
          <t xml:space="preserve">
Starting balance is set explicity to $1000</t>
        </r>
      </text>
    </comment>
  </commentList>
</comments>
</file>

<file path=xl/comments5.xml><?xml version="1.0" encoding="utf-8"?>
<comments xmlns="http://schemas.openxmlformats.org/spreadsheetml/2006/main">
  <authors>
    <author>Steve Roehling</author>
  </authors>
  <commentList>
    <comment ref="F5" authorId="0">
      <text>
        <r>
          <rPr>
            <b/>
            <sz val="9"/>
            <color indexed="81"/>
            <rFont val="Calibri"/>
            <family val="2"/>
          </rPr>
          <t>Steve Roehling:</t>
        </r>
        <r>
          <rPr>
            <sz val="9"/>
            <color indexed="81"/>
            <rFont val="Calibri"/>
            <family val="2"/>
          </rPr>
          <t xml:space="preserve">
Jan 2011 (orig)
Feb (1st deferred)
Mar
Apr
May
Jun
Jul
Aug
Sep
Oct
Nov
Dec
Jan 2012
Feb
Mar
Apr
May
Jun
Jul
Aug
Sep
Oct
Nov
Dec (23rd deferred)
23 total deferred payments</t>
        </r>
      </text>
    </comment>
  </commentList>
</comments>
</file>

<file path=xl/comments6.xml><?xml version="1.0" encoding="utf-8"?>
<comments xmlns="http://schemas.openxmlformats.org/spreadsheetml/2006/main">
  <authors>
    <author>Steve Roehling</author>
  </authors>
  <commentList>
    <comment ref="F46" authorId="0">
      <text>
        <r>
          <rPr>
            <b/>
            <sz val="9"/>
            <color indexed="81"/>
            <rFont val="Calibri"/>
            <family val="2"/>
          </rPr>
          <t>Steve Roehling:</t>
        </r>
        <r>
          <rPr>
            <sz val="9"/>
            <color indexed="81"/>
            <rFont val="Calibri"/>
            <family val="2"/>
          </rPr>
          <t xml:space="preserve">
Used as beginning balance for payment on month 37</t>
        </r>
      </text>
    </comment>
  </commentList>
</comments>
</file>

<file path=xl/sharedStrings.xml><?xml version="1.0" encoding="utf-8"?>
<sst xmlns="http://schemas.openxmlformats.org/spreadsheetml/2006/main" count="315" uniqueCount="77">
  <si>
    <t>Interest Rate</t>
  </si>
  <si>
    <t>Loan Amount</t>
  </si>
  <si>
    <t>Payment 1</t>
  </si>
  <si>
    <t>Beginning Balance</t>
  </si>
  <si>
    <t>Interest</t>
  </si>
  <si>
    <t>Monthly Interest</t>
  </si>
  <si>
    <t>Principal Payment</t>
  </si>
  <si>
    <t>Monthly Payment</t>
  </si>
  <si>
    <t>Ending Principal Balance</t>
  </si>
  <si>
    <t>http://www.hughchou.org/calc/genloan.cgi</t>
  </si>
  <si>
    <t>Number of Monthly Payments</t>
  </si>
  <si>
    <t>end of 2015</t>
  </si>
  <si>
    <t>Interst</t>
  </si>
  <si>
    <t>end of 2016</t>
  </si>
  <si>
    <t>Net Worth</t>
  </si>
  <si>
    <t>testFutureLoanWithDeferredPaymentAndNoPaymentOfInterestWhileInDeferrment unit test</t>
  </si>
  <si>
    <t>Monthly multiplier</t>
  </si>
  <si>
    <t>Balance after deferment</t>
  </si>
  <si>
    <t>Origination</t>
  </si>
  <si>
    <t>Months in deferment</t>
  </si>
  <si>
    <t>End of 2014</t>
  </si>
  <si>
    <t>End of 2015</t>
  </si>
  <si>
    <t>testFutureLoanWithDeferredPaymentAndPaymentOfInterestAndUnSubsidizedInterest</t>
  </si>
  <si>
    <t>Starting Cash Balance</t>
  </si>
  <si>
    <t>Intrest Paid in Deferment</t>
  </si>
  <si>
    <t>Cash Balance After Deferment</t>
  </si>
  <si>
    <t>Interest per month</t>
  </si>
  <si>
    <t>Cash Bal</t>
  </si>
  <si>
    <t>Total Payments</t>
  </si>
  <si>
    <t>End of 2016</t>
  </si>
  <si>
    <t>testLoanWithDeferredPaymentAndPaymentOfInterestAndSubsidizedInterest</t>
  </si>
  <si>
    <t>Cash Balance</t>
  </si>
  <si>
    <t>testPastLoanWithDeferredPaymentAndNoPaymentOfInterestWhileInDeferrment</t>
  </si>
  <si>
    <t>End of 2013</t>
  </si>
  <si>
    <t>testPastLoanWithDeferredPaymentAndNoPaymentOfInterestWhileInDeferrmentStartPmtsInPastFinishAfterSimStart</t>
  </si>
  <si>
    <t>Payment Date</t>
  </si>
  <si>
    <t>December 1,2012</t>
  </si>
  <si>
    <t>Feb</t>
  </si>
  <si>
    <t>Mar</t>
  </si>
  <si>
    <t>Apr</t>
  </si>
  <si>
    <t>May</t>
  </si>
  <si>
    <t>Jun</t>
  </si>
  <si>
    <t>Jul</t>
  </si>
  <si>
    <t>Aug</t>
  </si>
  <si>
    <t>Sep</t>
  </si>
  <si>
    <t>Oct</t>
  </si>
  <si>
    <t>Nov</t>
  </si>
  <si>
    <t>testPastLoanWithDeferredPaymentAndNoPaymentOfInterestWhileInDeferrmentStartPmtsInPastFinishAfterSimStartAndStartingBalance</t>
  </si>
  <si>
    <t>End of 2012</t>
  </si>
  <si>
    <t>Starting Cash Bal</t>
  </si>
  <si>
    <t>Daily Interest Rate</t>
  </si>
  <si>
    <t>Adjusted Annual Rate</t>
  </si>
  <si>
    <t>Prorated Days</t>
  </si>
  <si>
    <t>Multiplier for Prorated Interest</t>
  </si>
  <si>
    <t>Prorated Interest</t>
  </si>
  <si>
    <t>From 12/15/2014 to 1/01/2015 (=17 days)</t>
  </si>
  <si>
    <t>testLoanWithEarlyPayoffAndProratedInterest,testLoanWithEarlyPayoffAndProratedInterestEndOfMonth</t>
  </si>
  <si>
    <t>Prorated Balance For Payoff (on 1/1/2014)</t>
  </si>
  <si>
    <t>testDeferredLoanWithExtraPayments</t>
  </si>
  <si>
    <t>Payments while in Deferrment</t>
  </si>
  <si>
    <t>Extra Payment</t>
  </si>
  <si>
    <t>Extra Payment Amount</t>
  </si>
  <si>
    <t>Loan Amount After Deferment</t>
  </si>
  <si>
    <t>Original Loan Amount</t>
  </si>
  <si>
    <t>testPastLoanWithDeferredPaymentAndNoPaymentOfInterestWhileInDeferrmentAndExtraPayments</t>
  </si>
  <si>
    <t>Deferred Payment 1</t>
  </si>
  <si>
    <t>Regular Payment 1</t>
  </si>
  <si>
    <t>Loan Amount (after Deferment)</t>
  </si>
  <si>
    <t>testPastLoanWithDeferredPaymentAndPaymentOfInterestWhileInDeferrmentAndExtraPayments</t>
  </si>
  <si>
    <t>testPastLoanWithDeferredPaymentAndNoPaymentOfInterestWhileInDeferrmentAndExtraPaymentsAndStartingBal</t>
  </si>
  <si>
    <t>Starting Balance</t>
  </si>
  <si>
    <t>Original</t>
  </si>
  <si>
    <t>Adjusted at Month 37</t>
  </si>
  <si>
    <t>Adjusted at Month 11</t>
  </si>
  <si>
    <t>testPeriodicInterestBearingBal (WorkingBalanceTest.m)</t>
  </si>
  <si>
    <t>After Deferment</t>
  </si>
  <si>
    <t>testPeriodicInterestBearingBal,testPeriodicInterestBearingBalWithInterestOnlyPayment (WorkingBalanceTest.m)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</si>
</sst>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0.0000%"/>
    <numFmt numFmtId="165" formatCode="&quot;$&quot;#,##0.0000"/>
    <numFmt numFmtId="166" formatCode="&quot;$&quot;#,##0.00"/>
    <numFmt numFmtId="167" formatCode="[$-409]mmmm\ d\,\ yyyy;@"/>
  </numFmts>
  <fonts count="5" x14ac:knownFonts="1">
    <font>
      <sz val="12"/>
      <color theme="1"/>
      <name val="Calibri"/>
      <family val="2"/>
      <scheme val="minor"/>
    </font>
    <font>
      <u/>
      <sz val="12"/>
      <color theme="10"/>
      <name val="Calibri"/>
      <family val="2"/>
      <scheme val="minor"/>
    </font>
    <font>
      <sz val="9"/>
      <color indexed="81"/>
      <name val="Calibri"/>
      <family val="2"/>
    </font>
    <font>
      <b/>
      <sz val="9"/>
      <color indexed="81"/>
      <name val="Calibri"/>
      <family val="2"/>
    </font>
    <font>
      <u/>
      <sz val="12"/>
      <color theme="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8" fontId="0" fillId="0" borderId="0" xfId="0" applyNumberFormat="1"/>
    <xf numFmtId="9" fontId="0" fillId="0" borderId="0" xfId="0" applyNumberFormat="1"/>
    <xf numFmtId="2" fontId="0" fillId="0" borderId="0" xfId="0" applyNumberFormat="1"/>
    <xf numFmtId="164" fontId="0" fillId="0" borderId="0" xfId="0" applyNumberFormat="1"/>
    <xf numFmtId="0" fontId="1" fillId="0" borderId="0" xfId="1"/>
    <xf numFmtId="1" fontId="0" fillId="0" borderId="0" xfId="0" applyNumberFormat="1"/>
    <xf numFmtId="2" fontId="0" fillId="2" borderId="0" xfId="0" applyNumberFormat="1" applyFill="1"/>
    <xf numFmtId="2" fontId="0" fillId="3" borderId="0" xfId="0" applyNumberFormat="1" applyFill="1"/>
    <xf numFmtId="0" fontId="0" fillId="3" borderId="0" xfId="0" applyFill="1"/>
    <xf numFmtId="165" fontId="0" fillId="0" borderId="0" xfId="0" applyNumberFormat="1"/>
    <xf numFmtId="166" fontId="0" fillId="0" borderId="0" xfId="0" applyNumberFormat="1"/>
    <xf numFmtId="2" fontId="0" fillId="0" borderId="0" xfId="0" applyNumberFormat="1" applyFill="1"/>
    <xf numFmtId="0" fontId="0" fillId="0" borderId="0" xfId="0" applyFill="1"/>
    <xf numFmtId="167" fontId="0" fillId="0" borderId="0" xfId="0" applyNumberFormat="1"/>
    <xf numFmtId="167" fontId="0" fillId="0" borderId="0" xfId="0" applyNumberFormat="1" applyFill="1"/>
    <xf numFmtId="8" fontId="0" fillId="3" borderId="0" xfId="0" applyNumberFormat="1" applyFill="1"/>
    <xf numFmtId="164" fontId="0" fillId="0" borderId="0" xfId="0" applyNumberFormat="1" applyFill="1"/>
    <xf numFmtId="9" fontId="0" fillId="0" borderId="0" xfId="0" applyNumberFormat="1" applyFill="1"/>
    <xf numFmtId="1" fontId="0" fillId="0" borderId="0" xfId="0" applyNumberFormat="1" applyFill="1"/>
    <xf numFmtId="8" fontId="0" fillId="0" borderId="0" xfId="0" applyNumberFormat="1" applyFill="1"/>
    <xf numFmtId="14" fontId="0" fillId="0" borderId="0" xfId="0" applyNumberFormat="1"/>
    <xf numFmtId="40" fontId="0" fillId="0" borderId="0" xfId="0" applyNumberFormat="1"/>
    <xf numFmtId="0" fontId="0" fillId="0" borderId="0" xfId="0" applyNumberFormat="1"/>
    <xf numFmtId="15" fontId="0" fillId="0" borderId="0" xfId="0" applyNumberFormat="1"/>
    <xf numFmtId="0" fontId="0" fillId="2" borderId="0" xfId="0" applyFill="1"/>
    <xf numFmtId="10" fontId="0" fillId="0" borderId="0" xfId="0" applyNumberFormat="1"/>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hughchou.org/calc/genloan.cgi" TargetMode="Externa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G31" sqref="G31"/>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68</v>
      </c>
    </row>
    <row r="3" spans="1:6">
      <c r="A3" t="s">
        <v>18</v>
      </c>
      <c r="B3">
        <v>1000</v>
      </c>
    </row>
    <row r="4" spans="1:6">
      <c r="A4" t="s">
        <v>67</v>
      </c>
      <c r="B4" s="3">
        <f>F33</f>
        <v>770</v>
      </c>
    </row>
    <row r="5" spans="1:6">
      <c r="A5" t="s">
        <v>0</v>
      </c>
      <c r="B5" s="2">
        <v>0.1</v>
      </c>
    </row>
    <row r="6" spans="1:6">
      <c r="A6" t="s">
        <v>5</v>
      </c>
      <c r="B6" s="4">
        <f>B5/12</f>
        <v>8.3333333333333332E-3</v>
      </c>
    </row>
    <row r="7" spans="1:6">
      <c r="A7" t="s">
        <v>10</v>
      </c>
      <c r="B7" s="6">
        <v>36</v>
      </c>
    </row>
    <row r="8" spans="1:6">
      <c r="A8" t="s">
        <v>7</v>
      </c>
      <c r="B8" s="1">
        <f>-PMT(MonthlyInterestRate,NumPayments,LoanAmount,0,0)</f>
        <v>24.845734139254866</v>
      </c>
    </row>
    <row r="9" spans="1:6">
      <c r="B9" s="1"/>
    </row>
    <row r="10" spans="1:6">
      <c r="B10" t="s">
        <v>3</v>
      </c>
      <c r="C10" t="s">
        <v>4</v>
      </c>
      <c r="D10" t="s">
        <v>6</v>
      </c>
      <c r="E10" t="s">
        <v>60</v>
      </c>
      <c r="F10" t="s">
        <v>8</v>
      </c>
    </row>
    <row r="11" spans="1:6">
      <c r="A11" t="s">
        <v>65</v>
      </c>
      <c r="B11" s="3">
        <f>B3</f>
        <v>1000</v>
      </c>
      <c r="C11" s="3">
        <f t="shared" ref="C11:C33" si="0">(B11*B$6)</f>
        <v>8.3333333333333339</v>
      </c>
      <c r="D11" s="3">
        <v>0</v>
      </c>
      <c r="E11" s="3">
        <v>10</v>
      </c>
      <c r="F11" s="3">
        <f>B11-E11</f>
        <v>990</v>
      </c>
    </row>
    <row r="12" spans="1:6">
      <c r="A12">
        <v>2</v>
      </c>
      <c r="B12" s="1">
        <f>F11</f>
        <v>990</v>
      </c>
      <c r="C12" s="3">
        <f t="shared" si="0"/>
        <v>8.25</v>
      </c>
      <c r="D12" s="3">
        <v>0</v>
      </c>
      <c r="E12" s="3">
        <v>10</v>
      </c>
      <c r="F12" s="3">
        <f t="shared" ref="F12:F33" si="1">B12-E12</f>
        <v>980</v>
      </c>
    </row>
    <row r="13" spans="1:6">
      <c r="A13">
        <v>3</v>
      </c>
      <c r="B13" s="1">
        <f t="shared" ref="B13:B33" si="2">F12</f>
        <v>980</v>
      </c>
      <c r="C13" s="3">
        <f t="shared" si="0"/>
        <v>8.1666666666666661</v>
      </c>
      <c r="D13" s="3">
        <v>0</v>
      </c>
      <c r="E13" s="3">
        <v>10</v>
      </c>
      <c r="F13" s="3">
        <f t="shared" si="1"/>
        <v>970</v>
      </c>
    </row>
    <row r="14" spans="1:6">
      <c r="A14">
        <v>4</v>
      </c>
      <c r="B14" s="1">
        <f t="shared" si="2"/>
        <v>970</v>
      </c>
      <c r="C14" s="3">
        <f t="shared" si="0"/>
        <v>8.0833333333333339</v>
      </c>
      <c r="D14" s="3">
        <v>0</v>
      </c>
      <c r="E14" s="3">
        <v>10</v>
      </c>
      <c r="F14" s="3">
        <f t="shared" si="1"/>
        <v>960</v>
      </c>
    </row>
    <row r="15" spans="1:6">
      <c r="A15">
        <v>5</v>
      </c>
      <c r="B15" s="1">
        <f t="shared" si="2"/>
        <v>960</v>
      </c>
      <c r="C15" s="3">
        <f t="shared" si="0"/>
        <v>8</v>
      </c>
      <c r="D15" s="3">
        <v>0</v>
      </c>
      <c r="E15" s="3">
        <v>10</v>
      </c>
      <c r="F15" s="3">
        <f t="shared" si="1"/>
        <v>950</v>
      </c>
    </row>
    <row r="16" spans="1:6">
      <c r="A16">
        <v>6</v>
      </c>
      <c r="B16" s="1">
        <f t="shared" si="2"/>
        <v>950</v>
      </c>
      <c r="C16" s="3">
        <f t="shared" si="0"/>
        <v>7.916666666666667</v>
      </c>
      <c r="D16" s="3">
        <v>0</v>
      </c>
      <c r="E16" s="3">
        <v>10</v>
      </c>
      <c r="F16" s="3">
        <f t="shared" si="1"/>
        <v>940</v>
      </c>
    </row>
    <row r="17" spans="1:6">
      <c r="A17">
        <v>7</v>
      </c>
      <c r="B17" s="1">
        <f t="shared" si="2"/>
        <v>940</v>
      </c>
      <c r="C17" s="3">
        <f t="shared" si="0"/>
        <v>7.833333333333333</v>
      </c>
      <c r="D17" s="3">
        <v>0</v>
      </c>
      <c r="E17" s="3">
        <v>10</v>
      </c>
      <c r="F17" s="3">
        <f t="shared" si="1"/>
        <v>930</v>
      </c>
    </row>
    <row r="18" spans="1:6">
      <c r="A18">
        <v>8</v>
      </c>
      <c r="B18" s="1">
        <f t="shared" si="2"/>
        <v>930</v>
      </c>
      <c r="C18" s="3">
        <f t="shared" si="0"/>
        <v>7.75</v>
      </c>
      <c r="D18" s="3">
        <v>0</v>
      </c>
      <c r="E18" s="3">
        <v>10</v>
      </c>
      <c r="F18" s="3">
        <f t="shared" si="1"/>
        <v>920</v>
      </c>
    </row>
    <row r="19" spans="1:6">
      <c r="A19">
        <v>9</v>
      </c>
      <c r="B19" s="1">
        <f t="shared" si="2"/>
        <v>920</v>
      </c>
      <c r="C19" s="3">
        <f t="shared" si="0"/>
        <v>7.666666666666667</v>
      </c>
      <c r="D19" s="3">
        <v>0</v>
      </c>
      <c r="E19" s="3">
        <v>10</v>
      </c>
      <c r="F19" s="3">
        <f t="shared" si="1"/>
        <v>910</v>
      </c>
    </row>
    <row r="20" spans="1:6">
      <c r="A20">
        <v>10</v>
      </c>
      <c r="B20" s="1">
        <f t="shared" si="2"/>
        <v>910</v>
      </c>
      <c r="C20" s="3">
        <f t="shared" si="0"/>
        <v>7.583333333333333</v>
      </c>
      <c r="D20" s="3">
        <v>0</v>
      </c>
      <c r="E20" s="3">
        <v>10</v>
      </c>
      <c r="F20" s="3">
        <f t="shared" si="1"/>
        <v>900</v>
      </c>
    </row>
    <row r="21" spans="1:6">
      <c r="A21">
        <v>11</v>
      </c>
      <c r="B21" s="1">
        <f t="shared" si="2"/>
        <v>900</v>
      </c>
      <c r="C21" s="3">
        <f t="shared" si="0"/>
        <v>7.5</v>
      </c>
      <c r="D21" s="3">
        <v>0</v>
      </c>
      <c r="E21" s="3">
        <v>10</v>
      </c>
      <c r="F21" s="3">
        <f t="shared" si="1"/>
        <v>890</v>
      </c>
    </row>
    <row r="22" spans="1:6">
      <c r="A22">
        <v>12</v>
      </c>
      <c r="B22" s="1">
        <f t="shared" si="2"/>
        <v>890</v>
      </c>
      <c r="C22" s="3">
        <f t="shared" si="0"/>
        <v>7.416666666666667</v>
      </c>
      <c r="D22" s="3">
        <v>0</v>
      </c>
      <c r="E22" s="3">
        <v>10</v>
      </c>
      <c r="F22" s="3">
        <f t="shared" si="1"/>
        <v>880</v>
      </c>
    </row>
    <row r="23" spans="1:6">
      <c r="A23">
        <v>13</v>
      </c>
      <c r="B23" s="1">
        <f t="shared" si="2"/>
        <v>880</v>
      </c>
      <c r="C23" s="3">
        <f t="shared" si="0"/>
        <v>7.333333333333333</v>
      </c>
      <c r="D23" s="3">
        <v>0</v>
      </c>
      <c r="E23" s="3">
        <v>10</v>
      </c>
      <c r="F23" s="3">
        <f t="shared" si="1"/>
        <v>870</v>
      </c>
    </row>
    <row r="24" spans="1:6">
      <c r="A24">
        <v>14</v>
      </c>
      <c r="B24" s="1">
        <f t="shared" si="2"/>
        <v>870</v>
      </c>
      <c r="C24" s="3">
        <f t="shared" si="0"/>
        <v>7.25</v>
      </c>
      <c r="D24" s="3">
        <v>0</v>
      </c>
      <c r="E24" s="3">
        <v>10</v>
      </c>
      <c r="F24" s="3">
        <f t="shared" si="1"/>
        <v>860</v>
      </c>
    </row>
    <row r="25" spans="1:6">
      <c r="A25">
        <v>15</v>
      </c>
      <c r="B25" s="1">
        <f t="shared" si="2"/>
        <v>860</v>
      </c>
      <c r="C25" s="3">
        <f t="shared" si="0"/>
        <v>7.166666666666667</v>
      </c>
      <c r="D25" s="3">
        <v>0</v>
      </c>
      <c r="E25" s="3">
        <v>10</v>
      </c>
      <c r="F25" s="3">
        <f t="shared" si="1"/>
        <v>850</v>
      </c>
    </row>
    <row r="26" spans="1:6">
      <c r="A26">
        <v>16</v>
      </c>
      <c r="B26" s="1">
        <f t="shared" si="2"/>
        <v>850</v>
      </c>
      <c r="C26" s="3">
        <f t="shared" si="0"/>
        <v>7.083333333333333</v>
      </c>
      <c r="D26" s="3">
        <v>0</v>
      </c>
      <c r="E26" s="3">
        <v>10</v>
      </c>
      <c r="F26" s="3">
        <f t="shared" si="1"/>
        <v>840</v>
      </c>
    </row>
    <row r="27" spans="1:6">
      <c r="A27">
        <v>17</v>
      </c>
      <c r="B27" s="1">
        <f t="shared" si="2"/>
        <v>840</v>
      </c>
      <c r="C27" s="3">
        <f t="shared" si="0"/>
        <v>7</v>
      </c>
      <c r="D27" s="3">
        <v>0</v>
      </c>
      <c r="E27" s="3">
        <v>10</v>
      </c>
      <c r="F27" s="3">
        <f t="shared" si="1"/>
        <v>830</v>
      </c>
    </row>
    <row r="28" spans="1:6">
      <c r="A28">
        <v>18</v>
      </c>
      <c r="B28" s="1">
        <f t="shared" si="2"/>
        <v>830</v>
      </c>
      <c r="C28" s="3">
        <f t="shared" si="0"/>
        <v>6.916666666666667</v>
      </c>
      <c r="D28" s="3">
        <v>0</v>
      </c>
      <c r="E28" s="3">
        <v>10</v>
      </c>
      <c r="F28" s="3">
        <f t="shared" si="1"/>
        <v>820</v>
      </c>
    </row>
    <row r="29" spans="1:6">
      <c r="A29">
        <v>19</v>
      </c>
      <c r="B29" s="1">
        <f t="shared" si="2"/>
        <v>820</v>
      </c>
      <c r="C29" s="3">
        <f t="shared" si="0"/>
        <v>6.833333333333333</v>
      </c>
      <c r="D29" s="3">
        <v>0</v>
      </c>
      <c r="E29" s="3">
        <v>10</v>
      </c>
      <c r="F29" s="3">
        <f t="shared" si="1"/>
        <v>810</v>
      </c>
    </row>
    <row r="30" spans="1:6">
      <c r="A30">
        <v>20</v>
      </c>
      <c r="B30" s="1">
        <f t="shared" si="2"/>
        <v>810</v>
      </c>
      <c r="C30" s="3">
        <f t="shared" si="0"/>
        <v>6.75</v>
      </c>
      <c r="D30" s="3">
        <v>0</v>
      </c>
      <c r="E30" s="3">
        <v>10</v>
      </c>
      <c r="F30" s="3">
        <f t="shared" si="1"/>
        <v>800</v>
      </c>
    </row>
    <row r="31" spans="1:6">
      <c r="A31">
        <v>21</v>
      </c>
      <c r="B31" s="1">
        <f t="shared" si="2"/>
        <v>800</v>
      </c>
      <c r="C31" s="3">
        <f t="shared" si="0"/>
        <v>6.666666666666667</v>
      </c>
      <c r="D31" s="3">
        <v>0</v>
      </c>
      <c r="E31" s="3">
        <v>10</v>
      </c>
      <c r="F31" s="3">
        <f t="shared" si="1"/>
        <v>790</v>
      </c>
    </row>
    <row r="32" spans="1:6">
      <c r="A32">
        <v>22</v>
      </c>
      <c r="B32" s="1">
        <f t="shared" si="2"/>
        <v>790</v>
      </c>
      <c r="C32" s="3">
        <f t="shared" si="0"/>
        <v>6.583333333333333</v>
      </c>
      <c r="D32" s="3">
        <v>0</v>
      </c>
      <c r="E32" s="3">
        <v>10</v>
      </c>
      <c r="F32" s="3">
        <f t="shared" si="1"/>
        <v>780</v>
      </c>
    </row>
    <row r="33" spans="1:7">
      <c r="A33">
        <v>23</v>
      </c>
      <c r="B33" s="1">
        <f t="shared" si="2"/>
        <v>780</v>
      </c>
      <c r="C33" s="3">
        <f t="shared" si="0"/>
        <v>6.5</v>
      </c>
      <c r="D33" s="3">
        <v>0</v>
      </c>
      <c r="E33" s="3">
        <v>10</v>
      </c>
      <c r="F33" s="3">
        <f t="shared" si="1"/>
        <v>770</v>
      </c>
    </row>
    <row r="34" spans="1:7">
      <c r="B34" s="1"/>
    </row>
    <row r="35" spans="1:7">
      <c r="B35" t="s">
        <v>3</v>
      </c>
      <c r="C35" t="s">
        <v>4</v>
      </c>
      <c r="D35" t="s">
        <v>6</v>
      </c>
      <c r="E35" t="s">
        <v>60</v>
      </c>
      <c r="F35" t="s">
        <v>8</v>
      </c>
    </row>
    <row r="36" spans="1:7">
      <c r="A36" t="s">
        <v>66</v>
      </c>
      <c r="B36" s="3">
        <f>F33</f>
        <v>770</v>
      </c>
      <c r="C36" s="3">
        <f>(B36*B$6)</f>
        <v>6.416666666666667</v>
      </c>
      <c r="D36" s="3">
        <f t="shared" ref="D36:D52" si="3">MonthlyPayment-C36</f>
        <v>18.429067472588198</v>
      </c>
      <c r="E36" s="3">
        <v>10</v>
      </c>
      <c r="F36" s="3">
        <f>B36-SUM(D36:E36)</f>
        <v>741.57093252741186</v>
      </c>
    </row>
    <row r="37" spans="1:7">
      <c r="A37">
        <v>2</v>
      </c>
      <c r="B37" s="3">
        <f>F36</f>
        <v>741.57093252741186</v>
      </c>
      <c r="C37" s="3">
        <f>(B37*B$6)</f>
        <v>6.179757771061765</v>
      </c>
      <c r="D37" s="3">
        <f t="shared" si="3"/>
        <v>18.6659763681931</v>
      </c>
      <c r="E37" s="3">
        <v>10</v>
      </c>
      <c r="F37" s="3">
        <f t="shared" ref="F37:F72" si="4">B37-SUM(D37:E37)</f>
        <v>712.90495615921873</v>
      </c>
    </row>
    <row r="38" spans="1:7">
      <c r="A38">
        <v>3</v>
      </c>
      <c r="B38" s="3">
        <f t="shared" ref="B38:B71" si="5">F37</f>
        <v>712.90495615921873</v>
      </c>
      <c r="C38" s="3">
        <f t="shared" ref="C38:C71" si="6">(B38*B$6)</f>
        <v>5.9408746346601564</v>
      </c>
      <c r="D38" s="3">
        <f t="shared" si="3"/>
        <v>18.904859504594711</v>
      </c>
      <c r="E38" s="3">
        <v>10</v>
      </c>
      <c r="F38" s="3">
        <f t="shared" si="4"/>
        <v>684.00009665462403</v>
      </c>
    </row>
    <row r="39" spans="1:7">
      <c r="A39">
        <v>4</v>
      </c>
      <c r="B39" s="3">
        <f t="shared" si="5"/>
        <v>684.00009665462403</v>
      </c>
      <c r="C39" s="3">
        <f t="shared" si="6"/>
        <v>5.7000008054552005</v>
      </c>
      <c r="D39" s="3">
        <f t="shared" si="3"/>
        <v>19.145733333799665</v>
      </c>
      <c r="E39" s="3">
        <v>10</v>
      </c>
      <c r="F39" s="3">
        <f t="shared" si="4"/>
        <v>654.8543633208244</v>
      </c>
    </row>
    <row r="40" spans="1:7">
      <c r="A40">
        <v>5</v>
      </c>
      <c r="B40" s="3">
        <f t="shared" si="5"/>
        <v>654.8543633208244</v>
      </c>
      <c r="C40" s="3">
        <f t="shared" si="6"/>
        <v>5.4571196943402036</v>
      </c>
      <c r="D40" s="3">
        <f t="shared" si="3"/>
        <v>19.388614444914662</v>
      </c>
      <c r="E40" s="3">
        <v>10</v>
      </c>
      <c r="F40" s="3">
        <f t="shared" si="4"/>
        <v>625.46574887590975</v>
      </c>
    </row>
    <row r="41" spans="1:7">
      <c r="A41">
        <v>6</v>
      </c>
      <c r="B41" s="3">
        <f t="shared" si="5"/>
        <v>625.46574887590975</v>
      </c>
      <c r="C41" s="3">
        <f t="shared" si="6"/>
        <v>5.2122145739659143</v>
      </c>
      <c r="D41" s="3">
        <f t="shared" si="3"/>
        <v>19.63351956528895</v>
      </c>
      <c r="E41" s="3">
        <v>10</v>
      </c>
      <c r="F41" s="3">
        <f t="shared" si="4"/>
        <v>595.83222931062085</v>
      </c>
    </row>
    <row r="42" spans="1:7">
      <c r="A42">
        <v>7</v>
      </c>
      <c r="B42" s="3">
        <f t="shared" si="5"/>
        <v>595.83222931062085</v>
      </c>
      <c r="C42" s="3">
        <f t="shared" si="6"/>
        <v>4.9652685775885068</v>
      </c>
      <c r="D42" s="3">
        <f t="shared" si="3"/>
        <v>19.880465561666359</v>
      </c>
      <c r="E42" s="3">
        <v>10</v>
      </c>
      <c r="F42" s="3">
        <f t="shared" si="4"/>
        <v>565.95176374895448</v>
      </c>
    </row>
    <row r="43" spans="1:7">
      <c r="A43">
        <v>8</v>
      </c>
      <c r="B43" s="3">
        <f t="shared" si="5"/>
        <v>565.95176374895448</v>
      </c>
      <c r="C43" s="3">
        <f t="shared" si="6"/>
        <v>4.7162646979079543</v>
      </c>
      <c r="D43" s="3">
        <f t="shared" si="3"/>
        <v>20.129469441346913</v>
      </c>
      <c r="E43" s="3">
        <v>10</v>
      </c>
      <c r="F43" s="3">
        <f t="shared" si="4"/>
        <v>535.82229430760754</v>
      </c>
    </row>
    <row r="44" spans="1:7">
      <c r="A44">
        <v>9</v>
      </c>
      <c r="B44" s="3">
        <f t="shared" si="5"/>
        <v>535.82229430760754</v>
      </c>
      <c r="C44" s="3">
        <f t="shared" si="6"/>
        <v>4.465185785896729</v>
      </c>
      <c r="D44" s="3">
        <f t="shared" si="3"/>
        <v>20.380548353358137</v>
      </c>
      <c r="E44" s="3">
        <v>10</v>
      </c>
      <c r="F44" s="3">
        <f t="shared" si="4"/>
        <v>505.44174595424943</v>
      </c>
    </row>
    <row r="45" spans="1:7">
      <c r="A45">
        <v>10</v>
      </c>
      <c r="B45" s="3">
        <f t="shared" si="5"/>
        <v>505.44174595424943</v>
      </c>
      <c r="C45" s="3">
        <f t="shared" si="6"/>
        <v>4.2120145496187451</v>
      </c>
      <c r="D45" s="3">
        <f t="shared" si="3"/>
        <v>20.633719589636122</v>
      </c>
      <c r="E45" s="3">
        <v>10</v>
      </c>
      <c r="F45" s="3">
        <f t="shared" si="4"/>
        <v>474.80802636461328</v>
      </c>
    </row>
    <row r="46" spans="1:7">
      <c r="A46">
        <v>11</v>
      </c>
      <c r="B46" s="3">
        <f t="shared" si="5"/>
        <v>474.80802636461328</v>
      </c>
      <c r="C46" s="3">
        <f t="shared" si="6"/>
        <v>3.9567335530384438</v>
      </c>
      <c r="D46" s="3">
        <f t="shared" si="3"/>
        <v>20.889000586216422</v>
      </c>
      <c r="E46" s="3">
        <v>10</v>
      </c>
      <c r="F46" s="3">
        <f t="shared" si="4"/>
        <v>443.91902577839687</v>
      </c>
    </row>
    <row r="47" spans="1:7">
      <c r="A47">
        <v>12</v>
      </c>
      <c r="B47" s="3">
        <f t="shared" si="5"/>
        <v>443.91902577839687</v>
      </c>
      <c r="C47" s="3">
        <f t="shared" si="6"/>
        <v>3.6993252148199738</v>
      </c>
      <c r="D47" s="3">
        <f t="shared" si="3"/>
        <v>21.146408924434891</v>
      </c>
      <c r="E47" s="3">
        <v>10</v>
      </c>
      <c r="F47" s="8">
        <f t="shared" si="4"/>
        <v>412.77261685396201</v>
      </c>
      <c r="G47" s="9" t="s">
        <v>33</v>
      </c>
    </row>
    <row r="48" spans="1:7">
      <c r="A48">
        <v>13</v>
      </c>
      <c r="B48" s="3">
        <f t="shared" si="5"/>
        <v>412.77261685396201</v>
      </c>
      <c r="C48" s="3">
        <f t="shared" si="6"/>
        <v>3.4397718071163501</v>
      </c>
      <c r="D48" s="3">
        <f t="shared" si="3"/>
        <v>21.405962332138515</v>
      </c>
      <c r="E48" s="3">
        <v>10</v>
      </c>
      <c r="F48" s="3">
        <f t="shared" si="4"/>
        <v>381.36665452182348</v>
      </c>
    </row>
    <row r="49" spans="1:7">
      <c r="A49">
        <v>14</v>
      </c>
      <c r="B49" s="3">
        <f t="shared" si="5"/>
        <v>381.36665452182348</v>
      </c>
      <c r="C49" s="3">
        <f t="shared" si="6"/>
        <v>3.1780554543485291</v>
      </c>
      <c r="D49" s="3">
        <f t="shared" si="3"/>
        <v>21.667678684906335</v>
      </c>
      <c r="E49" s="3">
        <v>10</v>
      </c>
      <c r="F49" s="3">
        <f t="shared" si="4"/>
        <v>349.69897583691716</v>
      </c>
    </row>
    <row r="50" spans="1:7">
      <c r="A50">
        <v>15</v>
      </c>
      <c r="B50" s="3">
        <f t="shared" si="5"/>
        <v>349.69897583691716</v>
      </c>
      <c r="C50" s="3">
        <f t="shared" si="6"/>
        <v>2.9141581319743097</v>
      </c>
      <c r="D50" s="3">
        <f t="shared" si="3"/>
        <v>21.931576007280555</v>
      </c>
      <c r="E50" s="3">
        <v>10</v>
      </c>
      <c r="F50" s="3">
        <f t="shared" si="4"/>
        <v>317.76739982963659</v>
      </c>
    </row>
    <row r="51" spans="1:7">
      <c r="A51">
        <v>16</v>
      </c>
      <c r="B51" s="3">
        <f t="shared" si="5"/>
        <v>317.76739982963659</v>
      </c>
      <c r="C51" s="3">
        <f t="shared" si="6"/>
        <v>2.6480616652469715</v>
      </c>
      <c r="D51" s="3">
        <f t="shared" si="3"/>
        <v>22.197672474007895</v>
      </c>
      <c r="E51" s="3">
        <v>10</v>
      </c>
      <c r="F51" s="3">
        <f t="shared" si="4"/>
        <v>285.56972735562869</v>
      </c>
    </row>
    <row r="52" spans="1:7">
      <c r="A52">
        <v>17</v>
      </c>
      <c r="B52" s="3">
        <f t="shared" si="5"/>
        <v>285.56972735562869</v>
      </c>
      <c r="C52" s="3">
        <f t="shared" si="6"/>
        <v>2.3797477279635721</v>
      </c>
      <c r="D52" s="3">
        <f t="shared" si="3"/>
        <v>22.465986411291293</v>
      </c>
      <c r="E52" s="3">
        <v>10</v>
      </c>
      <c r="F52" s="3">
        <f t="shared" si="4"/>
        <v>253.1037409443374</v>
      </c>
    </row>
    <row r="53" spans="1:7">
      <c r="A53">
        <v>18</v>
      </c>
      <c r="B53" s="3">
        <f t="shared" si="5"/>
        <v>253.1037409443374</v>
      </c>
      <c r="C53" s="3">
        <f t="shared" si="6"/>
        <v>2.1091978412028118</v>
      </c>
      <c r="D53" s="3">
        <f t="shared" ref="D53:D66" si="7">MonthlyPayment-C53</f>
        <v>22.736536298052055</v>
      </c>
      <c r="E53" s="3">
        <v>10</v>
      </c>
      <c r="F53" s="3">
        <f t="shared" si="4"/>
        <v>220.36720464628536</v>
      </c>
    </row>
    <row r="54" spans="1:7">
      <c r="A54">
        <v>19</v>
      </c>
      <c r="B54" s="3">
        <f t="shared" si="5"/>
        <v>220.36720464628536</v>
      </c>
      <c r="C54" s="3">
        <f t="shared" si="6"/>
        <v>1.836393372052378</v>
      </c>
      <c r="D54" s="3">
        <f t="shared" si="7"/>
        <v>23.009340767202488</v>
      </c>
      <c r="E54" s="3">
        <v>10</v>
      </c>
      <c r="F54" s="3">
        <f t="shared" si="4"/>
        <v>187.35786387908286</v>
      </c>
    </row>
    <row r="55" spans="1:7">
      <c r="A55">
        <v>20</v>
      </c>
      <c r="B55" s="3">
        <f t="shared" si="5"/>
        <v>187.35786387908286</v>
      </c>
      <c r="C55" s="3">
        <f t="shared" si="6"/>
        <v>1.5613155323256904</v>
      </c>
      <c r="D55" s="3">
        <f t="shared" si="7"/>
        <v>23.284418606929176</v>
      </c>
      <c r="E55" s="3">
        <v>10</v>
      </c>
      <c r="F55" s="3">
        <f t="shared" si="4"/>
        <v>154.07344527215366</v>
      </c>
    </row>
    <row r="56" spans="1:7">
      <c r="A56">
        <v>21</v>
      </c>
      <c r="B56" s="3">
        <f t="shared" si="5"/>
        <v>154.07344527215366</v>
      </c>
      <c r="C56" s="3">
        <f t="shared" si="6"/>
        <v>1.2839453772679472</v>
      </c>
      <c r="D56" s="3">
        <f t="shared" si="7"/>
        <v>23.561788761986918</v>
      </c>
      <c r="E56" s="3">
        <v>10</v>
      </c>
      <c r="F56" s="3">
        <f t="shared" si="4"/>
        <v>120.51165651016674</v>
      </c>
    </row>
    <row r="57" spans="1:7">
      <c r="A57">
        <v>22</v>
      </c>
      <c r="B57" s="3">
        <f t="shared" si="5"/>
        <v>120.51165651016674</v>
      </c>
      <c r="C57" s="3">
        <f t="shared" si="6"/>
        <v>1.0042638042513896</v>
      </c>
      <c r="D57" s="3">
        <f t="shared" si="7"/>
        <v>23.841470335003475</v>
      </c>
      <c r="E57" s="3">
        <v>10</v>
      </c>
      <c r="F57" s="3">
        <f t="shared" si="4"/>
        <v>86.670186175163266</v>
      </c>
    </row>
    <row r="58" spans="1:7">
      <c r="A58">
        <v>23</v>
      </c>
      <c r="B58" s="3">
        <f t="shared" si="5"/>
        <v>86.670186175163266</v>
      </c>
      <c r="C58" s="3">
        <f t="shared" si="6"/>
        <v>0.72225155145969389</v>
      </c>
      <c r="D58" s="3">
        <f t="shared" si="7"/>
        <v>24.123482587795174</v>
      </c>
      <c r="E58" s="3">
        <v>10</v>
      </c>
      <c r="F58" s="3">
        <f t="shared" si="4"/>
        <v>52.546703587368093</v>
      </c>
    </row>
    <row r="59" spans="1:7">
      <c r="A59">
        <v>24</v>
      </c>
      <c r="B59" s="3">
        <f t="shared" si="5"/>
        <v>52.546703587368093</v>
      </c>
      <c r="C59" s="3">
        <f t="shared" si="6"/>
        <v>0.43788919656140074</v>
      </c>
      <c r="D59" s="3">
        <f t="shared" si="7"/>
        <v>24.407844942693465</v>
      </c>
      <c r="E59" s="3">
        <v>10</v>
      </c>
      <c r="F59" s="8">
        <f t="shared" si="4"/>
        <v>18.138858644674627</v>
      </c>
      <c r="G59" s="9" t="s">
        <v>20</v>
      </c>
    </row>
    <row r="60" spans="1:7">
      <c r="A60">
        <v>25</v>
      </c>
      <c r="B60" s="3">
        <f t="shared" si="5"/>
        <v>18.138858644674627</v>
      </c>
      <c r="C60" s="3">
        <f t="shared" si="6"/>
        <v>0.15115715537228855</v>
      </c>
      <c r="D60" s="3">
        <f t="shared" si="7"/>
        <v>24.694576983882577</v>
      </c>
      <c r="E60" s="3">
        <v>10</v>
      </c>
      <c r="F60" s="3">
        <f t="shared" si="4"/>
        <v>-16.555718339207949</v>
      </c>
    </row>
    <row r="61" spans="1:7">
      <c r="A61">
        <v>26</v>
      </c>
      <c r="B61" s="3">
        <f t="shared" si="5"/>
        <v>-16.555718339207949</v>
      </c>
      <c r="C61" s="3">
        <f t="shared" si="6"/>
        <v>-0.13796431949339957</v>
      </c>
      <c r="D61" s="3">
        <f t="shared" si="7"/>
        <v>24.983698458748265</v>
      </c>
      <c r="E61" s="3">
        <v>10</v>
      </c>
      <c r="F61" s="3">
        <f t="shared" si="4"/>
        <v>-51.539416797956214</v>
      </c>
    </row>
    <row r="62" spans="1:7">
      <c r="A62">
        <v>27</v>
      </c>
      <c r="B62" s="3">
        <f t="shared" si="5"/>
        <v>-51.539416797956214</v>
      </c>
      <c r="C62" s="3">
        <f t="shared" si="6"/>
        <v>-0.42949513998296845</v>
      </c>
      <c r="D62" s="3">
        <f t="shared" si="7"/>
        <v>25.275229279237834</v>
      </c>
      <c r="E62" s="3">
        <v>10</v>
      </c>
      <c r="F62" s="3">
        <f t="shared" si="4"/>
        <v>-86.814646077194055</v>
      </c>
    </row>
    <row r="63" spans="1:7">
      <c r="A63">
        <v>28</v>
      </c>
      <c r="B63" s="3">
        <f t="shared" si="5"/>
        <v>-86.814646077194055</v>
      </c>
      <c r="C63" s="3">
        <f t="shared" si="6"/>
        <v>-0.72345538397661713</v>
      </c>
      <c r="D63" s="3">
        <f t="shared" si="7"/>
        <v>25.569189523231483</v>
      </c>
      <c r="E63" s="3">
        <v>10</v>
      </c>
      <c r="F63" s="3">
        <f t="shared" si="4"/>
        <v>-122.38383560042554</v>
      </c>
    </row>
    <row r="64" spans="1:7">
      <c r="A64">
        <v>29</v>
      </c>
      <c r="B64" s="3">
        <f t="shared" si="5"/>
        <v>-122.38383560042554</v>
      </c>
      <c r="C64" s="3">
        <f t="shared" si="6"/>
        <v>-1.0198652966702129</v>
      </c>
      <c r="D64" s="3">
        <f t="shared" si="7"/>
        <v>25.865599435925077</v>
      </c>
      <c r="E64" s="3">
        <v>10</v>
      </c>
      <c r="F64" s="3">
        <f t="shared" si="4"/>
        <v>-158.24943503635063</v>
      </c>
    </row>
    <row r="65" spans="1:6">
      <c r="A65">
        <v>30</v>
      </c>
      <c r="B65" s="3">
        <f t="shared" si="5"/>
        <v>-158.24943503635063</v>
      </c>
      <c r="C65" s="3">
        <f t="shared" si="6"/>
        <v>-1.3187452919695886</v>
      </c>
      <c r="D65" s="3">
        <f t="shared" si="7"/>
        <v>26.164479431224454</v>
      </c>
      <c r="E65" s="3">
        <v>10</v>
      </c>
      <c r="F65" s="3">
        <f t="shared" si="4"/>
        <v>-194.41391446757507</v>
      </c>
    </row>
    <row r="66" spans="1:6">
      <c r="A66">
        <v>31</v>
      </c>
      <c r="B66" s="3">
        <f t="shared" si="5"/>
        <v>-194.41391446757507</v>
      </c>
      <c r="C66" s="3">
        <f t="shared" si="6"/>
        <v>-1.6201159538964589</v>
      </c>
      <c r="D66" s="3">
        <f t="shared" si="7"/>
        <v>26.465850093151325</v>
      </c>
      <c r="E66" s="3">
        <v>10</v>
      </c>
      <c r="F66" s="3">
        <f t="shared" si="4"/>
        <v>-230.87976456072639</v>
      </c>
    </row>
    <row r="67" spans="1:6">
      <c r="A67">
        <v>32</v>
      </c>
      <c r="B67" s="3">
        <f t="shared" si="5"/>
        <v>-230.87976456072639</v>
      </c>
      <c r="C67" s="3">
        <f t="shared" si="6"/>
        <v>-1.9239980380060533</v>
      </c>
      <c r="D67" s="3">
        <f t="shared" ref="D67:D71" si="8">MonthlyPayment-C67</f>
        <v>26.76973217726092</v>
      </c>
      <c r="E67" s="3">
        <v>10</v>
      </c>
      <c r="F67" s="3">
        <f t="shared" si="4"/>
        <v>-267.64949673798731</v>
      </c>
    </row>
    <row r="68" spans="1:6">
      <c r="A68">
        <v>33</v>
      </c>
      <c r="B68" s="3">
        <f t="shared" si="5"/>
        <v>-267.64949673798731</v>
      </c>
      <c r="C68" s="3">
        <f t="shared" si="6"/>
        <v>-2.2304124728165609</v>
      </c>
      <c r="D68" s="3">
        <f t="shared" si="8"/>
        <v>27.076146612071426</v>
      </c>
      <c r="E68" s="3">
        <v>10</v>
      </c>
      <c r="F68" s="3">
        <f t="shared" si="4"/>
        <v>-304.7256433500587</v>
      </c>
    </row>
    <row r="69" spans="1:6">
      <c r="A69">
        <v>34</v>
      </c>
      <c r="B69" s="3">
        <f t="shared" si="5"/>
        <v>-304.7256433500587</v>
      </c>
      <c r="C69" s="3">
        <f t="shared" si="6"/>
        <v>-2.539380361250489</v>
      </c>
      <c r="D69" s="3">
        <f t="shared" si="8"/>
        <v>27.385114500505356</v>
      </c>
      <c r="E69" s="3">
        <v>10</v>
      </c>
      <c r="F69" s="3">
        <f t="shared" si="4"/>
        <v>-342.11075785056403</v>
      </c>
    </row>
    <row r="70" spans="1:6">
      <c r="A70">
        <v>35</v>
      </c>
      <c r="B70" s="3">
        <f t="shared" si="5"/>
        <v>-342.11075785056403</v>
      </c>
      <c r="C70" s="3">
        <f t="shared" si="6"/>
        <v>-2.8509229820880337</v>
      </c>
      <c r="D70" s="3">
        <f t="shared" si="8"/>
        <v>27.696657121342898</v>
      </c>
      <c r="E70" s="3">
        <v>10</v>
      </c>
      <c r="F70" s="3">
        <f t="shared" si="4"/>
        <v>-379.80741497190695</v>
      </c>
    </row>
    <row r="71" spans="1:6">
      <c r="A71">
        <v>36</v>
      </c>
      <c r="B71" s="3">
        <f t="shared" si="5"/>
        <v>-379.80741497190695</v>
      </c>
      <c r="C71" s="3">
        <f t="shared" si="6"/>
        <v>-3.1650617914325578</v>
      </c>
      <c r="D71" s="3">
        <f t="shared" si="8"/>
        <v>28.010795930687422</v>
      </c>
      <c r="E71" s="3">
        <v>10</v>
      </c>
      <c r="F71" s="3">
        <f t="shared" si="4"/>
        <v>-417.81821090259439</v>
      </c>
    </row>
    <row r="72" spans="1:6">
      <c r="F72" s="3">
        <f t="shared" si="4"/>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30</v>
      </c>
    </row>
    <row r="2" spans="1:8">
      <c r="A2" t="s">
        <v>23</v>
      </c>
      <c r="B2">
        <v>2000</v>
      </c>
    </row>
    <row r="3" spans="1:8">
      <c r="A3" t="s">
        <v>1</v>
      </c>
      <c r="B3">
        <v>1000</v>
      </c>
    </row>
    <row r="4" spans="1:8">
      <c r="A4" t="s">
        <v>0</v>
      </c>
      <c r="B4" s="2">
        <v>0.1</v>
      </c>
    </row>
    <row r="5" spans="1:8">
      <c r="A5" t="s">
        <v>5</v>
      </c>
      <c r="B5" s="4">
        <f>B4/12</f>
        <v>8.3333333333333332E-3</v>
      </c>
    </row>
    <row r="6" spans="1:8">
      <c r="A6" t="s">
        <v>10</v>
      </c>
      <c r="B6" s="6">
        <v>36</v>
      </c>
    </row>
    <row r="7" spans="1:8">
      <c r="A7" t="s">
        <v>7</v>
      </c>
      <c r="B7" s="1">
        <f>-PMT(MonthlyInterestRate,NumPayments,LoanAmount,0,0)</f>
        <v>32.267187193837486</v>
      </c>
    </row>
    <row r="8" spans="1:8">
      <c r="B8" s="1"/>
    </row>
    <row r="9" spans="1:8">
      <c r="B9" t="s">
        <v>3</v>
      </c>
      <c r="C9" t="s">
        <v>4</v>
      </c>
      <c r="D9" t="s">
        <v>6</v>
      </c>
      <c r="E9" t="s">
        <v>8</v>
      </c>
      <c r="G9" t="s">
        <v>28</v>
      </c>
      <c r="H9" t="s">
        <v>31</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26" si="1">E11</f>
        <v>951.93284349682074</v>
      </c>
      <c r="C12" s="3">
        <f t="shared" ref="C12:C26" si="2">(B12*B$5)</f>
        <v>7.9327736958068398</v>
      </c>
      <c r="D12" s="3">
        <f t="shared" si="0"/>
        <v>24.334413498030646</v>
      </c>
      <c r="E12" s="3">
        <f t="shared" ref="E12:E26"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t="s">
        <v>29</v>
      </c>
      <c r="G21" s="3">
        <f>SUM(C10:D21)</f>
        <v>387.20624632604989</v>
      </c>
      <c r="H21" s="8">
        <f>B2+B3-G21</f>
        <v>2612.7937536739501</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37" spans="4:4">
      <c r="D37" s="5" t="s">
        <v>9</v>
      </c>
    </row>
  </sheetData>
  <hyperlinks>
    <hyperlink ref="D37" r:id="rId1"/>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7" sqref="C2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v>
      </c>
    </row>
    <row r="2" spans="1:5">
      <c r="A2" t="s">
        <v>0</v>
      </c>
      <c r="B2" s="2">
        <v>0.1</v>
      </c>
    </row>
    <row r="3" spans="1:5">
      <c r="A3" t="s">
        <v>5</v>
      </c>
      <c r="B3" s="4">
        <f>B2/12</f>
        <v>8.3333333333333332E-3</v>
      </c>
    </row>
    <row r="4" spans="1:5">
      <c r="A4" t="s">
        <v>10</v>
      </c>
      <c r="B4" s="6">
        <v>12</v>
      </c>
    </row>
    <row r="5" spans="1:5">
      <c r="A5" t="s">
        <v>7</v>
      </c>
      <c r="B5" s="1">
        <f>-PMT(MonthlyInterestRate,NumPayments,LoanAmount,0,0)</f>
        <v>8.7915887230009595</v>
      </c>
    </row>
    <row r="6" spans="1:5">
      <c r="B6" s="1"/>
    </row>
    <row r="7" spans="1:5">
      <c r="B7" t="s">
        <v>3</v>
      </c>
      <c r="C7" t="s">
        <v>4</v>
      </c>
      <c r="D7" t="s">
        <v>6</v>
      </c>
      <c r="E7" t="s">
        <v>8</v>
      </c>
    </row>
    <row r="8" spans="1:5">
      <c r="A8" t="s">
        <v>2</v>
      </c>
      <c r="B8" s="3">
        <f>B1</f>
        <v>100</v>
      </c>
      <c r="C8" s="3">
        <f>(B8*B$3)</f>
        <v>0.83333333333333337</v>
      </c>
      <c r="D8" s="3">
        <f t="shared" ref="D8:D24" si="0">MonthlyPayment-C8</f>
        <v>7.9582553896676265</v>
      </c>
      <c r="E8" s="3">
        <f>B8-D8</f>
        <v>92.041744610332373</v>
      </c>
    </row>
    <row r="9" spans="1:5">
      <c r="A9">
        <v>2</v>
      </c>
      <c r="B9" s="3">
        <f>E8</f>
        <v>92.041744610332373</v>
      </c>
      <c r="C9" s="3">
        <f>(B9*B$3)</f>
        <v>0.76701453841943645</v>
      </c>
      <c r="D9" s="3">
        <f t="shared" si="0"/>
        <v>8.0245741845815228</v>
      </c>
      <c r="E9" s="3">
        <f>B9-D9</f>
        <v>84.017170425750848</v>
      </c>
    </row>
    <row r="10" spans="1:5">
      <c r="A10">
        <v>3</v>
      </c>
      <c r="B10" s="3">
        <f t="shared" ref="B10:B24" si="1">E9</f>
        <v>84.017170425750848</v>
      </c>
      <c r="C10" s="3">
        <f t="shared" ref="C10:C24" si="2">(B10*B$3)</f>
        <v>0.70014308688125704</v>
      </c>
      <c r="D10" s="3">
        <f t="shared" si="0"/>
        <v>8.0914456361197029</v>
      </c>
      <c r="E10" s="3">
        <f t="shared" ref="E10:E24" si="3">B10-D10</f>
        <v>75.925724789631147</v>
      </c>
    </row>
    <row r="11" spans="1:5">
      <c r="A11">
        <v>4</v>
      </c>
      <c r="B11" s="3">
        <f t="shared" si="1"/>
        <v>75.925724789631147</v>
      </c>
      <c r="C11" s="3">
        <f t="shared" si="2"/>
        <v>0.63271437324692625</v>
      </c>
      <c r="D11" s="3">
        <f t="shared" si="0"/>
        <v>8.1588743497540328</v>
      </c>
      <c r="E11" s="3">
        <f t="shared" si="3"/>
        <v>67.766850439877118</v>
      </c>
    </row>
    <row r="12" spans="1:5">
      <c r="A12">
        <v>5</v>
      </c>
      <c r="B12" s="3">
        <f t="shared" si="1"/>
        <v>67.766850439877118</v>
      </c>
      <c r="C12" s="3">
        <f t="shared" si="2"/>
        <v>0.56472375366564265</v>
      </c>
      <c r="D12" s="3">
        <f t="shared" si="0"/>
        <v>8.2268649693353169</v>
      </c>
      <c r="E12" s="3">
        <f t="shared" si="3"/>
        <v>59.539985470541801</v>
      </c>
    </row>
    <row r="13" spans="1:5">
      <c r="A13">
        <v>6</v>
      </c>
      <c r="B13" s="3">
        <f t="shared" si="1"/>
        <v>59.539985470541801</v>
      </c>
      <c r="C13" s="3">
        <f t="shared" si="2"/>
        <v>0.49616654558784834</v>
      </c>
      <c r="D13" s="3">
        <f t="shared" si="0"/>
        <v>8.2954221774131121</v>
      </c>
      <c r="E13" s="3">
        <f t="shared" si="3"/>
        <v>51.244563293128692</v>
      </c>
    </row>
    <row r="14" spans="1:5">
      <c r="A14">
        <v>7</v>
      </c>
      <c r="B14" s="3">
        <f t="shared" si="1"/>
        <v>51.244563293128692</v>
      </c>
      <c r="C14" s="3">
        <f t="shared" si="2"/>
        <v>0.42703802744273911</v>
      </c>
      <c r="D14" s="3">
        <f t="shared" si="0"/>
        <v>8.3645506955582203</v>
      </c>
      <c r="E14" s="3">
        <f t="shared" si="3"/>
        <v>42.88001259757047</v>
      </c>
    </row>
    <row r="15" spans="1:5">
      <c r="A15">
        <v>8</v>
      </c>
      <c r="B15" s="3">
        <f t="shared" si="1"/>
        <v>42.88001259757047</v>
      </c>
      <c r="C15" s="3">
        <f t="shared" si="2"/>
        <v>0.35733343831308723</v>
      </c>
      <c r="D15" s="3">
        <f t="shared" si="0"/>
        <v>8.4342552846878718</v>
      </c>
      <c r="E15" s="3">
        <f t="shared" si="3"/>
        <v>34.445757312882598</v>
      </c>
    </row>
    <row r="16" spans="1:5">
      <c r="A16">
        <v>9</v>
      </c>
      <c r="B16" s="3">
        <f t="shared" si="1"/>
        <v>34.445757312882598</v>
      </c>
      <c r="C16" s="3">
        <f t="shared" si="2"/>
        <v>0.28704797760735501</v>
      </c>
      <c r="D16" s="3">
        <f t="shared" si="0"/>
        <v>8.5045407453936051</v>
      </c>
      <c r="E16" s="3">
        <f t="shared" si="3"/>
        <v>25.941216567488993</v>
      </c>
    </row>
    <row r="17" spans="1:5">
      <c r="A17">
        <v>10</v>
      </c>
      <c r="B17" s="3">
        <f t="shared" si="1"/>
        <v>25.941216567488993</v>
      </c>
      <c r="C17" s="3">
        <f t="shared" si="2"/>
        <v>0.21617680472907494</v>
      </c>
      <c r="D17" s="3">
        <f t="shared" si="0"/>
        <v>8.5754119182718842</v>
      </c>
      <c r="E17" s="3">
        <f t="shared" si="3"/>
        <v>17.365804649217111</v>
      </c>
    </row>
    <row r="18" spans="1:5">
      <c r="A18">
        <v>11</v>
      </c>
      <c r="B18" s="3">
        <f t="shared" si="1"/>
        <v>17.365804649217111</v>
      </c>
      <c r="C18" s="3">
        <f t="shared" si="2"/>
        <v>0.14471503874347591</v>
      </c>
      <c r="D18" s="3">
        <f t="shared" si="0"/>
        <v>8.6468736842574838</v>
      </c>
      <c r="E18" s="3">
        <f t="shared" si="3"/>
        <v>8.7189309649596272</v>
      </c>
    </row>
    <row r="19" spans="1:5">
      <c r="A19">
        <v>12</v>
      </c>
      <c r="B19" s="3">
        <f t="shared" si="1"/>
        <v>8.7189309649596272</v>
      </c>
      <c r="C19" s="3">
        <f t="shared" si="2"/>
        <v>7.265775804133022E-2</v>
      </c>
      <c r="D19" s="3">
        <f t="shared" si="0"/>
        <v>8.7189309649596289</v>
      </c>
      <c r="E19" s="3">
        <f t="shared" si="3"/>
        <v>0</v>
      </c>
    </row>
    <row r="20" spans="1:5">
      <c r="A20">
        <v>13</v>
      </c>
      <c r="B20" s="3">
        <f t="shared" si="1"/>
        <v>0</v>
      </c>
      <c r="C20" s="3">
        <f t="shared" si="2"/>
        <v>0</v>
      </c>
      <c r="D20" s="3">
        <f t="shared" si="0"/>
        <v>8.7915887230009595</v>
      </c>
      <c r="E20" s="3">
        <f t="shared" si="3"/>
        <v>-8.7915887230009595</v>
      </c>
    </row>
    <row r="21" spans="1:5">
      <c r="A21">
        <v>14</v>
      </c>
      <c r="B21" s="3">
        <f t="shared" si="1"/>
        <v>-8.7915887230009595</v>
      </c>
      <c r="C21" s="3">
        <f t="shared" si="2"/>
        <v>-7.3263239358341323E-2</v>
      </c>
      <c r="D21" s="3">
        <f t="shared" si="0"/>
        <v>8.8648519623593014</v>
      </c>
      <c r="E21" s="3">
        <f t="shared" si="3"/>
        <v>-17.656440685360259</v>
      </c>
    </row>
    <row r="22" spans="1:5">
      <c r="A22">
        <v>15</v>
      </c>
      <c r="B22" s="3">
        <f t="shared" si="1"/>
        <v>-17.656440685360259</v>
      </c>
      <c r="C22" s="3">
        <f t="shared" si="2"/>
        <v>-0.14713700571133548</v>
      </c>
      <c r="D22" s="3">
        <f t="shared" si="0"/>
        <v>8.9387257287122956</v>
      </c>
      <c r="E22" s="3">
        <f t="shared" si="3"/>
        <v>-26.595166414072555</v>
      </c>
    </row>
    <row r="23" spans="1:5">
      <c r="A23">
        <v>16</v>
      </c>
      <c r="B23" s="3">
        <f t="shared" si="1"/>
        <v>-26.595166414072555</v>
      </c>
      <c r="C23" s="3">
        <f t="shared" si="2"/>
        <v>-0.22162638678393795</v>
      </c>
      <c r="D23" s="3">
        <f t="shared" si="0"/>
        <v>9.0132151097848983</v>
      </c>
      <c r="E23" s="3">
        <f t="shared" si="3"/>
        <v>-35.608381523857453</v>
      </c>
    </row>
    <row r="24" spans="1:5">
      <c r="A24">
        <v>17</v>
      </c>
      <c r="B24" s="3">
        <f t="shared" si="1"/>
        <v>-35.608381523857453</v>
      </c>
      <c r="C24" s="3">
        <f t="shared" si="2"/>
        <v>-0.29673651269881213</v>
      </c>
      <c r="D24" s="3">
        <f t="shared" si="0"/>
        <v>9.0883252356997719</v>
      </c>
      <c r="E24" s="3">
        <f t="shared" si="3"/>
        <v>-44.696706759557223</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H30" sqref="H30"/>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1</v>
      </c>
      <c r="B1">
        <v>6000</v>
      </c>
    </row>
    <row r="2" spans="1:8">
      <c r="A2" t="s">
        <v>0</v>
      </c>
      <c r="B2" s="2">
        <v>0.1</v>
      </c>
    </row>
    <row r="3" spans="1:8">
      <c r="A3" t="s">
        <v>5</v>
      </c>
      <c r="B3" s="4">
        <f>B2/12</f>
        <v>8.3333333333333332E-3</v>
      </c>
    </row>
    <row r="4" spans="1:8">
      <c r="A4" t="s">
        <v>10</v>
      </c>
      <c r="B4" s="6">
        <v>60</v>
      </c>
    </row>
    <row r="5" spans="1:8">
      <c r="A5" t="s">
        <v>7</v>
      </c>
      <c r="B5" s="1">
        <f>-PMT(MonthlyInterestRate,NumPayments,LoanAmount,0,0)</f>
        <v>127.48226826760965</v>
      </c>
    </row>
    <row r="6" spans="1:8">
      <c r="B6" s="1"/>
    </row>
    <row r="7" spans="1:8">
      <c r="B7" t="s">
        <v>3</v>
      </c>
      <c r="C7" t="s">
        <v>4</v>
      </c>
      <c r="D7" t="s">
        <v>6</v>
      </c>
      <c r="E7" t="s">
        <v>8</v>
      </c>
      <c r="G7" t="s">
        <v>12</v>
      </c>
      <c r="H7" t="s">
        <v>14</v>
      </c>
    </row>
    <row r="8" spans="1:8">
      <c r="A8" t="s">
        <v>2</v>
      </c>
      <c r="B8" s="3">
        <f>B1</f>
        <v>6000</v>
      </c>
      <c r="C8" s="3">
        <f>(B8*B$3)</f>
        <v>50</v>
      </c>
      <c r="D8" s="3">
        <f t="shared" ref="D8:D24" si="0">MonthlyPayment-C8</f>
        <v>77.482268267609655</v>
      </c>
      <c r="E8" s="3">
        <f>B8-D8</f>
        <v>5922.5177317323905</v>
      </c>
    </row>
    <row r="9" spans="1:8">
      <c r="A9">
        <v>2</v>
      </c>
      <c r="B9" s="3">
        <f>E8</f>
        <v>5922.5177317323905</v>
      </c>
      <c r="C9" s="3">
        <f>(B9*B$3)</f>
        <v>49.354314431103255</v>
      </c>
      <c r="D9" s="3">
        <f t="shared" si="0"/>
        <v>78.127953836506407</v>
      </c>
      <c r="E9" s="3">
        <f>B9-D9</f>
        <v>5844.3897778958844</v>
      </c>
    </row>
    <row r="10" spans="1:8">
      <c r="A10">
        <v>3</v>
      </c>
      <c r="B10" s="3">
        <f t="shared" ref="B10:B24" si="1">E9</f>
        <v>5844.3897778958844</v>
      </c>
      <c r="C10" s="3">
        <f t="shared" ref="C10:C24" si="2">(B10*B$3)</f>
        <v>48.703248149132371</v>
      </c>
      <c r="D10" s="3">
        <f t="shared" si="0"/>
        <v>78.779020118477291</v>
      </c>
      <c r="E10" s="3">
        <f t="shared" ref="E10:E24" si="3">B10-D10</f>
        <v>5765.6107577774073</v>
      </c>
    </row>
    <row r="11" spans="1:8">
      <c r="A11">
        <v>4</v>
      </c>
      <c r="B11" s="3">
        <f t="shared" si="1"/>
        <v>5765.6107577774073</v>
      </c>
      <c r="C11" s="3">
        <f t="shared" si="2"/>
        <v>48.046756314811731</v>
      </c>
      <c r="D11" s="3">
        <f t="shared" si="0"/>
        <v>79.435511952797924</v>
      </c>
      <c r="E11" s="3">
        <f t="shared" si="3"/>
        <v>5686.1752458246092</v>
      </c>
    </row>
    <row r="12" spans="1:8">
      <c r="A12">
        <v>5</v>
      </c>
      <c r="B12" s="3">
        <f t="shared" si="1"/>
        <v>5686.1752458246092</v>
      </c>
      <c r="C12" s="3">
        <f t="shared" si="2"/>
        <v>47.384793715205078</v>
      </c>
      <c r="D12" s="3">
        <f t="shared" si="0"/>
        <v>80.097474552404577</v>
      </c>
      <c r="E12" s="3">
        <f t="shared" si="3"/>
        <v>5606.0777712722047</v>
      </c>
    </row>
    <row r="13" spans="1:8">
      <c r="A13">
        <v>6</v>
      </c>
      <c r="B13" s="3">
        <f t="shared" si="1"/>
        <v>5606.0777712722047</v>
      </c>
      <c r="C13" s="3">
        <f t="shared" si="2"/>
        <v>46.717314760601703</v>
      </c>
      <c r="D13" s="3">
        <f t="shared" si="0"/>
        <v>80.764953507007959</v>
      </c>
      <c r="E13" s="3">
        <f t="shared" si="3"/>
        <v>5525.312817765197</v>
      </c>
    </row>
    <row r="14" spans="1:8">
      <c r="A14">
        <v>7</v>
      </c>
      <c r="B14" s="3">
        <f t="shared" si="1"/>
        <v>5525.312817765197</v>
      </c>
      <c r="C14" s="3">
        <f t="shared" si="2"/>
        <v>46.044273481376642</v>
      </c>
      <c r="D14" s="3">
        <f t="shared" si="0"/>
        <v>81.43799478623302</v>
      </c>
      <c r="E14" s="3">
        <f t="shared" si="3"/>
        <v>5443.8748229789644</v>
      </c>
    </row>
    <row r="15" spans="1:8">
      <c r="A15">
        <v>8</v>
      </c>
      <c r="B15" s="3">
        <f t="shared" si="1"/>
        <v>5443.8748229789644</v>
      </c>
      <c r="C15" s="3">
        <f t="shared" si="2"/>
        <v>45.365623524824706</v>
      </c>
      <c r="D15" s="3">
        <f t="shared" si="0"/>
        <v>82.116644742784956</v>
      </c>
      <c r="E15" s="3">
        <f t="shared" si="3"/>
        <v>5361.7581782361794</v>
      </c>
    </row>
    <row r="16" spans="1:8">
      <c r="A16">
        <v>9</v>
      </c>
      <c r="B16" s="3">
        <f t="shared" si="1"/>
        <v>5361.7581782361794</v>
      </c>
      <c r="C16" s="3">
        <f t="shared" si="2"/>
        <v>44.681318151968163</v>
      </c>
      <c r="D16" s="3">
        <f t="shared" si="0"/>
        <v>82.800950115641484</v>
      </c>
      <c r="E16" s="3">
        <f t="shared" si="3"/>
        <v>5278.9572281205383</v>
      </c>
    </row>
    <row r="17" spans="1:8">
      <c r="A17">
        <v>10</v>
      </c>
      <c r="B17" s="3">
        <f t="shared" si="1"/>
        <v>5278.9572281205383</v>
      </c>
      <c r="C17" s="3">
        <f t="shared" si="2"/>
        <v>43.991310234337817</v>
      </c>
      <c r="D17" s="3">
        <f t="shared" si="0"/>
        <v>83.490958033271838</v>
      </c>
      <c r="E17" s="7">
        <f t="shared" si="3"/>
        <v>5195.4662700872668</v>
      </c>
      <c r="F17" t="s">
        <v>11</v>
      </c>
      <c r="G17" s="3">
        <f>SUM(C8:C17)</f>
        <v>470.28895276336152</v>
      </c>
      <c r="H17" s="3">
        <f>1000-G17</f>
        <v>529.71104723663848</v>
      </c>
    </row>
    <row r="18" spans="1:8">
      <c r="A18">
        <v>11</v>
      </c>
      <c r="B18" s="3">
        <f t="shared" si="1"/>
        <v>5195.4662700872668</v>
      </c>
      <c r="C18" s="3">
        <f t="shared" si="2"/>
        <v>43.295552250727226</v>
      </c>
      <c r="D18" s="3">
        <f t="shared" si="0"/>
        <v>84.186716016882428</v>
      </c>
      <c r="E18" s="3">
        <f t="shared" si="3"/>
        <v>5111.2795540703846</v>
      </c>
    </row>
    <row r="19" spans="1:8">
      <c r="A19">
        <v>12</v>
      </c>
      <c r="B19" s="3">
        <f t="shared" si="1"/>
        <v>5111.2795540703846</v>
      </c>
      <c r="C19" s="3">
        <f t="shared" si="2"/>
        <v>42.593996283919871</v>
      </c>
      <c r="D19" s="3">
        <f t="shared" si="0"/>
        <v>84.888271983689776</v>
      </c>
      <c r="E19" s="3">
        <f t="shared" si="3"/>
        <v>5026.3912820866944</v>
      </c>
    </row>
    <row r="20" spans="1:8">
      <c r="A20">
        <v>13</v>
      </c>
      <c r="B20" s="3">
        <f t="shared" si="1"/>
        <v>5026.3912820866944</v>
      </c>
      <c r="C20" s="3">
        <f t="shared" si="2"/>
        <v>41.886594017389122</v>
      </c>
      <c r="D20" s="3">
        <f t="shared" si="0"/>
        <v>85.595674250220526</v>
      </c>
      <c r="E20" s="3">
        <f t="shared" si="3"/>
        <v>4940.7956078364741</v>
      </c>
    </row>
    <row r="21" spans="1:8">
      <c r="A21">
        <v>14</v>
      </c>
      <c r="B21" s="3">
        <f t="shared" si="1"/>
        <v>4940.7956078364741</v>
      </c>
      <c r="C21" s="3">
        <f t="shared" si="2"/>
        <v>41.173296731970616</v>
      </c>
      <c r="D21" s="3">
        <f t="shared" si="0"/>
        <v>86.308971535639046</v>
      </c>
      <c r="E21" s="3">
        <f t="shared" si="3"/>
        <v>4854.486636300835</v>
      </c>
    </row>
    <row r="22" spans="1:8">
      <c r="A22">
        <v>15</v>
      </c>
      <c r="B22" s="3">
        <f t="shared" si="1"/>
        <v>4854.486636300835</v>
      </c>
      <c r="C22" s="3">
        <f t="shared" si="2"/>
        <v>40.454055302506958</v>
      </c>
      <c r="D22" s="3">
        <f t="shared" si="0"/>
        <v>87.028212965102696</v>
      </c>
      <c r="E22" s="3">
        <f t="shared" si="3"/>
        <v>4767.4584233357327</v>
      </c>
    </row>
    <row r="23" spans="1:8">
      <c r="A23">
        <v>16</v>
      </c>
      <c r="B23" s="3">
        <f t="shared" si="1"/>
        <v>4767.4584233357327</v>
      </c>
      <c r="C23" s="3">
        <f t="shared" si="2"/>
        <v>39.72882019446444</v>
      </c>
      <c r="D23" s="3">
        <f t="shared" si="0"/>
        <v>87.753448073145222</v>
      </c>
      <c r="E23" s="3">
        <f t="shared" si="3"/>
        <v>4679.7049752625871</v>
      </c>
    </row>
    <row r="24" spans="1:8">
      <c r="A24">
        <v>17</v>
      </c>
      <c r="B24" s="3">
        <f t="shared" si="1"/>
        <v>4679.7049752625871</v>
      </c>
      <c r="C24" s="3">
        <f t="shared" si="2"/>
        <v>38.99754146052156</v>
      </c>
      <c r="D24" s="3">
        <f t="shared" si="0"/>
        <v>88.484726807088094</v>
      </c>
      <c r="E24" s="3">
        <f t="shared" si="3"/>
        <v>4591.2202484554991</v>
      </c>
    </row>
    <row r="25" spans="1:8">
      <c r="A25">
        <v>18</v>
      </c>
      <c r="B25" s="3">
        <f t="shared" ref="B25:B72" si="4">E24</f>
        <v>4591.2202484554991</v>
      </c>
      <c r="C25" s="3">
        <f t="shared" ref="C25:C72" si="5">(B25*B$3)</f>
        <v>38.260168737129156</v>
      </c>
      <c r="D25" s="3">
        <f t="shared" ref="D25:D72" si="6">MonthlyPayment-C25</f>
        <v>89.222099530480506</v>
      </c>
      <c r="E25" s="3">
        <f t="shared" ref="E25:E72" si="7">B25-D25</f>
        <v>4501.9981489250185</v>
      </c>
    </row>
    <row r="26" spans="1:8">
      <c r="A26">
        <v>19</v>
      </c>
      <c r="B26" s="3">
        <f t="shared" si="4"/>
        <v>4501.9981489250185</v>
      </c>
      <c r="C26" s="3">
        <f t="shared" si="5"/>
        <v>37.516651241041821</v>
      </c>
      <c r="D26" s="3">
        <f t="shared" si="6"/>
        <v>89.965617026567827</v>
      </c>
      <c r="E26" s="3">
        <f t="shared" si="7"/>
        <v>4412.0325318984505</v>
      </c>
    </row>
    <row r="27" spans="1:8">
      <c r="A27">
        <v>20</v>
      </c>
      <c r="B27" s="3">
        <f t="shared" si="4"/>
        <v>4412.0325318984505</v>
      </c>
      <c r="C27" s="3">
        <f t="shared" si="5"/>
        <v>36.766937765820423</v>
      </c>
      <c r="D27" s="3">
        <f t="shared" si="6"/>
        <v>90.715330501789225</v>
      </c>
      <c r="E27" s="3">
        <f t="shared" si="7"/>
        <v>4321.3172013966614</v>
      </c>
    </row>
    <row r="28" spans="1:8">
      <c r="A28">
        <v>21</v>
      </c>
      <c r="B28" s="3">
        <f t="shared" si="4"/>
        <v>4321.3172013966614</v>
      </c>
      <c r="C28" s="3">
        <f t="shared" si="5"/>
        <v>36.010976678305511</v>
      </c>
      <c r="D28" s="3">
        <f t="shared" si="6"/>
        <v>91.471291589304144</v>
      </c>
      <c r="E28" s="3">
        <f t="shared" si="7"/>
        <v>4229.8459098073572</v>
      </c>
    </row>
    <row r="29" spans="1:8">
      <c r="A29">
        <v>22</v>
      </c>
      <c r="B29" s="3">
        <f t="shared" si="4"/>
        <v>4229.8459098073572</v>
      </c>
      <c r="C29" s="3">
        <f t="shared" si="5"/>
        <v>35.248715915061311</v>
      </c>
      <c r="D29" s="3">
        <f t="shared" si="6"/>
        <v>92.233552352548344</v>
      </c>
      <c r="E29" s="7">
        <f t="shared" si="7"/>
        <v>4137.6123574548092</v>
      </c>
      <c r="F29" t="s">
        <v>13</v>
      </c>
      <c r="G29" s="3">
        <f>SUM(C18:C29)</f>
        <v>471.93330657885804</v>
      </c>
      <c r="H29" s="3">
        <f>H17-G29</f>
        <v>57.777740657780441</v>
      </c>
    </row>
    <row r="30" spans="1:8">
      <c r="A30">
        <v>23</v>
      </c>
      <c r="B30" s="3">
        <f t="shared" si="4"/>
        <v>4137.6123574548092</v>
      </c>
      <c r="C30" s="3">
        <f t="shared" si="5"/>
        <v>34.480102978790079</v>
      </c>
      <c r="D30" s="3">
        <f t="shared" si="6"/>
        <v>93.002165288819583</v>
      </c>
      <c r="E30" s="3">
        <f t="shared" si="7"/>
        <v>4044.6101921659897</v>
      </c>
    </row>
    <row r="31" spans="1:8">
      <c r="A31">
        <v>24</v>
      </c>
      <c r="B31" s="3">
        <f t="shared" si="4"/>
        <v>4044.6101921659897</v>
      </c>
      <c r="C31" s="3">
        <f t="shared" si="5"/>
        <v>33.705084934716581</v>
      </c>
      <c r="D31" s="3">
        <f t="shared" si="6"/>
        <v>93.777183332893074</v>
      </c>
      <c r="E31" s="3">
        <f t="shared" si="7"/>
        <v>3950.8330088330968</v>
      </c>
    </row>
    <row r="32" spans="1:8">
      <c r="A32">
        <v>25</v>
      </c>
      <c r="B32" s="3">
        <f t="shared" si="4"/>
        <v>3950.8330088330968</v>
      </c>
      <c r="C32" s="3">
        <f t="shared" si="5"/>
        <v>32.923608406942471</v>
      </c>
      <c r="D32" s="3">
        <f t="shared" si="6"/>
        <v>94.558659860667177</v>
      </c>
      <c r="E32" s="3">
        <f t="shared" si="7"/>
        <v>3856.2743489724294</v>
      </c>
    </row>
    <row r="33" spans="1:5">
      <c r="A33">
        <v>26</v>
      </c>
      <c r="B33" s="3">
        <f t="shared" si="4"/>
        <v>3856.2743489724294</v>
      </c>
      <c r="C33" s="3">
        <f t="shared" si="5"/>
        <v>32.135619574770246</v>
      </c>
      <c r="D33" s="3">
        <f t="shared" si="6"/>
        <v>95.346648692839409</v>
      </c>
      <c r="E33" s="3">
        <f t="shared" si="7"/>
        <v>3760.9277002795898</v>
      </c>
    </row>
    <row r="34" spans="1:5">
      <c r="A34">
        <v>27</v>
      </c>
      <c r="B34" s="3">
        <f t="shared" si="4"/>
        <v>3760.9277002795898</v>
      </c>
      <c r="C34" s="3">
        <f t="shared" si="5"/>
        <v>31.341064168996581</v>
      </c>
      <c r="D34" s="3">
        <f t="shared" si="6"/>
        <v>96.141204098613073</v>
      </c>
      <c r="E34" s="3">
        <f t="shared" si="7"/>
        <v>3664.7864961809769</v>
      </c>
    </row>
    <row r="35" spans="1:5">
      <c r="A35">
        <v>28</v>
      </c>
      <c r="B35" s="3">
        <f t="shared" si="4"/>
        <v>3664.7864961809769</v>
      </c>
      <c r="C35" s="3">
        <f t="shared" si="5"/>
        <v>30.539887468174808</v>
      </c>
      <c r="D35" s="3">
        <f t="shared" si="6"/>
        <v>96.942380799434844</v>
      </c>
      <c r="E35" s="3">
        <f t="shared" si="7"/>
        <v>3567.844115381542</v>
      </c>
    </row>
    <row r="36" spans="1:5">
      <c r="A36">
        <v>29</v>
      </c>
      <c r="B36" s="3">
        <f t="shared" si="4"/>
        <v>3567.844115381542</v>
      </c>
      <c r="C36" s="3">
        <f t="shared" si="5"/>
        <v>29.732034294846184</v>
      </c>
      <c r="D36" s="3">
        <f t="shared" si="6"/>
        <v>97.750233972763468</v>
      </c>
      <c r="E36" s="3">
        <f t="shared" si="7"/>
        <v>3470.0938814087785</v>
      </c>
    </row>
    <row r="37" spans="1:5">
      <c r="A37">
        <v>30</v>
      </c>
      <c r="B37" s="3">
        <f t="shared" si="4"/>
        <v>3470.0938814087785</v>
      </c>
      <c r="C37" s="3">
        <f t="shared" si="5"/>
        <v>28.917449011739819</v>
      </c>
      <c r="D37" s="3">
        <f t="shared" si="6"/>
        <v>98.564819255869836</v>
      </c>
      <c r="E37" s="3">
        <f t="shared" si="7"/>
        <v>3371.5290621529089</v>
      </c>
    </row>
    <row r="38" spans="1:5">
      <c r="A38">
        <v>31</v>
      </c>
      <c r="B38" s="3">
        <f t="shared" si="4"/>
        <v>3371.5290621529089</v>
      </c>
      <c r="C38" s="3">
        <f t="shared" si="5"/>
        <v>28.096075517940907</v>
      </c>
      <c r="D38" s="3">
        <f t="shared" si="6"/>
        <v>99.386192749668751</v>
      </c>
      <c r="E38" s="3">
        <f t="shared" si="7"/>
        <v>3272.1428694032402</v>
      </c>
    </row>
    <row r="39" spans="1:5">
      <c r="A39">
        <v>32</v>
      </c>
      <c r="B39" s="3">
        <f t="shared" si="4"/>
        <v>3272.1428694032402</v>
      </c>
      <c r="C39" s="3">
        <f t="shared" si="5"/>
        <v>27.267857245027002</v>
      </c>
      <c r="D39" s="3">
        <f t="shared" si="6"/>
        <v>100.21441102258265</v>
      </c>
      <c r="E39" s="3">
        <f t="shared" si="7"/>
        <v>3171.9284583806575</v>
      </c>
    </row>
    <row r="40" spans="1:5">
      <c r="A40">
        <v>33</v>
      </c>
      <c r="B40" s="3">
        <f t="shared" si="4"/>
        <v>3171.9284583806575</v>
      </c>
      <c r="C40" s="3">
        <f t="shared" si="5"/>
        <v>26.432737153172145</v>
      </c>
      <c r="D40" s="3">
        <f t="shared" si="6"/>
        <v>101.04953111443751</v>
      </c>
      <c r="E40" s="3">
        <f t="shared" si="7"/>
        <v>3070.8789272662198</v>
      </c>
    </row>
    <row r="41" spans="1:5">
      <c r="A41">
        <v>34</v>
      </c>
      <c r="B41" s="3">
        <f t="shared" si="4"/>
        <v>3070.8789272662198</v>
      </c>
      <c r="C41" s="3">
        <f t="shared" si="5"/>
        <v>25.590657727218499</v>
      </c>
      <c r="D41" s="3">
        <f t="shared" si="6"/>
        <v>101.89161054039116</v>
      </c>
      <c r="E41" s="3">
        <f t="shared" si="7"/>
        <v>2968.9873167258288</v>
      </c>
    </row>
    <row r="42" spans="1:5">
      <c r="A42">
        <v>35</v>
      </c>
      <c r="B42" s="3">
        <f t="shared" si="4"/>
        <v>2968.9873167258288</v>
      </c>
      <c r="C42" s="3">
        <f t="shared" si="5"/>
        <v>24.741560972715241</v>
      </c>
      <c r="D42" s="3">
        <f t="shared" si="6"/>
        <v>102.74070729489441</v>
      </c>
      <c r="E42" s="3">
        <f t="shared" si="7"/>
        <v>2866.2466094309343</v>
      </c>
    </row>
    <row r="43" spans="1:5">
      <c r="A43">
        <v>36</v>
      </c>
      <c r="B43" s="3">
        <f t="shared" si="4"/>
        <v>2866.2466094309343</v>
      </c>
      <c r="C43" s="3">
        <f t="shared" si="5"/>
        <v>23.885388411924453</v>
      </c>
      <c r="D43" s="3">
        <f t="shared" si="6"/>
        <v>103.5968798556852</v>
      </c>
      <c r="E43" s="3">
        <f t="shared" si="7"/>
        <v>2762.6497295752492</v>
      </c>
    </row>
    <row r="44" spans="1:5">
      <c r="A44">
        <v>37</v>
      </c>
      <c r="B44" s="3">
        <f t="shared" si="4"/>
        <v>2762.6497295752492</v>
      </c>
      <c r="C44" s="3">
        <f t="shared" si="5"/>
        <v>23.022081079793743</v>
      </c>
      <c r="D44" s="3">
        <f t="shared" si="6"/>
        <v>104.4601871878159</v>
      </c>
      <c r="E44" s="3">
        <f t="shared" si="7"/>
        <v>2658.1895423874334</v>
      </c>
    </row>
    <row r="45" spans="1:5">
      <c r="A45">
        <v>38</v>
      </c>
      <c r="B45" s="3">
        <f t="shared" si="4"/>
        <v>2658.1895423874334</v>
      </c>
      <c r="C45" s="3">
        <f t="shared" si="5"/>
        <v>22.151579519895279</v>
      </c>
      <c r="D45" s="3">
        <f t="shared" si="6"/>
        <v>105.33068874771438</v>
      </c>
      <c r="E45" s="3">
        <f t="shared" si="7"/>
        <v>2552.8588536397192</v>
      </c>
    </row>
    <row r="46" spans="1:5">
      <c r="A46">
        <v>39</v>
      </c>
      <c r="B46" s="3">
        <f t="shared" si="4"/>
        <v>2552.8588536397192</v>
      </c>
      <c r="C46" s="3">
        <f t="shared" si="5"/>
        <v>21.273823780330993</v>
      </c>
      <c r="D46" s="3">
        <f t="shared" si="6"/>
        <v>106.20844448727865</v>
      </c>
      <c r="E46" s="3">
        <f t="shared" si="7"/>
        <v>2446.6504091524407</v>
      </c>
    </row>
    <row r="47" spans="1:5">
      <c r="A47">
        <v>40</v>
      </c>
      <c r="B47" s="3">
        <f t="shared" si="4"/>
        <v>2446.6504091524407</v>
      </c>
      <c r="C47" s="3">
        <f t="shared" si="5"/>
        <v>20.388753409603673</v>
      </c>
      <c r="D47" s="3">
        <f t="shared" si="6"/>
        <v>107.09351485800599</v>
      </c>
      <c r="E47" s="3">
        <f t="shared" si="7"/>
        <v>2339.5568942944346</v>
      </c>
    </row>
    <row r="48" spans="1:5">
      <c r="A48">
        <v>41</v>
      </c>
      <c r="B48" s="3">
        <f t="shared" si="4"/>
        <v>2339.5568942944346</v>
      </c>
      <c r="C48" s="3">
        <f t="shared" si="5"/>
        <v>19.496307452453621</v>
      </c>
      <c r="D48" s="3">
        <f t="shared" si="6"/>
        <v>107.98596081515603</v>
      </c>
      <c r="E48" s="3">
        <f t="shared" si="7"/>
        <v>2231.5709334792787</v>
      </c>
    </row>
    <row r="49" spans="1:5">
      <c r="A49">
        <v>42</v>
      </c>
      <c r="B49" s="3">
        <f t="shared" si="4"/>
        <v>2231.5709334792787</v>
      </c>
      <c r="C49" s="3">
        <f t="shared" si="5"/>
        <v>18.596424445660656</v>
      </c>
      <c r="D49" s="3">
        <f t="shared" si="6"/>
        <v>108.885843821949</v>
      </c>
      <c r="E49" s="3">
        <f t="shared" si="7"/>
        <v>2122.6850896573296</v>
      </c>
    </row>
    <row r="50" spans="1:5">
      <c r="A50">
        <v>43</v>
      </c>
      <c r="B50" s="3">
        <f t="shared" si="4"/>
        <v>2122.6850896573296</v>
      </c>
      <c r="C50" s="3">
        <f t="shared" si="5"/>
        <v>17.68904241381108</v>
      </c>
      <c r="D50" s="3">
        <f t="shared" si="6"/>
        <v>109.79322585379857</v>
      </c>
      <c r="E50" s="3">
        <f t="shared" si="7"/>
        <v>2012.8918638035311</v>
      </c>
    </row>
    <row r="51" spans="1:5">
      <c r="A51">
        <v>44</v>
      </c>
      <c r="B51" s="3">
        <f t="shared" si="4"/>
        <v>2012.8918638035311</v>
      </c>
      <c r="C51" s="3">
        <f t="shared" si="5"/>
        <v>16.774098865029426</v>
      </c>
      <c r="D51" s="3">
        <f t="shared" si="6"/>
        <v>110.70816940258022</v>
      </c>
      <c r="E51" s="3">
        <f t="shared" si="7"/>
        <v>1902.1836944009508</v>
      </c>
    </row>
    <row r="52" spans="1:5">
      <c r="A52">
        <v>45</v>
      </c>
      <c r="B52" s="3">
        <f t="shared" si="4"/>
        <v>1902.1836944009508</v>
      </c>
      <c r="C52" s="3">
        <f t="shared" si="5"/>
        <v>15.851530786674589</v>
      </c>
      <c r="D52" s="3">
        <f t="shared" si="6"/>
        <v>111.63073748093507</v>
      </c>
      <c r="E52" s="3">
        <f t="shared" si="7"/>
        <v>1790.5529569200157</v>
      </c>
    </row>
    <row r="53" spans="1:5">
      <c r="A53">
        <v>46</v>
      </c>
      <c r="B53" s="3">
        <f t="shared" si="4"/>
        <v>1790.5529569200157</v>
      </c>
      <c r="C53" s="3">
        <f t="shared" si="5"/>
        <v>14.921274641000132</v>
      </c>
      <c r="D53" s="3">
        <f t="shared" si="6"/>
        <v>112.56099362660953</v>
      </c>
      <c r="E53" s="3">
        <f t="shared" si="7"/>
        <v>1677.9919632934061</v>
      </c>
    </row>
    <row r="54" spans="1:5">
      <c r="A54">
        <v>47</v>
      </c>
      <c r="B54" s="3">
        <f t="shared" si="4"/>
        <v>1677.9919632934061</v>
      </c>
      <c r="C54" s="3">
        <f t="shared" si="5"/>
        <v>13.983266360778384</v>
      </c>
      <c r="D54" s="3">
        <f t="shared" si="6"/>
        <v>113.49900190683127</v>
      </c>
      <c r="E54" s="3">
        <f t="shared" si="7"/>
        <v>1564.4929613865747</v>
      </c>
    </row>
    <row r="55" spans="1:5">
      <c r="A55">
        <v>48</v>
      </c>
      <c r="B55" s="3">
        <f t="shared" si="4"/>
        <v>1564.4929613865747</v>
      </c>
      <c r="C55" s="3">
        <f t="shared" si="5"/>
        <v>13.037441344888123</v>
      </c>
      <c r="D55" s="3">
        <f t="shared" si="6"/>
        <v>114.44482692272153</v>
      </c>
      <c r="E55" s="3">
        <f t="shared" si="7"/>
        <v>1450.0481344638531</v>
      </c>
    </row>
    <row r="56" spans="1:5">
      <c r="A56">
        <v>49</v>
      </c>
      <c r="B56" s="3">
        <f t="shared" si="4"/>
        <v>1450.0481344638531</v>
      </c>
      <c r="C56" s="3">
        <f t="shared" si="5"/>
        <v>12.083734453865443</v>
      </c>
      <c r="D56" s="3">
        <f t="shared" si="6"/>
        <v>115.39853381374421</v>
      </c>
      <c r="E56" s="3">
        <f t="shared" si="7"/>
        <v>1334.6496006501088</v>
      </c>
    </row>
    <row r="57" spans="1:5">
      <c r="A57">
        <v>50</v>
      </c>
      <c r="B57" s="3">
        <f t="shared" si="4"/>
        <v>1334.6496006501088</v>
      </c>
      <c r="C57" s="3">
        <f t="shared" si="5"/>
        <v>11.122080005417573</v>
      </c>
      <c r="D57" s="3">
        <f t="shared" si="6"/>
        <v>116.36018826219208</v>
      </c>
      <c r="E57" s="3">
        <f t="shared" si="7"/>
        <v>1218.2894123879169</v>
      </c>
    </row>
    <row r="58" spans="1:5">
      <c r="A58">
        <v>51</v>
      </c>
      <c r="B58" s="3">
        <f t="shared" si="4"/>
        <v>1218.2894123879169</v>
      </c>
      <c r="C58" s="3">
        <f t="shared" si="5"/>
        <v>10.152411769899308</v>
      </c>
      <c r="D58" s="3">
        <f t="shared" si="6"/>
        <v>117.32985649771035</v>
      </c>
      <c r="E58" s="3">
        <f t="shared" si="7"/>
        <v>1100.9595558902065</v>
      </c>
    </row>
    <row r="59" spans="1:5">
      <c r="A59">
        <v>52</v>
      </c>
      <c r="B59" s="3">
        <f t="shared" si="4"/>
        <v>1100.9595558902065</v>
      </c>
      <c r="C59" s="3">
        <f t="shared" si="5"/>
        <v>9.17466296575172</v>
      </c>
      <c r="D59" s="3">
        <f t="shared" si="6"/>
        <v>118.30760530185793</v>
      </c>
      <c r="E59" s="3">
        <f t="shared" si="7"/>
        <v>982.65195058834854</v>
      </c>
    </row>
    <row r="60" spans="1:5">
      <c r="A60">
        <v>53</v>
      </c>
      <c r="B60" s="3">
        <f t="shared" si="4"/>
        <v>982.65195058834854</v>
      </c>
      <c r="C60" s="3">
        <f t="shared" si="5"/>
        <v>8.1887662549029052</v>
      </c>
      <c r="D60" s="3">
        <f t="shared" si="6"/>
        <v>119.29350201270675</v>
      </c>
      <c r="E60" s="3">
        <f t="shared" si="7"/>
        <v>863.35844857564177</v>
      </c>
    </row>
    <row r="61" spans="1:5">
      <c r="A61">
        <v>54</v>
      </c>
      <c r="B61" s="3">
        <f t="shared" si="4"/>
        <v>863.35844857564177</v>
      </c>
      <c r="C61" s="3">
        <f t="shared" si="5"/>
        <v>7.1946537381303477</v>
      </c>
      <c r="D61" s="3">
        <f t="shared" si="6"/>
        <v>120.28761452947931</v>
      </c>
      <c r="E61" s="3">
        <f t="shared" si="7"/>
        <v>743.07083404616242</v>
      </c>
    </row>
    <row r="62" spans="1:5">
      <c r="A62">
        <v>55</v>
      </c>
      <c r="B62" s="3">
        <f t="shared" si="4"/>
        <v>743.07083404616242</v>
      </c>
      <c r="C62" s="3">
        <f t="shared" si="5"/>
        <v>6.1922569503846869</v>
      </c>
      <c r="D62" s="3">
        <f t="shared" si="6"/>
        <v>121.29001131722497</v>
      </c>
      <c r="E62" s="3">
        <f t="shared" si="7"/>
        <v>621.78082272893744</v>
      </c>
    </row>
    <row r="63" spans="1:5">
      <c r="A63">
        <v>56</v>
      </c>
      <c r="B63" s="3">
        <f t="shared" si="4"/>
        <v>621.78082272893744</v>
      </c>
      <c r="C63" s="3">
        <f t="shared" si="5"/>
        <v>5.1815068560744786</v>
      </c>
      <c r="D63" s="3">
        <f t="shared" si="6"/>
        <v>122.30076141153518</v>
      </c>
      <c r="E63" s="3">
        <f t="shared" si="7"/>
        <v>499.48006131740226</v>
      </c>
    </row>
    <row r="64" spans="1:5">
      <c r="A64">
        <v>57</v>
      </c>
      <c r="B64" s="3">
        <f t="shared" si="4"/>
        <v>499.48006131740226</v>
      </c>
      <c r="C64" s="3">
        <f t="shared" si="5"/>
        <v>4.1623338443116857</v>
      </c>
      <c r="D64" s="3">
        <f t="shared" si="6"/>
        <v>123.31993442329797</v>
      </c>
      <c r="E64" s="3">
        <f t="shared" si="7"/>
        <v>376.16012689410428</v>
      </c>
    </row>
    <row r="65" spans="1:5">
      <c r="A65">
        <v>58</v>
      </c>
      <c r="B65" s="3">
        <f t="shared" si="4"/>
        <v>376.16012689410428</v>
      </c>
      <c r="C65" s="3">
        <f t="shared" si="5"/>
        <v>3.1346677241175356</v>
      </c>
      <c r="D65" s="3">
        <f t="shared" si="6"/>
        <v>124.34760054349212</v>
      </c>
      <c r="E65" s="3">
        <f t="shared" si="7"/>
        <v>251.81252635061216</v>
      </c>
    </row>
    <row r="66" spans="1:5">
      <c r="A66">
        <v>59</v>
      </c>
      <c r="B66" s="3">
        <f t="shared" si="4"/>
        <v>251.81252635061216</v>
      </c>
      <c r="C66" s="3">
        <f t="shared" si="5"/>
        <v>2.0984377195884347</v>
      </c>
      <c r="D66" s="3">
        <f t="shared" si="6"/>
        <v>125.38383054802122</v>
      </c>
      <c r="E66" s="3">
        <f t="shared" si="7"/>
        <v>126.42869580259094</v>
      </c>
    </row>
    <row r="67" spans="1:5">
      <c r="A67">
        <v>60</v>
      </c>
      <c r="B67" s="3">
        <f t="shared" si="4"/>
        <v>126.42869580259094</v>
      </c>
      <c r="C67" s="3">
        <f t="shared" si="5"/>
        <v>1.0535724650215912</v>
      </c>
      <c r="D67" s="3">
        <f t="shared" si="6"/>
        <v>126.42869580258807</v>
      </c>
      <c r="E67" s="3">
        <f t="shared" si="7"/>
        <v>2.8705926524708048E-12</v>
      </c>
    </row>
    <row r="68" spans="1:5">
      <c r="A68">
        <v>61</v>
      </c>
      <c r="B68" s="3">
        <f t="shared" si="4"/>
        <v>2.8705926524708048E-12</v>
      </c>
      <c r="C68" s="3">
        <f t="shared" si="5"/>
        <v>2.3921605437256706E-14</v>
      </c>
      <c r="D68" s="3">
        <f t="shared" si="6"/>
        <v>127.48226826760963</v>
      </c>
      <c r="E68" s="3">
        <f t="shared" si="7"/>
        <v>-127.48226826760676</v>
      </c>
    </row>
    <row r="69" spans="1:5">
      <c r="A69">
        <v>62</v>
      </c>
      <c r="B69" s="3">
        <f t="shared" si="4"/>
        <v>-127.48226826760676</v>
      </c>
      <c r="C69" s="3">
        <f t="shared" si="5"/>
        <v>-1.0623522355633896</v>
      </c>
      <c r="D69" s="3">
        <f t="shared" si="6"/>
        <v>128.54462050317304</v>
      </c>
      <c r="E69" s="3">
        <f t="shared" si="7"/>
        <v>-256.02688877077981</v>
      </c>
    </row>
    <row r="70" spans="1:5">
      <c r="A70">
        <v>63</v>
      </c>
      <c r="B70" s="3">
        <f t="shared" si="4"/>
        <v>-256.02688877077981</v>
      </c>
      <c r="C70" s="3">
        <f t="shared" si="5"/>
        <v>-2.133557406423165</v>
      </c>
      <c r="D70" s="3">
        <f t="shared" si="6"/>
        <v>129.61582567403281</v>
      </c>
      <c r="E70" s="3">
        <f t="shared" si="7"/>
        <v>-385.64271444481261</v>
      </c>
    </row>
    <row r="71" spans="1:5">
      <c r="A71">
        <v>64</v>
      </c>
      <c r="B71" s="3">
        <f t="shared" si="4"/>
        <v>-385.64271444481261</v>
      </c>
      <c r="C71" s="3">
        <f t="shared" si="5"/>
        <v>-3.213689287040105</v>
      </c>
      <c r="D71" s="3">
        <f t="shared" si="6"/>
        <v>130.69595755464977</v>
      </c>
      <c r="E71" s="3">
        <f t="shared" si="7"/>
        <v>-516.33867199946235</v>
      </c>
    </row>
    <row r="72" spans="1:5">
      <c r="A72">
        <v>65</v>
      </c>
      <c r="B72" s="3">
        <f t="shared" si="4"/>
        <v>-516.33867199946235</v>
      </c>
      <c r="C72" s="3">
        <f t="shared" si="5"/>
        <v>-4.3028222666621865</v>
      </c>
      <c r="D72" s="3">
        <f t="shared" si="6"/>
        <v>131.78509053427183</v>
      </c>
      <c r="E72" s="3">
        <f t="shared" si="7"/>
        <v>-648.12376253373418</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H45" sqref="H45"/>
    </sheetView>
  </sheetViews>
  <sheetFormatPr baseColWidth="10" defaultRowHeight="15" x14ac:dyDescent="0"/>
  <cols>
    <col min="1" max="1" width="25.83203125" customWidth="1"/>
    <col min="2" max="2" width="16.5" customWidth="1"/>
    <col min="4" max="4" width="17.5" customWidth="1"/>
    <col min="5" max="5" width="21.83203125" customWidth="1"/>
  </cols>
  <sheetData>
    <row r="1" spans="1:8">
      <c r="A1" t="s">
        <v>22</v>
      </c>
    </row>
    <row r="2" spans="1:8">
      <c r="A2" t="s">
        <v>23</v>
      </c>
      <c r="B2">
        <v>1000</v>
      </c>
    </row>
    <row r="3" spans="1:8">
      <c r="A3" t="s">
        <v>1</v>
      </c>
      <c r="B3">
        <v>1000</v>
      </c>
      <c r="E3" t="s">
        <v>16</v>
      </c>
      <c r="F3" s="4">
        <f>(1+MonthlyInterestRate)</f>
        <v>1.0083333333333333</v>
      </c>
    </row>
    <row r="4" spans="1:8">
      <c r="A4" t="s">
        <v>0</v>
      </c>
      <c r="B4" s="2">
        <v>0.1</v>
      </c>
      <c r="E4" t="s">
        <v>18</v>
      </c>
      <c r="F4">
        <v>1000</v>
      </c>
    </row>
    <row r="5" spans="1:8">
      <c r="A5" t="s">
        <v>5</v>
      </c>
      <c r="B5" s="4">
        <f>B4/12</f>
        <v>8.3333333333333332E-3</v>
      </c>
      <c r="E5" t="s">
        <v>19</v>
      </c>
      <c r="F5">
        <v>11</v>
      </c>
    </row>
    <row r="6" spans="1:8">
      <c r="A6" t="s">
        <v>10</v>
      </c>
      <c r="B6" s="6">
        <v>36</v>
      </c>
      <c r="E6" t="s">
        <v>26</v>
      </c>
      <c r="F6" s="10">
        <f>F4*B5</f>
        <v>8.3333333333333339</v>
      </c>
    </row>
    <row r="7" spans="1:8">
      <c r="A7" t="s">
        <v>7</v>
      </c>
      <c r="B7" s="1">
        <f>-PMT(MonthlyInterestRate,NumPayments,LoanAmount,0,0)</f>
        <v>32.267187193837486</v>
      </c>
      <c r="E7" t="s">
        <v>24</v>
      </c>
      <c r="F7" s="11">
        <f>DeferMonths*F6</f>
        <v>91.666666666666671</v>
      </c>
    </row>
    <row r="8" spans="1:8">
      <c r="B8" s="1"/>
      <c r="E8" t="s">
        <v>25</v>
      </c>
      <c r="F8" s="9">
        <f>B2+B3-F7</f>
        <v>1908.3333333333333</v>
      </c>
    </row>
    <row r="9" spans="1:8">
      <c r="B9" t="s">
        <v>3</v>
      </c>
      <c r="C9" t="s">
        <v>4</v>
      </c>
      <c r="D9" t="s">
        <v>6</v>
      </c>
      <c r="E9" t="s">
        <v>8</v>
      </c>
      <c r="G9" t="s">
        <v>28</v>
      </c>
      <c r="H9" t="s">
        <v>27</v>
      </c>
    </row>
    <row r="10" spans="1:8">
      <c r="A10" t="s">
        <v>2</v>
      </c>
      <c r="B10" s="3">
        <f>B3</f>
        <v>1000</v>
      </c>
      <c r="C10" s="3">
        <f>(B10*B$5)</f>
        <v>8.3333333333333339</v>
      </c>
      <c r="D10" s="3">
        <f t="shared" ref="D10:D26" si="0">MonthlyPayment-C10</f>
        <v>23.933853860504151</v>
      </c>
      <c r="E10" s="3">
        <f>B10-D10</f>
        <v>976.0661461394958</v>
      </c>
    </row>
    <row r="11" spans="1:8">
      <c r="A11">
        <v>2</v>
      </c>
      <c r="B11" s="3">
        <f>E10</f>
        <v>976.0661461394958</v>
      </c>
      <c r="C11" s="3">
        <f>(B11*B$5)</f>
        <v>8.1338845511624651</v>
      </c>
      <c r="D11" s="3">
        <f t="shared" si="0"/>
        <v>24.133302642675019</v>
      </c>
      <c r="E11" s="3">
        <f>B11-D11</f>
        <v>951.93284349682074</v>
      </c>
    </row>
    <row r="12" spans="1:8">
      <c r="A12">
        <v>3</v>
      </c>
      <c r="B12" s="3">
        <f t="shared" ref="B12:B45" si="1">E11</f>
        <v>951.93284349682074</v>
      </c>
      <c r="C12" s="3">
        <f t="shared" ref="C12:C45" si="2">(B12*B$5)</f>
        <v>7.9327736958068398</v>
      </c>
      <c r="D12" s="3">
        <f t="shared" si="0"/>
        <v>24.334413498030646</v>
      </c>
      <c r="E12" s="3">
        <f t="shared" ref="E12:E45" si="3">B12-D12</f>
        <v>927.59842999879004</v>
      </c>
    </row>
    <row r="13" spans="1:8">
      <c r="A13">
        <v>4</v>
      </c>
      <c r="B13" s="3">
        <f t="shared" si="1"/>
        <v>927.59842999879004</v>
      </c>
      <c r="C13" s="3">
        <f t="shared" si="2"/>
        <v>7.7299869166565838</v>
      </c>
      <c r="D13" s="3">
        <f t="shared" si="0"/>
        <v>24.537200277180901</v>
      </c>
      <c r="E13" s="3">
        <f t="shared" si="3"/>
        <v>903.06122972160915</v>
      </c>
    </row>
    <row r="14" spans="1:8">
      <c r="A14">
        <v>5</v>
      </c>
      <c r="B14" s="3">
        <f t="shared" si="1"/>
        <v>903.06122972160915</v>
      </c>
      <c r="C14" s="3">
        <f t="shared" si="2"/>
        <v>7.5255102476800761</v>
      </c>
      <c r="D14" s="3">
        <f t="shared" si="0"/>
        <v>24.741676946157412</v>
      </c>
      <c r="E14" s="3">
        <f t="shared" si="3"/>
        <v>878.31955277545171</v>
      </c>
    </row>
    <row r="15" spans="1:8">
      <c r="A15">
        <v>6</v>
      </c>
      <c r="B15" s="3">
        <f t="shared" si="1"/>
        <v>878.31955277545171</v>
      </c>
      <c r="C15" s="3">
        <f t="shared" si="2"/>
        <v>7.3193296064620972</v>
      </c>
      <c r="D15" s="3">
        <f t="shared" si="0"/>
        <v>24.947857587375388</v>
      </c>
      <c r="E15" s="3">
        <f t="shared" si="3"/>
        <v>853.37169518807627</v>
      </c>
    </row>
    <row r="16" spans="1:8">
      <c r="A16">
        <v>7</v>
      </c>
      <c r="B16" s="3">
        <f t="shared" si="1"/>
        <v>853.37169518807627</v>
      </c>
      <c r="C16" s="3">
        <f t="shared" si="2"/>
        <v>7.1114307932339687</v>
      </c>
      <c r="D16" s="3">
        <f t="shared" si="0"/>
        <v>25.155756400603519</v>
      </c>
      <c r="E16" s="3">
        <f t="shared" si="3"/>
        <v>828.21593878747274</v>
      </c>
    </row>
    <row r="17" spans="1:8">
      <c r="A17">
        <v>8</v>
      </c>
      <c r="B17" s="3">
        <f t="shared" si="1"/>
        <v>828.21593878747274</v>
      </c>
      <c r="C17" s="3">
        <f t="shared" si="2"/>
        <v>6.9017994898956063</v>
      </c>
      <c r="D17" s="3">
        <f t="shared" si="0"/>
        <v>25.365387703941881</v>
      </c>
      <c r="E17" s="3">
        <f t="shared" si="3"/>
        <v>802.85055108353083</v>
      </c>
    </row>
    <row r="18" spans="1:8">
      <c r="A18">
        <v>9</v>
      </c>
      <c r="B18" s="3">
        <f t="shared" si="1"/>
        <v>802.85055108353083</v>
      </c>
      <c r="C18" s="3">
        <f t="shared" si="2"/>
        <v>6.6904212590294234</v>
      </c>
      <c r="D18" s="3">
        <f t="shared" si="0"/>
        <v>25.576765934808062</v>
      </c>
      <c r="E18" s="3">
        <f t="shared" si="3"/>
        <v>777.27378514872282</v>
      </c>
    </row>
    <row r="19" spans="1:8">
      <c r="A19">
        <v>10</v>
      </c>
      <c r="B19" s="3">
        <f t="shared" si="1"/>
        <v>777.27378514872282</v>
      </c>
      <c r="C19" s="3">
        <f t="shared" si="2"/>
        <v>6.4772815429060238</v>
      </c>
      <c r="D19" s="3">
        <f t="shared" si="0"/>
        <v>25.789905650931463</v>
      </c>
      <c r="E19" s="3">
        <f t="shared" si="3"/>
        <v>751.48387949779135</v>
      </c>
    </row>
    <row r="20" spans="1:8">
      <c r="A20">
        <v>11</v>
      </c>
      <c r="B20" s="3">
        <f t="shared" si="1"/>
        <v>751.48387949779135</v>
      </c>
      <c r="C20" s="3">
        <f t="shared" si="2"/>
        <v>6.2623656624815949</v>
      </c>
      <c r="D20" s="3">
        <f t="shared" si="0"/>
        <v>26.004821531355891</v>
      </c>
      <c r="E20" s="3">
        <f t="shared" si="3"/>
        <v>725.47905796643545</v>
      </c>
    </row>
    <row r="21" spans="1:8">
      <c r="A21">
        <v>12</v>
      </c>
      <c r="B21" s="3">
        <f t="shared" si="1"/>
        <v>725.47905796643545</v>
      </c>
      <c r="C21" s="3">
        <f t="shared" si="2"/>
        <v>6.045658816386962</v>
      </c>
      <c r="D21" s="3">
        <f t="shared" si="0"/>
        <v>26.221528377450525</v>
      </c>
      <c r="E21" s="8">
        <f t="shared" si="3"/>
        <v>699.25752958898488</v>
      </c>
      <c r="F21" s="9" t="s">
        <v>20</v>
      </c>
      <c r="G21" s="3">
        <f>SUM(C10:D21)</f>
        <v>387.20624632604989</v>
      </c>
      <c r="H21" s="8">
        <f>F8-G21</f>
        <v>1521.1270870072833</v>
      </c>
    </row>
    <row r="22" spans="1:8">
      <c r="A22">
        <v>13</v>
      </c>
      <c r="B22" s="3">
        <f t="shared" si="1"/>
        <v>699.25752958898488</v>
      </c>
      <c r="C22" s="3">
        <f t="shared" si="2"/>
        <v>5.8271460799082071</v>
      </c>
      <c r="D22" s="3">
        <f t="shared" si="0"/>
        <v>26.440041113929279</v>
      </c>
      <c r="E22" s="3">
        <f t="shared" si="3"/>
        <v>672.8174884750556</v>
      </c>
    </row>
    <row r="23" spans="1:8">
      <c r="A23">
        <v>14</v>
      </c>
      <c r="B23" s="3">
        <f t="shared" si="1"/>
        <v>672.8174884750556</v>
      </c>
      <c r="C23" s="3">
        <f t="shared" si="2"/>
        <v>5.6068124039587968</v>
      </c>
      <c r="D23" s="3">
        <f t="shared" si="0"/>
        <v>26.660374789878688</v>
      </c>
      <c r="E23" s="3">
        <f t="shared" si="3"/>
        <v>646.15711368517691</v>
      </c>
    </row>
    <row r="24" spans="1:8">
      <c r="A24">
        <v>15</v>
      </c>
      <c r="B24" s="3">
        <f t="shared" si="1"/>
        <v>646.15711368517691</v>
      </c>
      <c r="C24" s="3">
        <f t="shared" si="2"/>
        <v>5.3846426140431412</v>
      </c>
      <c r="D24" s="3">
        <f t="shared" si="0"/>
        <v>26.882544579794345</v>
      </c>
      <c r="E24" s="3">
        <f t="shared" si="3"/>
        <v>619.27456910538251</v>
      </c>
    </row>
    <row r="25" spans="1:8">
      <c r="A25">
        <v>16</v>
      </c>
      <c r="B25" s="3">
        <f t="shared" si="1"/>
        <v>619.27456910538251</v>
      </c>
      <c r="C25" s="3">
        <f t="shared" si="2"/>
        <v>5.1606214092115206</v>
      </c>
      <c r="D25" s="3">
        <f t="shared" si="0"/>
        <v>27.106565784625964</v>
      </c>
      <c r="E25" s="3">
        <f t="shared" si="3"/>
        <v>592.1680033207565</v>
      </c>
    </row>
    <row r="26" spans="1:8">
      <c r="A26">
        <v>17</v>
      </c>
      <c r="B26" s="3">
        <f t="shared" si="1"/>
        <v>592.1680033207565</v>
      </c>
      <c r="C26" s="3">
        <f t="shared" si="2"/>
        <v>4.9347333610063044</v>
      </c>
      <c r="D26" s="3">
        <f t="shared" si="0"/>
        <v>27.332453832831181</v>
      </c>
      <c r="E26" s="3">
        <f t="shared" si="3"/>
        <v>564.83554948792528</v>
      </c>
    </row>
    <row r="27" spans="1:8">
      <c r="A27">
        <v>18</v>
      </c>
      <c r="B27" s="3">
        <f t="shared" si="1"/>
        <v>564.83554948792528</v>
      </c>
      <c r="C27" s="3">
        <f t="shared" si="2"/>
        <v>4.7069629123993773</v>
      </c>
      <c r="D27" s="3">
        <f t="shared" ref="D27:D40" si="4">MonthlyPayment-C27</f>
        <v>27.56022428143811</v>
      </c>
      <c r="E27" s="3">
        <f t="shared" si="3"/>
        <v>537.2753252064872</v>
      </c>
    </row>
    <row r="28" spans="1:8">
      <c r="A28">
        <v>19</v>
      </c>
      <c r="B28" s="3">
        <f t="shared" si="1"/>
        <v>537.2753252064872</v>
      </c>
      <c r="C28" s="3">
        <f t="shared" si="2"/>
        <v>4.4772943767207263</v>
      </c>
      <c r="D28" s="3">
        <f t="shared" si="4"/>
        <v>27.789892817116758</v>
      </c>
      <c r="E28" s="3">
        <f t="shared" si="3"/>
        <v>509.48543238937043</v>
      </c>
    </row>
    <row r="29" spans="1:8">
      <c r="A29">
        <v>20</v>
      </c>
      <c r="B29" s="3">
        <f t="shared" si="1"/>
        <v>509.48543238937043</v>
      </c>
      <c r="C29" s="3">
        <f t="shared" si="2"/>
        <v>4.2457119365780871</v>
      </c>
      <c r="D29" s="3">
        <f t="shared" si="4"/>
        <v>28.0214752572594</v>
      </c>
      <c r="E29" s="3">
        <f t="shared" si="3"/>
        <v>481.46395713211103</v>
      </c>
    </row>
    <row r="30" spans="1:8">
      <c r="A30">
        <v>21</v>
      </c>
      <c r="B30" s="3">
        <f t="shared" si="1"/>
        <v>481.46395713211103</v>
      </c>
      <c r="C30" s="3">
        <f t="shared" si="2"/>
        <v>4.0121996427675919</v>
      </c>
      <c r="D30" s="3">
        <f t="shared" si="4"/>
        <v>28.254987551069895</v>
      </c>
      <c r="E30" s="3">
        <f t="shared" si="3"/>
        <v>453.20896958104112</v>
      </c>
    </row>
    <row r="31" spans="1:8">
      <c r="A31">
        <v>22</v>
      </c>
      <c r="B31" s="3">
        <f t="shared" si="1"/>
        <v>453.20896958104112</v>
      </c>
      <c r="C31" s="3">
        <f t="shared" si="2"/>
        <v>3.7767414131753427</v>
      </c>
      <c r="D31" s="3">
        <f t="shared" si="4"/>
        <v>28.490445780662142</v>
      </c>
      <c r="E31" s="3">
        <f t="shared" si="3"/>
        <v>424.71852380037899</v>
      </c>
    </row>
    <row r="32" spans="1:8">
      <c r="A32">
        <v>23</v>
      </c>
      <c r="B32" s="3">
        <f t="shared" si="1"/>
        <v>424.71852380037899</v>
      </c>
      <c r="C32" s="3">
        <f t="shared" si="2"/>
        <v>3.5393210316698247</v>
      </c>
      <c r="D32" s="3">
        <f t="shared" si="4"/>
        <v>28.727866162167661</v>
      </c>
      <c r="E32" s="3">
        <f t="shared" si="3"/>
        <v>395.9906576382113</v>
      </c>
    </row>
    <row r="33" spans="1:8">
      <c r="A33">
        <v>24</v>
      </c>
      <c r="B33" s="3">
        <f t="shared" si="1"/>
        <v>395.9906576382113</v>
      </c>
      <c r="C33" s="3">
        <f t="shared" si="2"/>
        <v>3.2999221469850943</v>
      </c>
      <c r="D33" s="3">
        <f t="shared" si="4"/>
        <v>28.967265046852393</v>
      </c>
      <c r="E33" s="8">
        <f t="shared" si="3"/>
        <v>367.02339259135891</v>
      </c>
      <c r="F33" s="9" t="s">
        <v>21</v>
      </c>
      <c r="G33" s="3">
        <f>SUM(C22:D33)</f>
        <v>387.20624632604984</v>
      </c>
      <c r="H33" s="8">
        <f>H21-G33</f>
        <v>1133.9208406812336</v>
      </c>
    </row>
    <row r="34" spans="1:8">
      <c r="A34">
        <v>25</v>
      </c>
      <c r="B34" s="3">
        <f t="shared" si="1"/>
        <v>367.02339259135891</v>
      </c>
      <c r="C34" s="3">
        <f t="shared" si="2"/>
        <v>3.0585282715946578</v>
      </c>
      <c r="D34" s="3">
        <f t="shared" si="4"/>
        <v>29.208658922242829</v>
      </c>
      <c r="E34" s="3">
        <f t="shared" si="3"/>
        <v>337.81473366911609</v>
      </c>
    </row>
    <row r="35" spans="1:8">
      <c r="A35">
        <v>26</v>
      </c>
      <c r="B35" s="3">
        <f t="shared" si="1"/>
        <v>337.81473366911609</v>
      </c>
      <c r="C35" s="3">
        <f t="shared" si="2"/>
        <v>2.8151227805759675</v>
      </c>
      <c r="D35" s="3">
        <f t="shared" si="4"/>
        <v>29.452064413261517</v>
      </c>
      <c r="E35" s="3">
        <f t="shared" si="3"/>
        <v>308.3626692558546</v>
      </c>
    </row>
    <row r="36" spans="1:8">
      <c r="A36">
        <v>27</v>
      </c>
      <c r="B36" s="3">
        <f t="shared" si="1"/>
        <v>308.3626692558546</v>
      </c>
      <c r="C36" s="3">
        <f t="shared" si="2"/>
        <v>2.5696889104654548</v>
      </c>
      <c r="D36" s="3">
        <f t="shared" si="4"/>
        <v>29.697498283372031</v>
      </c>
      <c r="E36" s="3">
        <f t="shared" si="3"/>
        <v>278.66517097248254</v>
      </c>
    </row>
    <row r="37" spans="1:8">
      <c r="A37">
        <v>28</v>
      </c>
      <c r="B37" s="3">
        <f t="shared" si="1"/>
        <v>278.66517097248254</v>
      </c>
      <c r="C37" s="3">
        <f t="shared" si="2"/>
        <v>2.3222097581040213</v>
      </c>
      <c r="D37" s="3">
        <f t="shared" si="4"/>
        <v>29.944977435733463</v>
      </c>
      <c r="E37" s="3">
        <f t="shared" si="3"/>
        <v>248.72019353674909</v>
      </c>
    </row>
    <row r="38" spans="1:8">
      <c r="A38">
        <v>29</v>
      </c>
      <c r="B38" s="3">
        <f t="shared" si="1"/>
        <v>248.72019353674909</v>
      </c>
      <c r="C38" s="3">
        <f t="shared" si="2"/>
        <v>2.072668279472909</v>
      </c>
      <c r="D38" s="3">
        <f t="shared" si="4"/>
        <v>30.194518914364579</v>
      </c>
      <c r="E38" s="3">
        <f t="shared" si="3"/>
        <v>218.52567462238451</v>
      </c>
    </row>
    <row r="39" spans="1:8">
      <c r="A39">
        <v>30</v>
      </c>
      <c r="B39" s="3">
        <f t="shared" si="1"/>
        <v>218.52567462238451</v>
      </c>
      <c r="C39" s="3">
        <f t="shared" si="2"/>
        <v>1.821047288519871</v>
      </c>
      <c r="D39" s="3">
        <f t="shared" si="4"/>
        <v>30.446139905317615</v>
      </c>
      <c r="E39" s="3">
        <f t="shared" si="3"/>
        <v>188.07953471706691</v>
      </c>
    </row>
    <row r="40" spans="1:8">
      <c r="A40">
        <v>31</v>
      </c>
      <c r="B40" s="3">
        <f t="shared" si="1"/>
        <v>188.07953471706691</v>
      </c>
      <c r="C40" s="3">
        <f t="shared" si="2"/>
        <v>1.5673294559755575</v>
      </c>
      <c r="D40" s="3">
        <f t="shared" si="4"/>
        <v>30.69985773786193</v>
      </c>
      <c r="E40" s="3">
        <f t="shared" si="3"/>
        <v>157.37967697920499</v>
      </c>
    </row>
    <row r="41" spans="1:8">
      <c r="A41">
        <v>32</v>
      </c>
      <c r="B41" s="3">
        <f t="shared" si="1"/>
        <v>157.37967697920499</v>
      </c>
      <c r="C41" s="3">
        <f t="shared" si="2"/>
        <v>1.3114973081600416</v>
      </c>
      <c r="D41" s="3">
        <f t="shared" ref="D41:D45" si="5">MonthlyPayment-C41</f>
        <v>30.955689885677444</v>
      </c>
      <c r="E41" s="3">
        <f t="shared" si="3"/>
        <v>126.42398709352754</v>
      </c>
    </row>
    <row r="42" spans="1:8">
      <c r="A42">
        <v>33</v>
      </c>
      <c r="B42" s="3">
        <f t="shared" si="1"/>
        <v>126.42398709352754</v>
      </c>
      <c r="C42" s="3">
        <f t="shared" si="2"/>
        <v>1.0535332257793961</v>
      </c>
      <c r="D42" s="3">
        <f t="shared" si="5"/>
        <v>31.21365396805809</v>
      </c>
      <c r="E42" s="3">
        <f t="shared" si="3"/>
        <v>95.210333125469447</v>
      </c>
    </row>
    <row r="43" spans="1:8">
      <c r="A43">
        <v>34</v>
      </c>
      <c r="B43" s="3">
        <f t="shared" si="1"/>
        <v>95.210333125469447</v>
      </c>
      <c r="C43" s="3">
        <f t="shared" si="2"/>
        <v>0.7934194427122454</v>
      </c>
      <c r="D43" s="3">
        <f t="shared" si="5"/>
        <v>31.473767751125241</v>
      </c>
      <c r="E43" s="3">
        <f t="shared" si="3"/>
        <v>63.73656537434421</v>
      </c>
    </row>
    <row r="44" spans="1:8">
      <c r="A44">
        <v>35</v>
      </c>
      <c r="B44" s="3">
        <f t="shared" si="1"/>
        <v>63.73656537434421</v>
      </c>
      <c r="C44" s="3">
        <f t="shared" si="2"/>
        <v>0.53113804478620175</v>
      </c>
      <c r="D44" s="3">
        <f t="shared" si="5"/>
        <v>31.736049149051283</v>
      </c>
      <c r="E44" s="3">
        <f t="shared" si="3"/>
        <v>32.000516225292927</v>
      </c>
    </row>
    <row r="45" spans="1:8">
      <c r="A45">
        <v>36</v>
      </c>
      <c r="B45" s="3">
        <f t="shared" si="1"/>
        <v>32.000516225292927</v>
      </c>
      <c r="C45" s="3">
        <f t="shared" si="2"/>
        <v>0.26667096854410771</v>
      </c>
      <c r="D45" s="3">
        <f t="shared" si="5"/>
        <v>32.000516225293381</v>
      </c>
      <c r="E45" s="3">
        <f t="shared" si="3"/>
        <v>-4.5474735088646412E-13</v>
      </c>
      <c r="F45" t="s">
        <v>29</v>
      </c>
      <c r="G45" s="3">
        <f>SUM(C34:D45)</f>
        <v>387.20624632604989</v>
      </c>
      <c r="H45" s="8">
        <f>H33-G45</f>
        <v>746.71459435518364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F45" sqref="F45"/>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15</v>
      </c>
    </row>
    <row r="3" spans="1:6">
      <c r="A3" t="s">
        <v>1</v>
      </c>
      <c r="B3">
        <f>F6</f>
        <v>1095.5832073797985</v>
      </c>
      <c r="E3" t="s">
        <v>16</v>
      </c>
      <c r="F3" s="4">
        <f>(1+MonthlyInterestRate)</f>
        <v>1.0083333333333333</v>
      </c>
    </row>
    <row r="4" spans="1:6">
      <c r="A4" t="s">
        <v>0</v>
      </c>
      <c r="B4" s="2">
        <v>0.1</v>
      </c>
      <c r="E4" t="s">
        <v>18</v>
      </c>
      <c r="F4">
        <v>1000</v>
      </c>
    </row>
    <row r="5" spans="1:6">
      <c r="A5" t="s">
        <v>5</v>
      </c>
      <c r="B5" s="4">
        <f>B4/12</f>
        <v>8.3333333333333332E-3</v>
      </c>
      <c r="E5" t="s">
        <v>19</v>
      </c>
      <c r="F5">
        <v>11</v>
      </c>
    </row>
    <row r="6" spans="1:6">
      <c r="A6" t="s">
        <v>10</v>
      </c>
      <c r="B6" s="6">
        <v>36</v>
      </c>
      <c r="E6" t="s">
        <v>17</v>
      </c>
      <c r="F6">
        <f>POWER(F3,DeferMonths)*F4</f>
        <v>1095.5832073797985</v>
      </c>
    </row>
    <row r="7" spans="1:6">
      <c r="A7" t="s">
        <v>7</v>
      </c>
      <c r="B7" s="1">
        <f>-PMT(MonthlyInterestRate,NumPayments,LoanAmount,0,0)</f>
        <v>35.351388438948831</v>
      </c>
    </row>
    <row r="8" spans="1:6">
      <c r="B8" s="1"/>
    </row>
    <row r="9" spans="1:6">
      <c r="B9" t="s">
        <v>3</v>
      </c>
      <c r="C9" t="s">
        <v>4</v>
      </c>
      <c r="D9" t="s">
        <v>6</v>
      </c>
      <c r="E9" t="s">
        <v>8</v>
      </c>
    </row>
    <row r="10" spans="1:6">
      <c r="A10" t="s">
        <v>2</v>
      </c>
      <c r="B10" s="3">
        <f>B3</f>
        <v>1095.5832073797985</v>
      </c>
      <c r="C10" s="3">
        <f>(B10*B$5)</f>
        <v>9.1298600614983201</v>
      </c>
      <c r="D10" s="3">
        <f t="shared" ref="D10:D26" si="0">MonthlyPayment-C10</f>
        <v>26.221528377450511</v>
      </c>
      <c r="E10" s="3">
        <f>B10-D10</f>
        <v>1069.361679002348</v>
      </c>
    </row>
    <row r="11" spans="1:6">
      <c r="A11">
        <v>2</v>
      </c>
      <c r="B11" s="3">
        <f>E10</f>
        <v>1069.361679002348</v>
      </c>
      <c r="C11" s="3">
        <f>(B11*B$5)</f>
        <v>8.9113473250195661</v>
      </c>
      <c r="D11" s="3">
        <f t="shared" si="0"/>
        <v>26.440041113929265</v>
      </c>
      <c r="E11" s="3">
        <f>B11-D11</f>
        <v>1042.9216378884187</v>
      </c>
    </row>
    <row r="12" spans="1:6">
      <c r="A12">
        <v>3</v>
      </c>
      <c r="B12" s="3">
        <f t="shared" ref="B12:B26" si="1">E11</f>
        <v>1042.9216378884187</v>
      </c>
      <c r="C12" s="3">
        <f t="shared" ref="C12:C26" si="2">(B12*B$5)</f>
        <v>8.6910136490701557</v>
      </c>
      <c r="D12" s="3">
        <f t="shared" si="0"/>
        <v>26.660374789878674</v>
      </c>
      <c r="E12" s="3">
        <f t="shared" ref="E12:E26" si="3">B12-D12</f>
        <v>1016.26126309854</v>
      </c>
    </row>
    <row r="13" spans="1:6">
      <c r="A13">
        <v>4</v>
      </c>
      <c r="B13" s="3">
        <f t="shared" si="1"/>
        <v>1016.26126309854</v>
      </c>
      <c r="C13" s="3">
        <f t="shared" si="2"/>
        <v>8.4688438591545001</v>
      </c>
      <c r="D13" s="3">
        <f t="shared" si="0"/>
        <v>26.882544579794331</v>
      </c>
      <c r="E13" s="3">
        <f t="shared" si="3"/>
        <v>989.3787185187457</v>
      </c>
    </row>
    <row r="14" spans="1:6">
      <c r="A14">
        <v>5</v>
      </c>
      <c r="B14" s="3">
        <f t="shared" si="1"/>
        <v>989.3787185187457</v>
      </c>
      <c r="C14" s="3">
        <f t="shared" si="2"/>
        <v>8.2448226543228813</v>
      </c>
      <c r="D14" s="3">
        <f t="shared" si="0"/>
        <v>27.10656578462595</v>
      </c>
      <c r="E14" s="3">
        <f t="shared" si="3"/>
        <v>962.2721527341198</v>
      </c>
    </row>
    <row r="15" spans="1:6">
      <c r="A15">
        <v>6</v>
      </c>
      <c r="B15" s="3">
        <f t="shared" si="1"/>
        <v>962.2721527341198</v>
      </c>
      <c r="C15" s="3">
        <f t="shared" si="2"/>
        <v>8.0189346061176643</v>
      </c>
      <c r="D15" s="3">
        <f t="shared" si="0"/>
        <v>27.332453832831167</v>
      </c>
      <c r="E15" s="3">
        <f t="shared" si="3"/>
        <v>934.93969890128858</v>
      </c>
    </row>
    <row r="16" spans="1:6">
      <c r="A16">
        <v>7</v>
      </c>
      <c r="B16" s="3">
        <f t="shared" si="1"/>
        <v>934.93969890128858</v>
      </c>
      <c r="C16" s="3">
        <f t="shared" si="2"/>
        <v>7.791164157510738</v>
      </c>
      <c r="D16" s="3">
        <f t="shared" si="0"/>
        <v>27.560224281438092</v>
      </c>
      <c r="E16" s="3">
        <f t="shared" si="3"/>
        <v>907.3794746198505</v>
      </c>
    </row>
    <row r="17" spans="1:6">
      <c r="A17">
        <v>8</v>
      </c>
      <c r="B17" s="3">
        <f t="shared" si="1"/>
        <v>907.3794746198505</v>
      </c>
      <c r="C17" s="3">
        <f t="shared" si="2"/>
        <v>7.561495621832087</v>
      </c>
      <c r="D17" s="3">
        <f t="shared" si="0"/>
        <v>27.789892817116744</v>
      </c>
      <c r="E17" s="3">
        <f t="shared" si="3"/>
        <v>879.58958180273373</v>
      </c>
    </row>
    <row r="18" spans="1:6">
      <c r="A18">
        <v>9</v>
      </c>
      <c r="B18" s="3">
        <f t="shared" si="1"/>
        <v>879.58958180273373</v>
      </c>
      <c r="C18" s="3">
        <f t="shared" si="2"/>
        <v>7.3299131816894478</v>
      </c>
      <c r="D18" s="3">
        <f t="shared" si="0"/>
        <v>28.021475257259382</v>
      </c>
      <c r="E18" s="3">
        <f t="shared" si="3"/>
        <v>851.56810654547439</v>
      </c>
    </row>
    <row r="19" spans="1:6">
      <c r="A19">
        <v>10</v>
      </c>
      <c r="B19" s="3">
        <f t="shared" si="1"/>
        <v>851.56810654547439</v>
      </c>
      <c r="C19" s="3">
        <f t="shared" si="2"/>
        <v>7.0964008878789535</v>
      </c>
      <c r="D19" s="3">
        <f t="shared" si="0"/>
        <v>28.254987551069878</v>
      </c>
      <c r="E19" s="3">
        <f t="shared" si="3"/>
        <v>823.31311899440448</v>
      </c>
    </row>
    <row r="20" spans="1:6">
      <c r="A20">
        <v>11</v>
      </c>
      <c r="B20" s="3">
        <f t="shared" si="1"/>
        <v>823.31311899440448</v>
      </c>
      <c r="C20" s="3">
        <f t="shared" si="2"/>
        <v>6.8609426582867039</v>
      </c>
      <c r="D20" s="3">
        <f t="shared" si="0"/>
        <v>28.490445780662128</v>
      </c>
      <c r="E20" s="3">
        <f t="shared" si="3"/>
        <v>794.82267321374229</v>
      </c>
    </row>
    <row r="21" spans="1:6">
      <c r="A21">
        <v>12</v>
      </c>
      <c r="B21" s="3">
        <f t="shared" si="1"/>
        <v>794.82267321374229</v>
      </c>
      <c r="C21" s="3">
        <f t="shared" si="2"/>
        <v>6.6235222767811859</v>
      </c>
      <c r="D21" s="3">
        <f t="shared" si="0"/>
        <v>28.727866162167643</v>
      </c>
      <c r="E21" s="8">
        <f t="shared" si="3"/>
        <v>766.09480705157466</v>
      </c>
      <c r="F21" s="9" t="s">
        <v>20</v>
      </c>
    </row>
    <row r="22" spans="1:6">
      <c r="A22">
        <v>13</v>
      </c>
      <c r="B22" s="3">
        <f t="shared" si="1"/>
        <v>766.09480705157466</v>
      </c>
      <c r="C22" s="3">
        <f t="shared" si="2"/>
        <v>6.3841233920964555</v>
      </c>
      <c r="D22" s="3">
        <f t="shared" si="0"/>
        <v>28.967265046852376</v>
      </c>
      <c r="E22" s="3">
        <f t="shared" si="3"/>
        <v>737.12754200472227</v>
      </c>
    </row>
    <row r="23" spans="1:6">
      <c r="A23">
        <v>14</v>
      </c>
      <c r="B23" s="3">
        <f t="shared" si="1"/>
        <v>737.12754200472227</v>
      </c>
      <c r="C23" s="3">
        <f t="shared" si="2"/>
        <v>6.1427295167060185</v>
      </c>
      <c r="D23" s="3">
        <f t="shared" si="0"/>
        <v>29.208658922242812</v>
      </c>
      <c r="E23" s="3">
        <f t="shared" si="3"/>
        <v>707.91888308247951</v>
      </c>
    </row>
    <row r="24" spans="1:6">
      <c r="A24">
        <v>15</v>
      </c>
      <c r="B24" s="3">
        <f t="shared" si="1"/>
        <v>707.91888308247951</v>
      </c>
      <c r="C24" s="3">
        <f t="shared" si="2"/>
        <v>5.8993240256873296</v>
      </c>
      <c r="D24" s="3">
        <f t="shared" si="0"/>
        <v>29.452064413261503</v>
      </c>
      <c r="E24" s="3">
        <f t="shared" si="3"/>
        <v>678.46681866921801</v>
      </c>
    </row>
    <row r="25" spans="1:6">
      <c r="A25">
        <v>16</v>
      </c>
      <c r="B25" s="3">
        <f t="shared" si="1"/>
        <v>678.46681866921801</v>
      </c>
      <c r="C25" s="3">
        <f t="shared" si="2"/>
        <v>5.6538901555768168</v>
      </c>
      <c r="D25" s="3">
        <f t="shared" si="0"/>
        <v>29.697498283372013</v>
      </c>
      <c r="E25" s="3">
        <f t="shared" si="3"/>
        <v>648.76932038584596</v>
      </c>
    </row>
    <row r="26" spans="1:6">
      <c r="A26">
        <v>17</v>
      </c>
      <c r="B26" s="3">
        <f t="shared" si="1"/>
        <v>648.76932038584596</v>
      </c>
      <c r="C26" s="3">
        <f t="shared" si="2"/>
        <v>5.4064110032153829</v>
      </c>
      <c r="D26" s="3">
        <f t="shared" si="0"/>
        <v>29.944977435733449</v>
      </c>
      <c r="E26" s="3">
        <f t="shared" si="3"/>
        <v>618.82434295011251</v>
      </c>
    </row>
    <row r="27" spans="1:6">
      <c r="A27">
        <v>18</v>
      </c>
      <c r="B27" s="3">
        <f t="shared" ref="B27:B40" si="4">E26</f>
        <v>618.82434295011251</v>
      </c>
      <c r="C27" s="3">
        <f t="shared" ref="C27:C40" si="5">(B27*B$5)</f>
        <v>5.1568695245842706</v>
      </c>
      <c r="D27" s="3">
        <f t="shared" ref="D27:D40" si="6">MonthlyPayment-C27</f>
        <v>30.194518914364561</v>
      </c>
      <c r="E27" s="3">
        <f t="shared" ref="E27:E40" si="7">B27-D27</f>
        <v>588.6298240357479</v>
      </c>
    </row>
    <row r="28" spans="1:6">
      <c r="A28">
        <v>19</v>
      </c>
      <c r="B28" s="3">
        <f t="shared" si="4"/>
        <v>588.6298240357479</v>
      </c>
      <c r="C28" s="3">
        <f t="shared" si="5"/>
        <v>4.9052485336312328</v>
      </c>
      <c r="D28" s="3">
        <f t="shared" si="6"/>
        <v>30.446139905317597</v>
      </c>
      <c r="E28" s="3">
        <f t="shared" si="7"/>
        <v>558.18368413043027</v>
      </c>
    </row>
    <row r="29" spans="1:6">
      <c r="A29">
        <v>20</v>
      </c>
      <c r="B29" s="3">
        <f t="shared" si="4"/>
        <v>558.18368413043027</v>
      </c>
      <c r="C29" s="3">
        <f t="shared" si="5"/>
        <v>4.6515307010869185</v>
      </c>
      <c r="D29" s="3">
        <f t="shared" si="6"/>
        <v>30.699857737861912</v>
      </c>
      <c r="E29" s="3">
        <f t="shared" si="7"/>
        <v>527.4838263925684</v>
      </c>
    </row>
    <row r="30" spans="1:6">
      <c r="A30">
        <v>21</v>
      </c>
      <c r="B30" s="3">
        <f t="shared" si="4"/>
        <v>527.4838263925684</v>
      </c>
      <c r="C30" s="3">
        <f t="shared" si="5"/>
        <v>4.3956985532714032</v>
      </c>
      <c r="D30" s="3">
        <f t="shared" si="6"/>
        <v>30.95568988567743</v>
      </c>
      <c r="E30" s="3">
        <f t="shared" si="7"/>
        <v>496.52813650689097</v>
      </c>
    </row>
    <row r="31" spans="1:6">
      <c r="A31">
        <v>22</v>
      </c>
      <c r="B31" s="3">
        <f t="shared" si="4"/>
        <v>496.52813650689097</v>
      </c>
      <c r="C31" s="3">
        <f t="shared" si="5"/>
        <v>4.1377344708907584</v>
      </c>
      <c r="D31" s="3">
        <f t="shared" si="6"/>
        <v>31.213653968058072</v>
      </c>
      <c r="E31" s="3">
        <f t="shared" si="7"/>
        <v>465.31448253883292</v>
      </c>
    </row>
    <row r="32" spans="1:6">
      <c r="A32">
        <v>23</v>
      </c>
      <c r="B32" s="3">
        <f t="shared" si="4"/>
        <v>465.31448253883292</v>
      </c>
      <c r="C32" s="3">
        <f t="shared" si="5"/>
        <v>3.8776206878236077</v>
      </c>
      <c r="D32" s="3">
        <f t="shared" si="6"/>
        <v>31.473767751125223</v>
      </c>
      <c r="E32" s="3">
        <f t="shared" si="7"/>
        <v>433.84071478770773</v>
      </c>
    </row>
    <row r="33" spans="1:6">
      <c r="A33">
        <v>24</v>
      </c>
      <c r="B33" s="3">
        <f t="shared" si="4"/>
        <v>433.84071478770773</v>
      </c>
      <c r="C33" s="3">
        <f t="shared" si="5"/>
        <v>3.6153392898975643</v>
      </c>
      <c r="D33" s="3">
        <f t="shared" si="6"/>
        <v>31.736049149051269</v>
      </c>
      <c r="E33" s="8">
        <f t="shared" si="7"/>
        <v>402.10466563865646</v>
      </c>
      <c r="F33" s="9" t="s">
        <v>21</v>
      </c>
    </row>
    <row r="34" spans="1:6">
      <c r="A34">
        <v>25</v>
      </c>
      <c r="B34" s="3">
        <f t="shared" si="4"/>
        <v>402.10466563865646</v>
      </c>
      <c r="C34" s="3">
        <f t="shared" si="5"/>
        <v>3.3508722136554705</v>
      </c>
      <c r="D34" s="3">
        <f t="shared" si="6"/>
        <v>32.00051622529336</v>
      </c>
      <c r="E34" s="3">
        <f t="shared" si="7"/>
        <v>370.10414941336307</v>
      </c>
    </row>
    <row r="35" spans="1:6">
      <c r="A35">
        <v>26</v>
      </c>
      <c r="B35" s="3">
        <f t="shared" si="4"/>
        <v>370.10414941336307</v>
      </c>
      <c r="C35" s="3">
        <f t="shared" si="5"/>
        <v>3.084201245111359</v>
      </c>
      <c r="D35" s="3">
        <f t="shared" si="6"/>
        <v>32.267187193837472</v>
      </c>
      <c r="E35" s="3">
        <f t="shared" si="7"/>
        <v>337.83696221952562</v>
      </c>
    </row>
    <row r="36" spans="1:6">
      <c r="A36">
        <v>27</v>
      </c>
      <c r="B36" s="3">
        <f t="shared" si="4"/>
        <v>337.83696221952562</v>
      </c>
      <c r="C36" s="3">
        <f t="shared" si="5"/>
        <v>2.8153080184960468</v>
      </c>
      <c r="D36" s="3">
        <f t="shared" si="6"/>
        <v>32.536080420452784</v>
      </c>
      <c r="E36" s="3">
        <f t="shared" si="7"/>
        <v>305.30088179907284</v>
      </c>
    </row>
    <row r="37" spans="1:6">
      <c r="A37">
        <v>28</v>
      </c>
      <c r="B37" s="3">
        <f t="shared" si="4"/>
        <v>305.30088179907284</v>
      </c>
      <c r="C37" s="3">
        <f t="shared" si="5"/>
        <v>2.5441740149922736</v>
      </c>
      <c r="D37" s="3">
        <f t="shared" si="6"/>
        <v>32.807214423956559</v>
      </c>
      <c r="E37" s="3">
        <f t="shared" si="7"/>
        <v>272.49366737511627</v>
      </c>
    </row>
    <row r="38" spans="1:6">
      <c r="A38">
        <v>29</v>
      </c>
      <c r="B38" s="3">
        <f t="shared" si="4"/>
        <v>272.49366737511627</v>
      </c>
      <c r="C38" s="3">
        <f t="shared" si="5"/>
        <v>2.2707805614593024</v>
      </c>
      <c r="D38" s="3">
        <f t="shared" si="6"/>
        <v>33.080607877489527</v>
      </c>
      <c r="E38" s="3">
        <f t="shared" si="7"/>
        <v>239.41305949762676</v>
      </c>
    </row>
    <row r="39" spans="1:6">
      <c r="A39">
        <v>30</v>
      </c>
      <c r="B39" s="3">
        <f t="shared" si="4"/>
        <v>239.41305949762676</v>
      </c>
      <c r="C39" s="3">
        <f t="shared" si="5"/>
        <v>1.9951088291468897</v>
      </c>
      <c r="D39" s="3">
        <f t="shared" si="6"/>
        <v>33.356279609801945</v>
      </c>
      <c r="E39" s="3">
        <f t="shared" si="7"/>
        <v>206.0567798878248</v>
      </c>
    </row>
    <row r="40" spans="1:6">
      <c r="A40">
        <v>31</v>
      </c>
      <c r="B40" s="3">
        <f t="shared" si="4"/>
        <v>206.0567798878248</v>
      </c>
      <c r="C40" s="3">
        <f t="shared" si="5"/>
        <v>1.7171398323985401</v>
      </c>
      <c r="D40" s="3">
        <f t="shared" si="6"/>
        <v>33.634248606550294</v>
      </c>
      <c r="E40" s="3">
        <f t="shared" si="7"/>
        <v>172.4225312812745</v>
      </c>
    </row>
    <row r="41" spans="1:6">
      <c r="A41">
        <v>32</v>
      </c>
      <c r="B41" s="3">
        <f t="shared" ref="B41:B45" si="8">E40</f>
        <v>172.4225312812745</v>
      </c>
      <c r="C41" s="3">
        <f t="shared" ref="C41:C45" si="9">(B41*B$5)</f>
        <v>1.4368544273439541</v>
      </c>
      <c r="D41" s="3">
        <f t="shared" ref="D41:D45" si="10">MonthlyPayment-C41</f>
        <v>33.914534011604879</v>
      </c>
      <c r="E41" s="3">
        <f t="shared" ref="E41:E45" si="11">B41-D41</f>
        <v>138.50799726966963</v>
      </c>
    </row>
    <row r="42" spans="1:6">
      <c r="A42">
        <v>33</v>
      </c>
      <c r="B42" s="3">
        <f t="shared" si="8"/>
        <v>138.50799726966963</v>
      </c>
      <c r="C42" s="3">
        <f t="shared" si="9"/>
        <v>1.1542333105805802</v>
      </c>
      <c r="D42" s="3">
        <f t="shared" si="10"/>
        <v>34.197155128368252</v>
      </c>
      <c r="E42" s="3">
        <f t="shared" si="11"/>
        <v>104.31084214130138</v>
      </c>
    </row>
    <row r="43" spans="1:6">
      <c r="A43">
        <v>34</v>
      </c>
      <c r="B43" s="3">
        <f t="shared" si="8"/>
        <v>104.31084214130138</v>
      </c>
      <c r="C43" s="3">
        <f t="shared" si="9"/>
        <v>0.86925701784417819</v>
      </c>
      <c r="D43" s="3">
        <f t="shared" si="10"/>
        <v>34.482131421104654</v>
      </c>
      <c r="E43" s="3">
        <f t="shared" si="11"/>
        <v>69.828710720196725</v>
      </c>
    </row>
    <row r="44" spans="1:6">
      <c r="A44">
        <v>35</v>
      </c>
      <c r="B44" s="3">
        <f t="shared" si="8"/>
        <v>69.828710720196725</v>
      </c>
      <c r="C44" s="3">
        <f t="shared" si="9"/>
        <v>0.58190592266830599</v>
      </c>
      <c r="D44" s="3">
        <f t="shared" si="10"/>
        <v>34.769482516280526</v>
      </c>
      <c r="E44" s="3">
        <f t="shared" si="11"/>
        <v>35.059228203916199</v>
      </c>
    </row>
    <row r="45" spans="1:6">
      <c r="A45">
        <v>36</v>
      </c>
      <c r="B45" s="3">
        <f t="shared" si="8"/>
        <v>35.059228203916199</v>
      </c>
      <c r="C45" s="3">
        <f t="shared" si="9"/>
        <v>0.292160235032635</v>
      </c>
      <c r="D45" s="3">
        <f t="shared" si="10"/>
        <v>35.059228203916199</v>
      </c>
      <c r="E45" s="3">
        <f t="shared" si="11"/>
        <v>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70"/>
  <sheetViews>
    <sheetView workbookViewId="0">
      <selection activeCell="F6" sqref="F6"/>
    </sheetView>
  </sheetViews>
  <sheetFormatPr baseColWidth="10" defaultRowHeight="15" x14ac:dyDescent="0"/>
  <cols>
    <col min="1" max="1" width="25.83203125" customWidth="1"/>
    <col min="2" max="2" width="16.5" customWidth="1"/>
    <col min="3" max="3" width="22.83203125" customWidth="1"/>
    <col min="4" max="5" width="17.5" customWidth="1"/>
    <col min="6" max="6" width="21.83203125" customWidth="1"/>
  </cols>
  <sheetData>
    <row r="2" spans="1:6">
      <c r="B2" t="s">
        <v>71</v>
      </c>
      <c r="C2" t="s">
        <v>72</v>
      </c>
    </row>
    <row r="3" spans="1:6">
      <c r="A3" t="s">
        <v>1</v>
      </c>
      <c r="B3" s="3">
        <v>150000</v>
      </c>
      <c r="C3" s="3">
        <f>B47</f>
        <v>145090.44466853084</v>
      </c>
    </row>
    <row r="4" spans="1:6">
      <c r="A4" t="s">
        <v>0</v>
      </c>
      <c r="B4" s="26">
        <v>7.0000000000000007E-2</v>
      </c>
      <c r="C4" s="26">
        <v>7.2499999999999995E-2</v>
      </c>
    </row>
    <row r="5" spans="1:6">
      <c r="A5" t="s">
        <v>5</v>
      </c>
      <c r="B5" s="4">
        <f>B4/12</f>
        <v>5.8333333333333336E-3</v>
      </c>
      <c r="C5" s="4">
        <f>C4/12</f>
        <v>6.0416666666666665E-3</v>
      </c>
    </row>
    <row r="6" spans="1:6">
      <c r="A6" t="s">
        <v>10</v>
      </c>
      <c r="B6" s="6">
        <v>360</v>
      </c>
      <c r="C6" s="6">
        <v>324</v>
      </c>
    </row>
    <row r="7" spans="1:6">
      <c r="A7" t="s">
        <v>7</v>
      </c>
      <c r="B7" s="1">
        <f>-PMT(MonthlyInterestRate,NumPayments,LoanAmount,0,0)</f>
        <v>997.95374276877487</v>
      </c>
      <c r="C7" s="1">
        <f>-PMT(C5,C6,C3,0,0)</f>
        <v>1021.7182018144997</v>
      </c>
    </row>
    <row r="8" spans="1:6">
      <c r="A8" t="s">
        <v>60</v>
      </c>
      <c r="B8" s="1">
        <v>0</v>
      </c>
      <c r="C8">
        <v>0</v>
      </c>
    </row>
    <row r="9" spans="1:6">
      <c r="B9" s="1"/>
    </row>
    <row r="10" spans="1:6">
      <c r="B10" t="s">
        <v>3</v>
      </c>
      <c r="C10" t="s">
        <v>4</v>
      </c>
      <c r="D10" t="s">
        <v>6</v>
      </c>
      <c r="E10" t="s">
        <v>60</v>
      </c>
      <c r="F10" t="s">
        <v>8</v>
      </c>
    </row>
    <row r="11" spans="1:6">
      <c r="A11" t="s">
        <v>66</v>
      </c>
      <c r="B11" s="3">
        <f>LoanAmount</f>
        <v>150000</v>
      </c>
      <c r="C11" s="3">
        <f>(B11*B$5)</f>
        <v>875</v>
      </c>
      <c r="D11" s="3">
        <f t="shared" ref="D11:D12" si="0">MonthlyPayment-C11</f>
        <v>122.95374276877487</v>
      </c>
      <c r="E11" s="3">
        <f>B$8</f>
        <v>0</v>
      </c>
      <c r="F11" s="3">
        <f>B11-SUM(D11:E11)</f>
        <v>149877.04625723124</v>
      </c>
    </row>
    <row r="12" spans="1:6">
      <c r="A12">
        <v>2</v>
      </c>
      <c r="B12" s="3">
        <f>F11</f>
        <v>149877.04625723124</v>
      </c>
      <c r="C12" s="3">
        <f>(B12*B$5)</f>
        <v>874.28276983384899</v>
      </c>
      <c r="D12" s="3">
        <f t="shared" si="0"/>
        <v>123.67097293492589</v>
      </c>
      <c r="E12" s="3">
        <f t="shared" ref="E12:E46" si="1">B$8</f>
        <v>0</v>
      </c>
      <c r="F12" s="3">
        <f t="shared" ref="F12" si="2">B12-SUM(D12:E12)</f>
        <v>149753.37528429631</v>
      </c>
    </row>
    <row r="13" spans="1:6">
      <c r="A13">
        <v>3</v>
      </c>
      <c r="B13" s="3">
        <f t="shared" ref="B13:B47" si="3">F12</f>
        <v>149753.37528429631</v>
      </c>
      <c r="C13" s="3">
        <f t="shared" ref="C13:C46" si="4">(B13*B$5)</f>
        <v>873.56135582506192</v>
      </c>
      <c r="D13" s="3">
        <f t="shared" ref="D13:D46" si="5">MonthlyPayment-C13</f>
        <v>124.39238694371295</v>
      </c>
      <c r="E13" s="3">
        <f t="shared" si="1"/>
        <v>0</v>
      </c>
      <c r="F13" s="3">
        <f t="shared" ref="F13:F47" si="6">B13-SUM(D13:E13)</f>
        <v>149628.9828973526</v>
      </c>
    </row>
    <row r="14" spans="1:6">
      <c r="A14">
        <v>4</v>
      </c>
      <c r="B14" s="3">
        <f t="shared" si="3"/>
        <v>149628.9828973526</v>
      </c>
      <c r="C14" s="3">
        <f t="shared" si="4"/>
        <v>872.8357335678902</v>
      </c>
      <c r="D14" s="3">
        <f t="shared" si="5"/>
        <v>125.11800920088467</v>
      </c>
      <c r="E14" s="3">
        <f t="shared" si="1"/>
        <v>0</v>
      </c>
      <c r="F14" s="3">
        <f t="shared" si="6"/>
        <v>149503.86488815173</v>
      </c>
    </row>
    <row r="15" spans="1:6">
      <c r="A15">
        <v>5</v>
      </c>
      <c r="B15" s="3">
        <f t="shared" si="3"/>
        <v>149503.86488815173</v>
      </c>
      <c r="C15" s="3">
        <f t="shared" si="4"/>
        <v>872.10587851421849</v>
      </c>
      <c r="D15" s="3">
        <f t="shared" si="5"/>
        <v>125.84786425455638</v>
      </c>
      <c r="E15" s="3">
        <f t="shared" si="1"/>
        <v>0</v>
      </c>
      <c r="F15" s="3">
        <f t="shared" si="6"/>
        <v>149378.01702389718</v>
      </c>
    </row>
    <row r="16" spans="1:6">
      <c r="A16">
        <v>6</v>
      </c>
      <c r="B16" s="3">
        <f t="shared" si="3"/>
        <v>149378.01702389718</v>
      </c>
      <c r="C16" s="3">
        <f t="shared" si="4"/>
        <v>871.37176597273356</v>
      </c>
      <c r="D16" s="3">
        <f t="shared" si="5"/>
        <v>126.58197679604132</v>
      </c>
      <c r="E16" s="3">
        <f t="shared" si="1"/>
        <v>0</v>
      </c>
      <c r="F16" s="3">
        <f t="shared" si="6"/>
        <v>149251.43504710114</v>
      </c>
    </row>
    <row r="17" spans="1:6">
      <c r="A17">
        <v>7</v>
      </c>
      <c r="B17" s="3">
        <f t="shared" si="3"/>
        <v>149251.43504710114</v>
      </c>
      <c r="C17" s="3">
        <f t="shared" si="4"/>
        <v>870.63337110809005</v>
      </c>
      <c r="D17" s="3">
        <f t="shared" si="5"/>
        <v>127.32037166068483</v>
      </c>
      <c r="E17" s="3">
        <f t="shared" si="1"/>
        <v>0</v>
      </c>
      <c r="F17" s="3">
        <f t="shared" si="6"/>
        <v>149124.11467544045</v>
      </c>
    </row>
    <row r="18" spans="1:6">
      <c r="A18">
        <v>8</v>
      </c>
      <c r="B18" s="3">
        <f t="shared" si="3"/>
        <v>149124.11467544045</v>
      </c>
      <c r="C18" s="3">
        <f t="shared" si="4"/>
        <v>869.8906689400693</v>
      </c>
      <c r="D18" s="3">
        <f t="shared" si="5"/>
        <v>128.06307382870557</v>
      </c>
      <c r="E18" s="3">
        <f t="shared" si="1"/>
        <v>0</v>
      </c>
      <c r="F18" s="3">
        <f t="shared" si="6"/>
        <v>148996.05160161175</v>
      </c>
    </row>
    <row r="19" spans="1:6">
      <c r="A19">
        <v>9</v>
      </c>
      <c r="B19" s="3">
        <f t="shared" si="3"/>
        <v>148996.05160161175</v>
      </c>
      <c r="C19" s="3">
        <f t="shared" si="4"/>
        <v>869.14363434273525</v>
      </c>
      <c r="D19" s="3">
        <f t="shared" si="5"/>
        <v>128.81010842603962</v>
      </c>
      <c r="E19" s="3">
        <f t="shared" si="1"/>
        <v>0</v>
      </c>
      <c r="F19" s="3">
        <f t="shared" si="6"/>
        <v>148867.24149318572</v>
      </c>
    </row>
    <row r="20" spans="1:6">
      <c r="A20">
        <v>10</v>
      </c>
      <c r="B20" s="3">
        <f t="shared" si="3"/>
        <v>148867.24149318572</v>
      </c>
      <c r="C20" s="3">
        <f t="shared" si="4"/>
        <v>868.39224204358345</v>
      </c>
      <c r="D20" s="3">
        <f t="shared" si="5"/>
        <v>129.56150072519142</v>
      </c>
      <c r="E20" s="3">
        <f t="shared" si="1"/>
        <v>0</v>
      </c>
      <c r="F20" s="3">
        <f t="shared" si="6"/>
        <v>148737.67999246053</v>
      </c>
    </row>
    <row r="21" spans="1:6">
      <c r="A21">
        <v>11</v>
      </c>
      <c r="B21" s="3">
        <f t="shared" si="3"/>
        <v>148737.67999246053</v>
      </c>
      <c r="C21" s="3">
        <f t="shared" si="4"/>
        <v>867.6364666226865</v>
      </c>
      <c r="D21" s="3">
        <f t="shared" si="5"/>
        <v>130.31727614608837</v>
      </c>
      <c r="E21" s="3">
        <f t="shared" si="1"/>
        <v>0</v>
      </c>
      <c r="F21" s="3">
        <f t="shared" si="6"/>
        <v>148607.36271631444</v>
      </c>
    </row>
    <row r="22" spans="1:6">
      <c r="A22">
        <v>12</v>
      </c>
      <c r="B22" s="3">
        <f t="shared" si="3"/>
        <v>148607.36271631444</v>
      </c>
      <c r="C22" s="3">
        <f t="shared" si="4"/>
        <v>866.87628251183423</v>
      </c>
      <c r="D22" s="3">
        <f t="shared" si="5"/>
        <v>131.07746025694064</v>
      </c>
      <c r="E22" s="3">
        <f t="shared" si="1"/>
        <v>0</v>
      </c>
      <c r="F22" s="3">
        <f t="shared" si="6"/>
        <v>148476.28525605751</v>
      </c>
    </row>
    <row r="23" spans="1:6">
      <c r="A23">
        <v>13</v>
      </c>
      <c r="B23" s="3">
        <f t="shared" si="3"/>
        <v>148476.28525605751</v>
      </c>
      <c r="C23" s="3">
        <f t="shared" si="4"/>
        <v>866.11166399366891</v>
      </c>
      <c r="D23" s="3">
        <f t="shared" si="5"/>
        <v>131.84207877510596</v>
      </c>
      <c r="E23" s="3">
        <f t="shared" si="1"/>
        <v>0</v>
      </c>
      <c r="F23" s="3">
        <f t="shared" si="6"/>
        <v>148344.4431772824</v>
      </c>
    </row>
    <row r="24" spans="1:6">
      <c r="A24">
        <v>14</v>
      </c>
      <c r="B24" s="3">
        <f t="shared" si="3"/>
        <v>148344.4431772824</v>
      </c>
      <c r="C24" s="3">
        <f t="shared" si="4"/>
        <v>865.34258520081403</v>
      </c>
      <c r="D24" s="3">
        <f t="shared" si="5"/>
        <v>132.61115756796084</v>
      </c>
      <c r="E24" s="3">
        <f t="shared" si="1"/>
        <v>0</v>
      </c>
      <c r="F24" s="3">
        <f t="shared" si="6"/>
        <v>148211.83201971443</v>
      </c>
    </row>
    <row r="25" spans="1:6">
      <c r="A25">
        <v>15</v>
      </c>
      <c r="B25" s="3">
        <f t="shared" si="3"/>
        <v>148211.83201971443</v>
      </c>
      <c r="C25" s="3">
        <f t="shared" si="4"/>
        <v>864.56902011500085</v>
      </c>
      <c r="D25" s="3">
        <f t="shared" si="5"/>
        <v>133.38472265377402</v>
      </c>
      <c r="E25" s="3">
        <f t="shared" si="1"/>
        <v>0</v>
      </c>
      <c r="F25" s="3">
        <f t="shared" si="6"/>
        <v>148078.44729706066</v>
      </c>
    </row>
    <row r="26" spans="1:6">
      <c r="A26">
        <v>16</v>
      </c>
      <c r="B26" s="3">
        <f t="shared" si="3"/>
        <v>148078.44729706066</v>
      </c>
      <c r="C26" s="3">
        <f t="shared" si="4"/>
        <v>863.79094256618725</v>
      </c>
      <c r="D26" s="3">
        <f t="shared" si="5"/>
        <v>134.16280020258762</v>
      </c>
      <c r="E26" s="3">
        <f t="shared" si="1"/>
        <v>0</v>
      </c>
      <c r="F26" s="3">
        <f t="shared" si="6"/>
        <v>147944.28449685808</v>
      </c>
    </row>
    <row r="27" spans="1:6">
      <c r="A27">
        <v>17</v>
      </c>
      <c r="B27" s="3">
        <f t="shared" si="3"/>
        <v>147944.28449685808</v>
      </c>
      <c r="C27" s="3">
        <f t="shared" si="4"/>
        <v>863.00832623167219</v>
      </c>
      <c r="D27" s="3">
        <f t="shared" si="5"/>
        <v>134.94541653710269</v>
      </c>
      <c r="E27" s="3">
        <f t="shared" si="1"/>
        <v>0</v>
      </c>
      <c r="F27" s="3">
        <f t="shared" si="6"/>
        <v>147809.33908032096</v>
      </c>
    </row>
    <row r="28" spans="1:6">
      <c r="A28">
        <v>18</v>
      </c>
      <c r="B28" s="3">
        <f t="shared" si="3"/>
        <v>147809.33908032096</v>
      </c>
      <c r="C28" s="3">
        <f t="shared" si="4"/>
        <v>862.22114463520563</v>
      </c>
      <c r="D28" s="3">
        <f t="shared" si="5"/>
        <v>135.73259813356924</v>
      </c>
      <c r="E28" s="3">
        <f t="shared" si="1"/>
        <v>0</v>
      </c>
      <c r="F28" s="3">
        <f t="shared" si="6"/>
        <v>147673.6064821874</v>
      </c>
    </row>
    <row r="29" spans="1:6">
      <c r="A29">
        <v>19</v>
      </c>
      <c r="B29" s="3">
        <f t="shared" si="3"/>
        <v>147673.6064821874</v>
      </c>
      <c r="C29" s="3">
        <f t="shared" si="4"/>
        <v>861.42937114609322</v>
      </c>
      <c r="D29" s="3">
        <f t="shared" si="5"/>
        <v>136.52437162268166</v>
      </c>
      <c r="E29" s="3">
        <f t="shared" si="1"/>
        <v>0</v>
      </c>
      <c r="F29" s="3">
        <f t="shared" si="6"/>
        <v>147537.08211056472</v>
      </c>
    </row>
    <row r="30" spans="1:6">
      <c r="A30">
        <v>20</v>
      </c>
      <c r="B30" s="3">
        <f t="shared" si="3"/>
        <v>147537.08211056472</v>
      </c>
      <c r="C30" s="3">
        <f t="shared" si="4"/>
        <v>860.6329789782942</v>
      </c>
      <c r="D30" s="3">
        <f t="shared" si="5"/>
        <v>137.32076379048067</v>
      </c>
      <c r="E30" s="3">
        <f t="shared" si="1"/>
        <v>0</v>
      </c>
      <c r="F30" s="3">
        <f t="shared" si="6"/>
        <v>147399.76134677423</v>
      </c>
    </row>
    <row r="31" spans="1:6">
      <c r="A31">
        <v>21</v>
      </c>
      <c r="B31" s="3">
        <f t="shared" si="3"/>
        <v>147399.76134677423</v>
      </c>
      <c r="C31" s="3">
        <f t="shared" si="4"/>
        <v>859.83194118951644</v>
      </c>
      <c r="D31" s="3">
        <f t="shared" si="5"/>
        <v>138.12180157925843</v>
      </c>
      <c r="E31" s="3">
        <f t="shared" si="1"/>
        <v>0</v>
      </c>
      <c r="F31" s="3">
        <f t="shared" si="6"/>
        <v>147261.63954519498</v>
      </c>
    </row>
    <row r="32" spans="1:6">
      <c r="A32">
        <v>22</v>
      </c>
      <c r="B32" s="3">
        <f t="shared" si="3"/>
        <v>147261.63954519498</v>
      </c>
      <c r="C32" s="3">
        <f t="shared" si="4"/>
        <v>859.02623068030414</v>
      </c>
      <c r="D32" s="3">
        <f t="shared" si="5"/>
        <v>138.92751208847073</v>
      </c>
      <c r="E32" s="3">
        <f t="shared" si="1"/>
        <v>0</v>
      </c>
      <c r="F32" s="3">
        <f t="shared" si="6"/>
        <v>147122.71203310651</v>
      </c>
    </row>
    <row r="33" spans="1:6">
      <c r="A33">
        <v>23</v>
      </c>
      <c r="B33" s="3">
        <f t="shared" si="3"/>
        <v>147122.71203310651</v>
      </c>
      <c r="C33" s="3">
        <f t="shared" si="4"/>
        <v>858.21582019312132</v>
      </c>
      <c r="D33" s="3">
        <f t="shared" si="5"/>
        <v>139.73792257565356</v>
      </c>
      <c r="E33" s="3">
        <f t="shared" si="1"/>
        <v>0</v>
      </c>
      <c r="F33" s="3">
        <f t="shared" si="6"/>
        <v>146982.97411053086</v>
      </c>
    </row>
    <row r="34" spans="1:6">
      <c r="A34">
        <v>24</v>
      </c>
      <c r="B34" s="3">
        <f t="shared" si="3"/>
        <v>146982.97411053086</v>
      </c>
      <c r="C34" s="3">
        <f t="shared" si="4"/>
        <v>857.40068231143005</v>
      </c>
      <c r="D34" s="3">
        <f t="shared" si="5"/>
        <v>140.55306045734483</v>
      </c>
      <c r="E34" s="3">
        <f t="shared" si="1"/>
        <v>0</v>
      </c>
      <c r="F34" s="3">
        <f t="shared" si="6"/>
        <v>146842.42105007352</v>
      </c>
    </row>
    <row r="35" spans="1:6">
      <c r="A35">
        <v>25</v>
      </c>
      <c r="B35" s="3">
        <f t="shared" si="3"/>
        <v>146842.42105007352</v>
      </c>
      <c r="C35" s="3">
        <f t="shared" si="4"/>
        <v>856.5807894587623</v>
      </c>
      <c r="D35" s="3">
        <f t="shared" si="5"/>
        <v>141.37295331001258</v>
      </c>
      <c r="E35" s="3">
        <f t="shared" si="1"/>
        <v>0</v>
      </c>
      <c r="F35" s="3">
        <f t="shared" si="6"/>
        <v>146701.04809676349</v>
      </c>
    </row>
    <row r="36" spans="1:6">
      <c r="A36">
        <v>26</v>
      </c>
      <c r="B36" s="3">
        <f t="shared" si="3"/>
        <v>146701.04809676349</v>
      </c>
      <c r="C36" s="3">
        <f t="shared" si="4"/>
        <v>855.75611389778703</v>
      </c>
      <c r="D36" s="3">
        <f t="shared" si="5"/>
        <v>142.19762887098784</v>
      </c>
      <c r="E36" s="3">
        <f t="shared" si="1"/>
        <v>0</v>
      </c>
      <c r="F36" s="3">
        <f t="shared" si="6"/>
        <v>146558.85046789251</v>
      </c>
    </row>
    <row r="37" spans="1:6">
      <c r="A37">
        <v>27</v>
      </c>
      <c r="B37" s="3">
        <f t="shared" si="3"/>
        <v>146558.85046789251</v>
      </c>
      <c r="C37" s="3">
        <f t="shared" si="4"/>
        <v>854.92662772937297</v>
      </c>
      <c r="D37" s="3">
        <f t="shared" si="5"/>
        <v>143.02711503940191</v>
      </c>
      <c r="E37" s="3">
        <f t="shared" si="1"/>
        <v>0</v>
      </c>
      <c r="F37" s="3">
        <f t="shared" si="6"/>
        <v>146415.8233528531</v>
      </c>
    </row>
    <row r="38" spans="1:6">
      <c r="A38">
        <v>28</v>
      </c>
      <c r="B38" s="3">
        <f t="shared" si="3"/>
        <v>146415.8233528531</v>
      </c>
      <c r="C38" s="3">
        <f t="shared" si="4"/>
        <v>854.09230289164316</v>
      </c>
      <c r="D38" s="3">
        <f t="shared" si="5"/>
        <v>143.86143987713172</v>
      </c>
      <c r="E38" s="3">
        <f t="shared" si="1"/>
        <v>0</v>
      </c>
      <c r="F38" s="3">
        <f t="shared" si="6"/>
        <v>146271.96191297597</v>
      </c>
    </row>
    <row r="39" spans="1:6">
      <c r="A39">
        <v>29</v>
      </c>
      <c r="B39" s="3">
        <f t="shared" si="3"/>
        <v>146271.96191297597</v>
      </c>
      <c r="C39" s="3">
        <f t="shared" si="4"/>
        <v>853.2531111590265</v>
      </c>
      <c r="D39" s="3">
        <f t="shared" si="5"/>
        <v>144.70063160974837</v>
      </c>
      <c r="E39" s="3">
        <f t="shared" si="1"/>
        <v>0</v>
      </c>
      <c r="F39" s="3">
        <f t="shared" si="6"/>
        <v>146127.26128136623</v>
      </c>
    </row>
    <row r="40" spans="1:6">
      <c r="A40">
        <v>30</v>
      </c>
      <c r="B40" s="3">
        <f t="shared" si="3"/>
        <v>146127.26128136623</v>
      </c>
      <c r="C40" s="3">
        <f t="shared" si="4"/>
        <v>852.40902414130301</v>
      </c>
      <c r="D40" s="3">
        <f t="shared" si="5"/>
        <v>145.54471862747187</v>
      </c>
      <c r="E40" s="3">
        <f t="shared" si="1"/>
        <v>0</v>
      </c>
      <c r="F40" s="3">
        <f t="shared" si="6"/>
        <v>145981.71656273876</v>
      </c>
    </row>
    <row r="41" spans="1:6">
      <c r="A41">
        <v>31</v>
      </c>
      <c r="B41" s="3">
        <f t="shared" si="3"/>
        <v>145981.71656273876</v>
      </c>
      <c r="C41" s="3">
        <f t="shared" si="4"/>
        <v>851.56001328264279</v>
      </c>
      <c r="D41" s="3">
        <f t="shared" si="5"/>
        <v>146.39372948613209</v>
      </c>
      <c r="E41" s="3">
        <f t="shared" si="1"/>
        <v>0</v>
      </c>
      <c r="F41" s="3">
        <f t="shared" si="6"/>
        <v>145835.32283325263</v>
      </c>
    </row>
    <row r="42" spans="1:6">
      <c r="A42">
        <v>32</v>
      </c>
      <c r="B42" s="3">
        <f t="shared" si="3"/>
        <v>145835.32283325263</v>
      </c>
      <c r="C42" s="3">
        <f t="shared" si="4"/>
        <v>850.70604986064041</v>
      </c>
      <c r="D42" s="3">
        <f t="shared" si="5"/>
        <v>147.24769290813447</v>
      </c>
      <c r="E42" s="3">
        <f t="shared" si="1"/>
        <v>0</v>
      </c>
      <c r="F42" s="3">
        <f t="shared" si="6"/>
        <v>145688.0751403445</v>
      </c>
    </row>
    <row r="43" spans="1:6">
      <c r="A43">
        <v>33</v>
      </c>
      <c r="B43" s="3">
        <f t="shared" si="3"/>
        <v>145688.0751403445</v>
      </c>
      <c r="C43" s="3">
        <f t="shared" si="4"/>
        <v>849.84710498534298</v>
      </c>
      <c r="D43" s="3">
        <f t="shared" si="5"/>
        <v>148.10663778343189</v>
      </c>
      <c r="E43" s="3">
        <f t="shared" si="1"/>
        <v>0</v>
      </c>
      <c r="F43" s="3">
        <f t="shared" si="6"/>
        <v>145539.96850256107</v>
      </c>
    </row>
    <row r="44" spans="1:6">
      <c r="A44">
        <v>34</v>
      </c>
      <c r="B44" s="3">
        <f t="shared" si="3"/>
        <v>145539.96850256107</v>
      </c>
      <c r="C44" s="3">
        <f t="shared" si="4"/>
        <v>848.98314959827292</v>
      </c>
      <c r="D44" s="3">
        <f t="shared" si="5"/>
        <v>148.97059317050196</v>
      </c>
      <c r="E44" s="3">
        <f t="shared" si="1"/>
        <v>0</v>
      </c>
      <c r="F44" s="3">
        <f t="shared" si="6"/>
        <v>145390.99790939057</v>
      </c>
    </row>
    <row r="45" spans="1:6">
      <c r="A45">
        <v>35</v>
      </c>
      <c r="B45" s="3">
        <f t="shared" si="3"/>
        <v>145390.99790939057</v>
      </c>
      <c r="C45" s="3">
        <f t="shared" si="4"/>
        <v>848.11415447144509</v>
      </c>
      <c r="D45" s="3">
        <f t="shared" si="5"/>
        <v>149.83958829732978</v>
      </c>
      <c r="E45" s="3">
        <f t="shared" si="1"/>
        <v>0</v>
      </c>
      <c r="F45" s="3">
        <f t="shared" si="6"/>
        <v>145241.15832109324</v>
      </c>
    </row>
    <row r="46" spans="1:6">
      <c r="A46">
        <v>36</v>
      </c>
      <c r="B46" s="3">
        <f t="shared" si="3"/>
        <v>145241.15832109324</v>
      </c>
      <c r="C46" s="3">
        <f t="shared" si="4"/>
        <v>847.24009020637732</v>
      </c>
      <c r="D46" s="3">
        <f t="shared" si="5"/>
        <v>150.71365256239756</v>
      </c>
      <c r="E46" s="3">
        <f t="shared" si="1"/>
        <v>0</v>
      </c>
      <c r="F46" s="8">
        <f t="shared" si="6"/>
        <v>145090.44466853084</v>
      </c>
    </row>
    <row r="47" spans="1:6">
      <c r="A47" s="25">
        <v>37</v>
      </c>
      <c r="B47" s="7">
        <f t="shared" si="3"/>
        <v>145090.44466853084</v>
      </c>
      <c r="C47" s="7">
        <f t="shared" ref="C47:C70" si="7">(B47*InterestRateAfterRateAdjust)</f>
        <v>876.58810320570717</v>
      </c>
      <c r="D47" s="7">
        <f t="shared" ref="D47:D70" si="8">MonthlyPaymentAfterRateAdjust-C47</f>
        <v>145.13009860879254</v>
      </c>
      <c r="E47" s="7">
        <f>C$8</f>
        <v>0</v>
      </c>
      <c r="F47" s="7">
        <f t="shared" si="6"/>
        <v>144945.31456992205</v>
      </c>
    </row>
    <row r="48" spans="1:6">
      <c r="A48" s="25">
        <v>38</v>
      </c>
      <c r="B48" s="7">
        <f t="shared" ref="B48:B70" si="9">F47</f>
        <v>144945.31456992205</v>
      </c>
      <c r="C48" s="7">
        <f t="shared" si="7"/>
        <v>875.71127552661233</v>
      </c>
      <c r="D48" s="7">
        <f t="shared" si="8"/>
        <v>146.00692628788738</v>
      </c>
      <c r="E48" s="7">
        <f t="shared" ref="E48:E70" si="10">C$8</f>
        <v>0</v>
      </c>
      <c r="F48" s="7">
        <f t="shared" ref="F48:F70" si="11">B48-SUM(D48:E48)</f>
        <v>144799.30764363415</v>
      </c>
    </row>
    <row r="49" spans="1:6">
      <c r="A49" s="25">
        <v>39</v>
      </c>
      <c r="B49" s="7">
        <f t="shared" si="9"/>
        <v>144799.30764363415</v>
      </c>
      <c r="C49" s="7">
        <f t="shared" si="7"/>
        <v>874.82915034695634</v>
      </c>
      <c r="D49" s="7">
        <f t="shared" si="8"/>
        <v>146.88905146754337</v>
      </c>
      <c r="E49" s="7">
        <f t="shared" si="10"/>
        <v>0</v>
      </c>
      <c r="F49" s="7">
        <f t="shared" si="11"/>
        <v>144652.41859216662</v>
      </c>
    </row>
    <row r="50" spans="1:6">
      <c r="A50" s="25">
        <v>40</v>
      </c>
      <c r="B50" s="7">
        <f t="shared" si="9"/>
        <v>144652.41859216662</v>
      </c>
      <c r="C50" s="7">
        <f t="shared" si="7"/>
        <v>873.94169566100663</v>
      </c>
      <c r="D50" s="7">
        <f t="shared" si="8"/>
        <v>147.77650615349307</v>
      </c>
      <c r="E50" s="7">
        <f t="shared" si="10"/>
        <v>0</v>
      </c>
      <c r="F50" s="7">
        <f t="shared" si="11"/>
        <v>144504.64208601313</v>
      </c>
    </row>
    <row r="51" spans="1:6">
      <c r="A51" s="25">
        <v>41</v>
      </c>
      <c r="B51" s="7">
        <f t="shared" si="9"/>
        <v>144504.64208601313</v>
      </c>
      <c r="C51" s="7">
        <f t="shared" si="7"/>
        <v>873.04887926966262</v>
      </c>
      <c r="D51" s="7">
        <f t="shared" si="8"/>
        <v>148.66932254483709</v>
      </c>
      <c r="E51" s="7">
        <f t="shared" si="10"/>
        <v>0</v>
      </c>
      <c r="F51" s="7">
        <f t="shared" si="11"/>
        <v>144355.97276346831</v>
      </c>
    </row>
    <row r="52" spans="1:6">
      <c r="A52" s="25">
        <v>42</v>
      </c>
      <c r="B52" s="7">
        <f t="shared" si="9"/>
        <v>144355.97276346831</v>
      </c>
      <c r="C52" s="7">
        <f t="shared" si="7"/>
        <v>872.15066877928768</v>
      </c>
      <c r="D52" s="7">
        <f t="shared" si="8"/>
        <v>149.56753303521202</v>
      </c>
      <c r="E52" s="7">
        <f t="shared" si="10"/>
        <v>0</v>
      </c>
      <c r="F52" s="7">
        <f t="shared" si="11"/>
        <v>144206.4052304331</v>
      </c>
    </row>
    <row r="53" spans="1:6">
      <c r="A53" s="25">
        <v>43</v>
      </c>
      <c r="B53" s="7">
        <f t="shared" si="9"/>
        <v>144206.4052304331</v>
      </c>
      <c r="C53" s="7">
        <f t="shared" si="7"/>
        <v>871.24703160053332</v>
      </c>
      <c r="D53" s="7">
        <f t="shared" si="8"/>
        <v>150.47117021396639</v>
      </c>
      <c r="E53" s="7">
        <f t="shared" si="10"/>
        <v>0</v>
      </c>
      <c r="F53" s="7">
        <f t="shared" si="11"/>
        <v>144055.93406021912</v>
      </c>
    </row>
    <row r="54" spans="1:6">
      <c r="A54" s="25">
        <v>44</v>
      </c>
      <c r="B54" s="7">
        <f t="shared" si="9"/>
        <v>144055.93406021912</v>
      </c>
      <c r="C54" s="7">
        <f t="shared" si="7"/>
        <v>870.33793494715712</v>
      </c>
      <c r="D54" s="7">
        <f t="shared" si="8"/>
        <v>151.38026686734258</v>
      </c>
      <c r="E54" s="7">
        <f t="shared" si="10"/>
        <v>0</v>
      </c>
      <c r="F54" s="7">
        <f t="shared" si="11"/>
        <v>143904.55379335178</v>
      </c>
    </row>
    <row r="55" spans="1:6">
      <c r="A55" s="25">
        <v>45</v>
      </c>
      <c r="B55" s="7">
        <f t="shared" si="9"/>
        <v>143904.55379335178</v>
      </c>
      <c r="C55" s="7">
        <f t="shared" si="7"/>
        <v>869.42334583483364</v>
      </c>
      <c r="D55" s="7">
        <f t="shared" si="8"/>
        <v>152.29485597966607</v>
      </c>
      <c r="E55" s="7">
        <f t="shared" si="10"/>
        <v>0</v>
      </c>
      <c r="F55" s="7">
        <f t="shared" si="11"/>
        <v>143752.2589373721</v>
      </c>
    </row>
    <row r="56" spans="1:6">
      <c r="A56" s="25">
        <v>46</v>
      </c>
      <c r="B56" s="7">
        <f t="shared" si="9"/>
        <v>143752.2589373721</v>
      </c>
      <c r="C56" s="7">
        <f t="shared" si="7"/>
        <v>868.50323107995644</v>
      </c>
      <c r="D56" s="7">
        <f t="shared" si="8"/>
        <v>153.21497073454327</v>
      </c>
      <c r="E56" s="7">
        <f t="shared" si="10"/>
        <v>0</v>
      </c>
      <c r="F56" s="7">
        <f t="shared" si="11"/>
        <v>143599.04396663755</v>
      </c>
    </row>
    <row r="57" spans="1:6">
      <c r="A57" s="25">
        <v>47</v>
      </c>
      <c r="B57" s="7">
        <f t="shared" si="9"/>
        <v>143599.04396663755</v>
      </c>
      <c r="C57" s="7">
        <f t="shared" si="7"/>
        <v>867.57755729843518</v>
      </c>
      <c r="D57" s="7">
        <f t="shared" si="8"/>
        <v>154.14064451606453</v>
      </c>
      <c r="E57" s="7">
        <f t="shared" si="10"/>
        <v>0</v>
      </c>
      <c r="F57" s="7">
        <f t="shared" si="11"/>
        <v>143444.90332212148</v>
      </c>
    </row>
    <row r="58" spans="1:6">
      <c r="A58" s="25">
        <v>48</v>
      </c>
      <c r="B58" s="7">
        <f t="shared" si="9"/>
        <v>143444.90332212148</v>
      </c>
      <c r="C58" s="7">
        <f t="shared" si="7"/>
        <v>866.64629090448386</v>
      </c>
      <c r="D58" s="7">
        <f t="shared" si="8"/>
        <v>155.07191091001584</v>
      </c>
      <c r="E58" s="7">
        <f t="shared" si="10"/>
        <v>0</v>
      </c>
      <c r="F58" s="7">
        <f t="shared" si="11"/>
        <v>143289.83141121146</v>
      </c>
    </row>
    <row r="59" spans="1:6">
      <c r="A59" s="25">
        <v>49</v>
      </c>
      <c r="B59" s="7">
        <f t="shared" si="9"/>
        <v>143289.83141121146</v>
      </c>
      <c r="C59" s="7">
        <f t="shared" si="7"/>
        <v>865.70939810940251</v>
      </c>
      <c r="D59" s="7">
        <f t="shared" si="8"/>
        <v>156.00880370509719</v>
      </c>
      <c r="E59" s="7">
        <f t="shared" si="10"/>
        <v>0</v>
      </c>
      <c r="F59" s="7">
        <f t="shared" si="11"/>
        <v>143133.82260750636</v>
      </c>
    </row>
    <row r="60" spans="1:6">
      <c r="A60" s="25">
        <v>50</v>
      </c>
      <c r="B60" s="7">
        <f t="shared" si="9"/>
        <v>143133.82260750636</v>
      </c>
      <c r="C60" s="7">
        <f t="shared" si="7"/>
        <v>864.76684492035088</v>
      </c>
      <c r="D60" s="7">
        <f t="shared" si="8"/>
        <v>156.95135689414883</v>
      </c>
      <c r="E60" s="7">
        <f t="shared" si="10"/>
        <v>0</v>
      </c>
      <c r="F60" s="7">
        <f t="shared" si="11"/>
        <v>142976.8712506122</v>
      </c>
    </row>
    <row r="61" spans="1:6">
      <c r="A61" s="25">
        <v>51</v>
      </c>
      <c r="B61" s="7">
        <f t="shared" si="9"/>
        <v>142976.8712506122</v>
      </c>
      <c r="C61" s="7">
        <f t="shared" si="7"/>
        <v>863.81859713911535</v>
      </c>
      <c r="D61" s="7">
        <f t="shared" si="8"/>
        <v>157.89960467538435</v>
      </c>
      <c r="E61" s="7">
        <f t="shared" si="10"/>
        <v>0</v>
      </c>
      <c r="F61" s="7">
        <f t="shared" si="11"/>
        <v>142818.97164593681</v>
      </c>
    </row>
    <row r="62" spans="1:6">
      <c r="A62" s="25">
        <v>52</v>
      </c>
      <c r="B62" s="7">
        <f t="shared" si="9"/>
        <v>142818.97164593681</v>
      </c>
      <c r="C62" s="7">
        <f t="shared" si="7"/>
        <v>862.86462036086823</v>
      </c>
      <c r="D62" s="7">
        <f t="shared" si="8"/>
        <v>158.85358145363148</v>
      </c>
      <c r="E62" s="7">
        <f t="shared" si="10"/>
        <v>0</v>
      </c>
      <c r="F62" s="7">
        <f t="shared" si="11"/>
        <v>142660.11806448316</v>
      </c>
    </row>
    <row r="63" spans="1:6">
      <c r="A63" s="25">
        <v>53</v>
      </c>
      <c r="B63" s="7">
        <f t="shared" si="9"/>
        <v>142660.11806448316</v>
      </c>
      <c r="C63" s="7">
        <f t="shared" si="7"/>
        <v>861.90487997291905</v>
      </c>
      <c r="D63" s="7">
        <f t="shared" si="8"/>
        <v>159.81332184158066</v>
      </c>
      <c r="E63" s="7">
        <f t="shared" si="10"/>
        <v>0</v>
      </c>
      <c r="F63" s="7">
        <f t="shared" si="11"/>
        <v>142500.30474264157</v>
      </c>
    </row>
    <row r="64" spans="1:6">
      <c r="A64" s="25">
        <v>54</v>
      </c>
      <c r="B64" s="7">
        <f t="shared" si="9"/>
        <v>142500.30474264157</v>
      </c>
      <c r="C64" s="7">
        <f t="shared" si="7"/>
        <v>860.93934115345951</v>
      </c>
      <c r="D64" s="7">
        <f t="shared" si="8"/>
        <v>160.7788606610402</v>
      </c>
      <c r="E64" s="7">
        <f t="shared" si="10"/>
        <v>0</v>
      </c>
      <c r="F64" s="7">
        <f t="shared" si="11"/>
        <v>142339.52588198055</v>
      </c>
    </row>
    <row r="65" spans="1:6">
      <c r="A65" s="25">
        <v>55</v>
      </c>
      <c r="B65" s="7">
        <f t="shared" si="9"/>
        <v>142339.52588198055</v>
      </c>
      <c r="C65" s="7">
        <f t="shared" si="7"/>
        <v>859.96796887029916</v>
      </c>
      <c r="D65" s="7">
        <f t="shared" si="8"/>
        <v>161.75023294420055</v>
      </c>
      <c r="E65" s="7">
        <f t="shared" si="10"/>
        <v>0</v>
      </c>
      <c r="F65" s="7">
        <f t="shared" si="11"/>
        <v>142177.77564903634</v>
      </c>
    </row>
    <row r="66" spans="1:6">
      <c r="A66" s="25">
        <v>56</v>
      </c>
      <c r="B66" s="7">
        <f t="shared" si="9"/>
        <v>142177.77564903634</v>
      </c>
      <c r="C66" s="7">
        <f t="shared" si="7"/>
        <v>858.99072787959449</v>
      </c>
      <c r="D66" s="7">
        <f t="shared" si="8"/>
        <v>162.72747393490522</v>
      </c>
      <c r="E66" s="7">
        <f t="shared" si="10"/>
        <v>0</v>
      </c>
      <c r="F66" s="7">
        <f t="shared" si="11"/>
        <v>142015.04817510143</v>
      </c>
    </row>
    <row r="67" spans="1:6">
      <c r="A67" s="25">
        <v>57</v>
      </c>
      <c r="B67" s="7">
        <f t="shared" si="9"/>
        <v>142015.04817510143</v>
      </c>
      <c r="C67" s="7">
        <f t="shared" si="7"/>
        <v>858.00758272457108</v>
      </c>
      <c r="D67" s="7">
        <f t="shared" si="8"/>
        <v>163.71061908992863</v>
      </c>
      <c r="E67" s="7">
        <f t="shared" si="10"/>
        <v>0</v>
      </c>
      <c r="F67" s="7">
        <f t="shared" si="11"/>
        <v>141851.33755601151</v>
      </c>
    </row>
    <row r="68" spans="1:6">
      <c r="A68" s="25">
        <v>58</v>
      </c>
      <c r="B68" s="7">
        <f t="shared" si="9"/>
        <v>141851.33755601151</v>
      </c>
      <c r="C68" s="7">
        <f t="shared" si="7"/>
        <v>857.01849773423623</v>
      </c>
      <c r="D68" s="7">
        <f t="shared" si="8"/>
        <v>164.69970408026347</v>
      </c>
      <c r="E68" s="7">
        <f t="shared" si="10"/>
        <v>0</v>
      </c>
      <c r="F68" s="7">
        <f t="shared" si="11"/>
        <v>141686.63785193124</v>
      </c>
    </row>
    <row r="69" spans="1:6">
      <c r="A69" s="25">
        <v>59</v>
      </c>
      <c r="B69" s="7">
        <f t="shared" si="9"/>
        <v>141686.63785193124</v>
      </c>
      <c r="C69" s="7">
        <f t="shared" si="7"/>
        <v>856.02343702208452</v>
      </c>
      <c r="D69" s="7">
        <f t="shared" si="8"/>
        <v>165.69476479241519</v>
      </c>
      <c r="E69" s="7">
        <f t="shared" si="10"/>
        <v>0</v>
      </c>
      <c r="F69" s="7">
        <f t="shared" si="11"/>
        <v>141520.94308713882</v>
      </c>
    </row>
    <row r="70" spans="1:6">
      <c r="A70" s="25">
        <v>60</v>
      </c>
      <c r="B70" s="7">
        <f t="shared" si="9"/>
        <v>141520.94308713882</v>
      </c>
      <c r="C70" s="7">
        <f t="shared" si="7"/>
        <v>855.02236448479698</v>
      </c>
      <c r="D70" s="7">
        <f t="shared" si="8"/>
        <v>166.69583732970273</v>
      </c>
      <c r="E70" s="7">
        <f t="shared" si="10"/>
        <v>0</v>
      </c>
      <c r="F70" s="7">
        <f t="shared" si="11"/>
        <v>141354.24724980912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sheetViews>
  <sheetFormatPr baseColWidth="10" defaultRowHeight="15" x14ac:dyDescent="0"/>
  <cols>
    <col min="1" max="1" width="47.1640625" customWidth="1"/>
    <col min="2" max="2" width="16.5" customWidth="1"/>
    <col min="3" max="3" width="22.83203125" customWidth="1"/>
    <col min="4" max="5" width="17.5" customWidth="1"/>
    <col min="6" max="6" width="21.83203125" customWidth="1"/>
  </cols>
  <sheetData>
    <row r="1" spans="1:6">
      <c r="A1" t="s">
        <v>76</v>
      </c>
    </row>
    <row r="2" spans="1:6">
      <c r="B2" t="s">
        <v>71</v>
      </c>
      <c r="C2" t="s">
        <v>73</v>
      </c>
    </row>
    <row r="3" spans="1:6">
      <c r="A3" t="s">
        <v>1</v>
      </c>
      <c r="B3" s="3">
        <v>1000</v>
      </c>
      <c r="C3" s="3">
        <f>B22</f>
        <v>554.03435636993618</v>
      </c>
    </row>
    <row r="4" spans="1:6">
      <c r="A4" t="s">
        <v>0</v>
      </c>
      <c r="B4" s="26">
        <v>0.05</v>
      </c>
      <c r="C4" s="26">
        <v>0.1</v>
      </c>
    </row>
    <row r="5" spans="1:6">
      <c r="A5" t="s">
        <v>5</v>
      </c>
      <c r="B5" s="4">
        <f>B4/12</f>
        <v>4.1666666666666666E-3</v>
      </c>
      <c r="C5" s="4">
        <f>C4/12</f>
        <v>8.3333333333333332E-3</v>
      </c>
    </row>
    <row r="6" spans="1:6">
      <c r="A6" t="s">
        <v>10</v>
      </c>
      <c r="B6" s="6">
        <v>24</v>
      </c>
      <c r="C6" s="6">
        <v>13</v>
      </c>
    </row>
    <row r="7" spans="1:6">
      <c r="A7" t="s">
        <v>7</v>
      </c>
      <c r="B7" s="1">
        <f>-PMT(MonthlyInterestRate,NumPayments,LoanAmount,0,0)</f>
        <v>43.871389734068444</v>
      </c>
      <c r="C7" s="1">
        <f>-PMT(C5,C6,C3,0,0)</f>
        <v>45.145333466778531</v>
      </c>
    </row>
    <row r="8" spans="1:6">
      <c r="A8" t="s">
        <v>60</v>
      </c>
      <c r="B8" s="1">
        <v>0</v>
      </c>
      <c r="C8">
        <v>0</v>
      </c>
    </row>
    <row r="9" spans="1:6">
      <c r="B9" s="1"/>
    </row>
    <row r="10" spans="1:6">
      <c r="B10" t="s">
        <v>3</v>
      </c>
      <c r="C10" t="s">
        <v>4</v>
      </c>
      <c r="D10" t="s">
        <v>6</v>
      </c>
      <c r="E10" t="s">
        <v>60</v>
      </c>
      <c r="F10" t="s">
        <v>8</v>
      </c>
    </row>
    <row r="11" spans="1:6">
      <c r="A11" t="s">
        <v>66</v>
      </c>
      <c r="B11" s="3">
        <f>LoanAmount</f>
        <v>1000</v>
      </c>
      <c r="C11" s="3">
        <f>(B11*B$5)</f>
        <v>4.166666666666667</v>
      </c>
      <c r="D11" s="3">
        <f t="shared" ref="D11:D12" si="0">MonthlyPayment-C11</f>
        <v>39.70472306740178</v>
      </c>
      <c r="E11" s="3">
        <f>B$8</f>
        <v>0</v>
      </c>
      <c r="F11" s="3">
        <f>B11-SUM(D11:E11)</f>
        <v>960.2952769325982</v>
      </c>
    </row>
    <row r="12" spans="1:6">
      <c r="A12">
        <v>2</v>
      </c>
      <c r="B12" s="3">
        <f>F11</f>
        <v>960.2952769325982</v>
      </c>
      <c r="C12" s="3">
        <f>(B12*B$5)</f>
        <v>4.0012303205524926</v>
      </c>
      <c r="D12" s="3">
        <f t="shared" si="0"/>
        <v>39.87015941351595</v>
      </c>
      <c r="E12" s="3">
        <f t="shared" ref="E12:E35" si="1">B$8</f>
        <v>0</v>
      </c>
      <c r="F12" s="3">
        <f t="shared" ref="F12" si="2">B12-SUM(D12:E12)</f>
        <v>920.42511751908228</v>
      </c>
    </row>
    <row r="13" spans="1:6">
      <c r="A13">
        <v>3</v>
      </c>
      <c r="B13" s="3">
        <f t="shared" ref="B13:B35" si="3">F12</f>
        <v>920.42511751908228</v>
      </c>
      <c r="C13" s="3">
        <f t="shared" ref="C13:C21" si="4">(B13*B$5)</f>
        <v>3.8351046563295093</v>
      </c>
      <c r="D13" s="3">
        <f t="shared" ref="D13:D21" si="5">MonthlyPayment-C13</f>
        <v>40.036285077738938</v>
      </c>
      <c r="E13" s="3">
        <f t="shared" si="1"/>
        <v>0</v>
      </c>
      <c r="F13" s="3">
        <f t="shared" ref="F13:F35" si="6">B13-SUM(D13:E13)</f>
        <v>880.38883244134331</v>
      </c>
    </row>
    <row r="14" spans="1:6">
      <c r="A14">
        <v>4</v>
      </c>
      <c r="B14" s="3">
        <f t="shared" si="3"/>
        <v>880.38883244134331</v>
      </c>
      <c r="C14" s="3">
        <f t="shared" si="4"/>
        <v>3.6682868018389305</v>
      </c>
      <c r="D14" s="3">
        <f t="shared" si="5"/>
        <v>40.203102932229513</v>
      </c>
      <c r="E14" s="3">
        <f t="shared" si="1"/>
        <v>0</v>
      </c>
      <c r="F14" s="3">
        <f t="shared" si="6"/>
        <v>840.1857295091138</v>
      </c>
    </row>
    <row r="15" spans="1:6">
      <c r="A15">
        <v>5</v>
      </c>
      <c r="B15" s="3">
        <f t="shared" si="3"/>
        <v>840.1857295091138</v>
      </c>
      <c r="C15" s="3">
        <f t="shared" si="4"/>
        <v>3.5007738729546407</v>
      </c>
      <c r="D15" s="3">
        <f t="shared" si="5"/>
        <v>40.370615861113805</v>
      </c>
      <c r="E15" s="3">
        <f t="shared" si="1"/>
        <v>0</v>
      </c>
      <c r="F15" s="3">
        <f t="shared" si="6"/>
        <v>799.81511364799996</v>
      </c>
    </row>
    <row r="16" spans="1:6">
      <c r="A16">
        <v>6</v>
      </c>
      <c r="B16" s="3">
        <f t="shared" si="3"/>
        <v>799.81511364799996</v>
      </c>
      <c r="C16" s="3">
        <f t="shared" si="4"/>
        <v>3.3325629735333333</v>
      </c>
      <c r="D16" s="3">
        <f t="shared" si="5"/>
        <v>40.538826760535109</v>
      </c>
      <c r="E16" s="3">
        <f t="shared" si="1"/>
        <v>0</v>
      </c>
      <c r="F16" s="3">
        <f t="shared" si="6"/>
        <v>759.27628688746483</v>
      </c>
    </row>
    <row r="17" spans="1:6">
      <c r="A17">
        <v>7</v>
      </c>
      <c r="B17" s="3">
        <f t="shared" si="3"/>
        <v>759.27628688746483</v>
      </c>
      <c r="C17" s="3">
        <f t="shared" si="4"/>
        <v>3.1636511953644368</v>
      </c>
      <c r="D17" s="3">
        <f t="shared" si="5"/>
        <v>40.707738538704007</v>
      </c>
      <c r="E17" s="3">
        <f t="shared" si="1"/>
        <v>0</v>
      </c>
      <c r="F17" s="3">
        <f t="shared" si="6"/>
        <v>718.56854834876083</v>
      </c>
    </row>
    <row r="18" spans="1:6">
      <c r="A18">
        <v>8</v>
      </c>
      <c r="B18" s="3">
        <f t="shared" si="3"/>
        <v>718.56854834876083</v>
      </c>
      <c r="C18" s="3">
        <f t="shared" si="4"/>
        <v>2.9940356181198369</v>
      </c>
      <c r="D18" s="3">
        <f t="shared" si="5"/>
        <v>40.877354115948606</v>
      </c>
      <c r="E18" s="3">
        <f t="shared" si="1"/>
        <v>0</v>
      </c>
      <c r="F18" s="3">
        <f t="shared" si="6"/>
        <v>677.69119423281222</v>
      </c>
    </row>
    <row r="19" spans="1:6">
      <c r="A19">
        <v>9</v>
      </c>
      <c r="B19" s="3">
        <f t="shared" si="3"/>
        <v>677.69119423281222</v>
      </c>
      <c r="C19" s="3">
        <f t="shared" si="4"/>
        <v>2.8237133093033844</v>
      </c>
      <c r="D19" s="3">
        <f t="shared" si="5"/>
        <v>41.047676424765058</v>
      </c>
      <c r="E19" s="3">
        <f t="shared" si="1"/>
        <v>0</v>
      </c>
      <c r="F19" s="3">
        <f t="shared" si="6"/>
        <v>636.64351780804714</v>
      </c>
    </row>
    <row r="20" spans="1:6">
      <c r="A20">
        <v>10</v>
      </c>
      <c r="B20" s="3">
        <f t="shared" si="3"/>
        <v>636.64351780804714</v>
      </c>
      <c r="C20" s="3">
        <f t="shared" si="4"/>
        <v>2.6526813242001963</v>
      </c>
      <c r="D20" s="3">
        <f t="shared" si="5"/>
        <v>41.218708409868249</v>
      </c>
      <c r="E20" s="3">
        <f t="shared" si="1"/>
        <v>0</v>
      </c>
      <c r="F20" s="3">
        <f t="shared" si="6"/>
        <v>595.42480939817892</v>
      </c>
    </row>
    <row r="21" spans="1:6">
      <c r="A21">
        <v>11</v>
      </c>
      <c r="B21" s="3">
        <f t="shared" si="3"/>
        <v>595.42480939817892</v>
      </c>
      <c r="C21" s="3">
        <f t="shared" si="4"/>
        <v>2.4809367058257457</v>
      </c>
      <c r="D21" s="3">
        <f t="shared" si="5"/>
        <v>41.390453028242696</v>
      </c>
      <c r="E21" s="3">
        <f t="shared" si="1"/>
        <v>0</v>
      </c>
      <c r="F21" s="3">
        <f t="shared" si="6"/>
        <v>554.03435636993618</v>
      </c>
    </row>
    <row r="22" spans="1:6">
      <c r="A22">
        <v>12</v>
      </c>
      <c r="B22" s="3">
        <f t="shared" si="3"/>
        <v>554.03435636993618</v>
      </c>
      <c r="C22" s="7">
        <f t="shared" ref="C22:C35" si="7">(B22*InterestRateAfterRateAdjust)</f>
        <v>4.6169529697494678</v>
      </c>
      <c r="D22" s="7">
        <f t="shared" ref="D22:D35" si="8">MonthlyPaymentAfterRateAdjust-C22</f>
        <v>40.528380497029062</v>
      </c>
      <c r="E22" s="3">
        <f t="shared" si="1"/>
        <v>0</v>
      </c>
      <c r="F22" s="3">
        <f t="shared" si="6"/>
        <v>513.50597587290713</v>
      </c>
    </row>
    <row r="23" spans="1:6">
      <c r="A23">
        <v>13</v>
      </c>
      <c r="B23" s="3">
        <f t="shared" si="3"/>
        <v>513.50597587290713</v>
      </c>
      <c r="C23" s="7">
        <f t="shared" si="7"/>
        <v>4.2792164656075595</v>
      </c>
      <c r="D23" s="7">
        <f t="shared" si="8"/>
        <v>40.86611700117097</v>
      </c>
      <c r="E23" s="3">
        <f t="shared" si="1"/>
        <v>0</v>
      </c>
      <c r="F23" s="3">
        <f t="shared" si="6"/>
        <v>472.63985887173618</v>
      </c>
    </row>
    <row r="24" spans="1:6">
      <c r="A24">
        <v>14</v>
      </c>
      <c r="B24" s="3">
        <f t="shared" si="3"/>
        <v>472.63985887173618</v>
      </c>
      <c r="C24" s="7">
        <f t="shared" si="7"/>
        <v>3.9386654905978014</v>
      </c>
      <c r="D24" s="7">
        <f t="shared" si="8"/>
        <v>41.206667976180732</v>
      </c>
      <c r="E24" s="3">
        <f t="shared" si="1"/>
        <v>0</v>
      </c>
      <c r="F24" s="3">
        <f t="shared" si="6"/>
        <v>431.43319089555547</v>
      </c>
    </row>
    <row r="25" spans="1:6">
      <c r="A25">
        <v>15</v>
      </c>
      <c r="B25" s="3">
        <f t="shared" si="3"/>
        <v>431.43319089555547</v>
      </c>
      <c r="C25" s="7">
        <f t="shared" si="7"/>
        <v>3.5952765907962956</v>
      </c>
      <c r="D25" s="7">
        <f t="shared" si="8"/>
        <v>41.550056875982236</v>
      </c>
      <c r="E25" s="3">
        <f t="shared" si="1"/>
        <v>0</v>
      </c>
      <c r="F25" s="3">
        <f t="shared" si="6"/>
        <v>389.88313401957322</v>
      </c>
    </row>
    <row r="26" spans="1:6">
      <c r="A26">
        <v>16</v>
      </c>
      <c r="B26" s="3">
        <f t="shared" si="3"/>
        <v>389.88313401957322</v>
      </c>
      <c r="C26" s="7">
        <f t="shared" si="7"/>
        <v>3.2490261168297767</v>
      </c>
      <c r="D26" s="7">
        <f t="shared" si="8"/>
        <v>41.896307349948756</v>
      </c>
      <c r="E26" s="3">
        <f t="shared" si="1"/>
        <v>0</v>
      </c>
      <c r="F26" s="3">
        <f t="shared" si="6"/>
        <v>347.98682666962446</v>
      </c>
    </row>
    <row r="27" spans="1:6">
      <c r="A27">
        <v>17</v>
      </c>
      <c r="B27" s="3">
        <f t="shared" si="3"/>
        <v>347.98682666962446</v>
      </c>
      <c r="C27" s="7">
        <f t="shared" si="7"/>
        <v>2.8998902222468703</v>
      </c>
      <c r="D27" s="7">
        <f t="shared" si="8"/>
        <v>42.245443244531664</v>
      </c>
      <c r="E27" s="3">
        <f t="shared" si="1"/>
        <v>0</v>
      </c>
      <c r="F27" s="3">
        <f t="shared" si="6"/>
        <v>305.74138342509281</v>
      </c>
    </row>
    <row r="28" spans="1:6">
      <c r="A28">
        <v>18</v>
      </c>
      <c r="B28" s="3">
        <f t="shared" si="3"/>
        <v>305.74138342509281</v>
      </c>
      <c r="C28" s="7">
        <f t="shared" si="7"/>
        <v>2.5478448618757734</v>
      </c>
      <c r="D28" s="7">
        <f t="shared" si="8"/>
        <v>42.597488604902757</v>
      </c>
      <c r="E28" s="3">
        <f t="shared" si="1"/>
        <v>0</v>
      </c>
      <c r="F28" s="3">
        <f t="shared" si="6"/>
        <v>263.14389482019004</v>
      </c>
    </row>
    <row r="29" spans="1:6">
      <c r="A29">
        <v>19</v>
      </c>
      <c r="B29" s="3">
        <f t="shared" si="3"/>
        <v>263.14389482019004</v>
      </c>
      <c r="C29" s="7">
        <f t="shared" si="7"/>
        <v>2.1928657901682502</v>
      </c>
      <c r="D29" s="7">
        <f t="shared" si="8"/>
        <v>42.952467676610283</v>
      </c>
      <c r="E29" s="3">
        <f t="shared" si="1"/>
        <v>0</v>
      </c>
      <c r="F29" s="3">
        <f t="shared" si="6"/>
        <v>220.19142714357974</v>
      </c>
    </row>
    <row r="30" spans="1:6">
      <c r="A30">
        <v>20</v>
      </c>
      <c r="B30" s="3">
        <f t="shared" si="3"/>
        <v>220.19142714357974</v>
      </c>
      <c r="C30" s="7">
        <f t="shared" si="7"/>
        <v>1.8349285595298312</v>
      </c>
      <c r="D30" s="7">
        <f t="shared" si="8"/>
        <v>43.310404907248703</v>
      </c>
      <c r="E30" s="3">
        <f t="shared" si="1"/>
        <v>0</v>
      </c>
      <c r="F30" s="3">
        <f t="shared" si="6"/>
        <v>176.88102223633103</v>
      </c>
    </row>
    <row r="31" spans="1:6">
      <c r="A31">
        <v>21</v>
      </c>
      <c r="B31" s="3">
        <f t="shared" si="3"/>
        <v>176.88102223633103</v>
      </c>
      <c r="C31" s="7">
        <f t="shared" si="7"/>
        <v>1.4740085186360918</v>
      </c>
      <c r="D31" s="7">
        <f t="shared" si="8"/>
        <v>43.671324948142441</v>
      </c>
      <c r="E31" s="3">
        <f t="shared" si="1"/>
        <v>0</v>
      </c>
      <c r="F31" s="3">
        <f t="shared" si="6"/>
        <v>133.20969728818858</v>
      </c>
    </row>
    <row r="32" spans="1:6">
      <c r="A32">
        <v>22</v>
      </c>
      <c r="B32" s="3">
        <f t="shared" si="3"/>
        <v>133.20969728818858</v>
      </c>
      <c r="C32" s="7">
        <f t="shared" si="7"/>
        <v>1.1100808107349047</v>
      </c>
      <c r="D32" s="7">
        <f t="shared" si="8"/>
        <v>44.035252656043625</v>
      </c>
      <c r="E32" s="3">
        <f t="shared" si="1"/>
        <v>0</v>
      </c>
      <c r="F32" s="3">
        <f t="shared" si="6"/>
        <v>89.174444632144954</v>
      </c>
    </row>
    <row r="33" spans="1:6">
      <c r="A33">
        <v>23</v>
      </c>
      <c r="B33" s="3">
        <f t="shared" si="3"/>
        <v>89.174444632144954</v>
      </c>
      <c r="C33" s="7">
        <f t="shared" si="7"/>
        <v>0.74312037193454128</v>
      </c>
      <c r="D33" s="7">
        <f t="shared" si="8"/>
        <v>44.402213094843987</v>
      </c>
      <c r="E33" s="3">
        <f t="shared" si="1"/>
        <v>0</v>
      </c>
      <c r="F33" s="3">
        <f t="shared" si="6"/>
        <v>44.772231537300968</v>
      </c>
    </row>
    <row r="34" spans="1:6">
      <c r="A34">
        <v>24</v>
      </c>
      <c r="B34" s="3">
        <f t="shared" si="3"/>
        <v>44.772231537300968</v>
      </c>
      <c r="C34" s="7">
        <f t="shared" si="7"/>
        <v>0.37310192947750809</v>
      </c>
      <c r="D34" s="7">
        <f t="shared" si="8"/>
        <v>44.772231537301025</v>
      </c>
      <c r="E34" s="3">
        <f t="shared" si="1"/>
        <v>0</v>
      </c>
      <c r="F34" s="3">
        <f t="shared" si="6"/>
        <v>-5.6843418860808015E-14</v>
      </c>
    </row>
    <row r="35" spans="1:6">
      <c r="A35">
        <v>25</v>
      </c>
      <c r="B35" s="3">
        <f t="shared" si="3"/>
        <v>-5.6843418860808015E-14</v>
      </c>
      <c r="C35" s="7">
        <f t="shared" si="7"/>
        <v>-4.7369515717340012E-16</v>
      </c>
      <c r="D35" s="7">
        <f t="shared" si="8"/>
        <v>45.145333466778531</v>
      </c>
      <c r="E35" s="3">
        <f t="shared" si="1"/>
        <v>0</v>
      </c>
      <c r="F35" s="3">
        <f t="shared" si="6"/>
        <v>-45.145333466778588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8" workbookViewId="0">
      <selection activeCell="D16" sqref="D16"/>
    </sheetView>
  </sheetViews>
  <sheetFormatPr baseColWidth="10" defaultRowHeight="15" x14ac:dyDescent="0"/>
  <cols>
    <col min="1" max="1" width="47.1640625" customWidth="1"/>
    <col min="2" max="2" width="16.5" customWidth="1"/>
    <col min="3" max="3" width="18.5" customWidth="1"/>
    <col min="4" max="5" width="17.5" customWidth="1"/>
    <col min="6" max="6" width="21.83203125" customWidth="1"/>
  </cols>
  <sheetData>
    <row r="1" spans="1:4">
      <c r="A1" t="s">
        <v>74</v>
      </c>
    </row>
    <row r="2" spans="1:4">
      <c r="B2" t="s">
        <v>71</v>
      </c>
      <c r="C2" t="s">
        <v>75</v>
      </c>
      <c r="D2" t="s">
        <v>73</v>
      </c>
    </row>
    <row r="3" spans="1:4">
      <c r="A3" t="s">
        <v>1</v>
      </c>
      <c r="B3" s="3">
        <v>1000</v>
      </c>
      <c r="C3" s="1">
        <f>D14</f>
        <v>1012.5521556712963</v>
      </c>
      <c r="D3" s="3">
        <f>B30</f>
        <v>567.21288992933887</v>
      </c>
    </row>
    <row r="4" spans="1:4">
      <c r="A4" t="s">
        <v>0</v>
      </c>
      <c r="B4" s="26">
        <v>0.05</v>
      </c>
      <c r="C4" s="26">
        <v>7.4999999999999997E-2</v>
      </c>
      <c r="D4" s="26">
        <v>0.1</v>
      </c>
    </row>
    <row r="5" spans="1:4">
      <c r="A5" t="s">
        <v>5</v>
      </c>
      <c r="B5" s="4">
        <f>B4/12</f>
        <v>4.1666666666666666E-3</v>
      </c>
      <c r="C5" s="4">
        <f>C4/12</f>
        <v>6.2499999999999995E-3</v>
      </c>
      <c r="D5" s="4">
        <f>D4/12</f>
        <v>8.3333333333333332E-3</v>
      </c>
    </row>
    <row r="6" spans="1:4">
      <c r="A6" t="s">
        <v>10</v>
      </c>
      <c r="B6" s="6">
        <v>24</v>
      </c>
      <c r="C6" s="6">
        <v>24</v>
      </c>
      <c r="D6" s="6">
        <v>13</v>
      </c>
    </row>
    <row r="7" spans="1:4">
      <c r="A7" t="s">
        <v>7</v>
      </c>
      <c r="B7" s="1">
        <f>-PMT(MonthlyInterestRate,NumPayments,LoanAmount,0,0)</f>
        <v>43.871389734068444</v>
      </c>
      <c r="C7" s="1">
        <f>-PMT(C5,C6,C3,0,0)</f>
        <v>45.564434543732652</v>
      </c>
      <c r="D7" s="1">
        <f>-PMT(D5,D6,D3,0,0)</f>
        <v>46.219182561698396</v>
      </c>
    </row>
    <row r="8" spans="1:4">
      <c r="A8" t="s">
        <v>60</v>
      </c>
      <c r="B8" s="1">
        <v>0</v>
      </c>
      <c r="C8" s="1">
        <v>0</v>
      </c>
      <c r="D8">
        <v>0</v>
      </c>
    </row>
    <row r="9" spans="1:4">
      <c r="B9" s="1"/>
    </row>
    <row r="10" spans="1:4">
      <c r="B10" s="1"/>
    </row>
    <row r="11" spans="1:4">
      <c r="B11" s="1"/>
    </row>
    <row r="12" spans="1:4">
      <c r="A12" t="s">
        <v>65</v>
      </c>
      <c r="B12" s="1">
        <f>LoanAmount</f>
        <v>1000</v>
      </c>
      <c r="C12" s="1">
        <f>B12*B$5</f>
        <v>4.166666666666667</v>
      </c>
      <c r="D12" s="1">
        <f>B12+C12</f>
        <v>1004.1666666666666</v>
      </c>
    </row>
    <row r="13" spans="1:4">
      <c r="A13">
        <v>2</v>
      </c>
      <c r="B13" s="1">
        <f>D12</f>
        <v>1004.1666666666666</v>
      </c>
      <c r="C13" s="1">
        <f>B13*B$5</f>
        <v>4.1840277777777777</v>
      </c>
      <c r="D13" s="1">
        <f>B13+C13</f>
        <v>1008.3506944444445</v>
      </c>
    </row>
    <row r="14" spans="1:4">
      <c r="A14">
        <v>3</v>
      </c>
      <c r="B14" s="1">
        <f>D13</f>
        <v>1008.3506944444445</v>
      </c>
      <c r="C14" s="1">
        <f>B14*B$5</f>
        <v>4.2014612268518521</v>
      </c>
      <c r="D14" s="1">
        <f>B14+C14</f>
        <v>1012.5521556712963</v>
      </c>
    </row>
    <row r="15" spans="1:4">
      <c r="B15" s="1"/>
      <c r="C15" s="1"/>
    </row>
    <row r="16" spans="1:4">
      <c r="B16" s="1"/>
    </row>
    <row r="17" spans="1:6">
      <c r="B17" s="1"/>
    </row>
    <row r="18" spans="1:6">
      <c r="B18" t="s">
        <v>3</v>
      </c>
      <c r="C18" t="s">
        <v>4</v>
      </c>
      <c r="D18" t="s">
        <v>6</v>
      </c>
      <c r="E18" t="s">
        <v>60</v>
      </c>
      <c r="F18" t="s">
        <v>8</v>
      </c>
    </row>
    <row r="19" spans="1:6">
      <c r="A19" t="s">
        <v>66</v>
      </c>
      <c r="B19" s="3">
        <f>C3</f>
        <v>1012.5521556712963</v>
      </c>
      <c r="C19" s="3">
        <f>(B19*C$5)</f>
        <v>6.3284509729456015</v>
      </c>
      <c r="D19" s="3">
        <f>C$7-C19</f>
        <v>39.235983570787049</v>
      </c>
      <c r="E19" s="3">
        <f>B$8</f>
        <v>0</v>
      </c>
      <c r="F19" s="3">
        <f>B19-SUM(D19:E19)</f>
        <v>973.31617210050922</v>
      </c>
    </row>
    <row r="20" spans="1:6">
      <c r="A20">
        <v>2</v>
      </c>
      <c r="B20" s="3">
        <f>F19</f>
        <v>973.31617210050922</v>
      </c>
      <c r="C20" s="3">
        <f t="shared" ref="C20:C29" si="0">(B20*C$5)</f>
        <v>6.0832260756281817</v>
      </c>
      <c r="D20" s="3">
        <f t="shared" ref="D20:D29" si="1">C$7-C20</f>
        <v>39.481208468104469</v>
      </c>
      <c r="E20" s="3">
        <f t="shared" ref="E20:E43" si="2">B$8</f>
        <v>0</v>
      </c>
      <c r="F20" s="3">
        <f t="shared" ref="F20" si="3">B20-SUM(D20:E20)</f>
        <v>933.83496363240477</v>
      </c>
    </row>
    <row r="21" spans="1:6">
      <c r="A21">
        <v>3</v>
      </c>
      <c r="B21" s="3">
        <f t="shared" ref="B21:B43" si="4">F20</f>
        <v>933.83496363240477</v>
      </c>
      <c r="C21" s="3">
        <f t="shared" si="0"/>
        <v>5.8364685227025292</v>
      </c>
      <c r="D21" s="3">
        <f t="shared" si="1"/>
        <v>39.72796602103012</v>
      </c>
      <c r="E21" s="3">
        <f t="shared" si="2"/>
        <v>0</v>
      </c>
      <c r="F21" s="3">
        <f t="shared" ref="F21:F43" si="5">B21-SUM(D21:E21)</f>
        <v>894.1069976113746</v>
      </c>
    </row>
    <row r="22" spans="1:6">
      <c r="A22">
        <v>4</v>
      </c>
      <c r="B22" s="3">
        <f t="shared" si="4"/>
        <v>894.1069976113746</v>
      </c>
      <c r="C22" s="3">
        <f t="shared" si="0"/>
        <v>5.5881687350710907</v>
      </c>
      <c r="D22" s="3">
        <f t="shared" si="1"/>
        <v>39.976265808661559</v>
      </c>
      <c r="E22" s="3">
        <f t="shared" si="2"/>
        <v>0</v>
      </c>
      <c r="F22" s="3">
        <f t="shared" si="5"/>
        <v>854.13073180271306</v>
      </c>
    </row>
    <row r="23" spans="1:6">
      <c r="A23">
        <v>5</v>
      </c>
      <c r="B23" s="3">
        <f t="shared" si="4"/>
        <v>854.13073180271306</v>
      </c>
      <c r="C23" s="3">
        <f t="shared" si="0"/>
        <v>5.3383170737669561</v>
      </c>
      <c r="D23" s="3">
        <f t="shared" si="1"/>
        <v>40.226117469965693</v>
      </c>
      <c r="E23" s="3">
        <f t="shared" si="2"/>
        <v>0</v>
      </c>
      <c r="F23" s="3">
        <f t="shared" si="5"/>
        <v>813.90461433274731</v>
      </c>
    </row>
    <row r="24" spans="1:6">
      <c r="A24">
        <v>6</v>
      </c>
      <c r="B24" s="3">
        <f t="shared" si="4"/>
        <v>813.90461433274731</v>
      </c>
      <c r="C24" s="3">
        <f t="shared" si="0"/>
        <v>5.0869038395796702</v>
      </c>
      <c r="D24" s="3">
        <f t="shared" si="1"/>
        <v>40.477530704152983</v>
      </c>
      <c r="E24" s="3">
        <f t="shared" si="2"/>
        <v>0</v>
      </c>
      <c r="F24" s="3">
        <f t="shared" si="5"/>
        <v>773.42708362859435</v>
      </c>
    </row>
    <row r="25" spans="1:6">
      <c r="A25">
        <v>7</v>
      </c>
      <c r="B25" s="3">
        <f t="shared" si="4"/>
        <v>773.42708362859435</v>
      </c>
      <c r="C25" s="3">
        <f t="shared" si="0"/>
        <v>4.8339192726787141</v>
      </c>
      <c r="D25" s="3">
        <f t="shared" si="1"/>
        <v>40.730515271053939</v>
      </c>
      <c r="E25" s="3">
        <f t="shared" si="2"/>
        <v>0</v>
      </c>
      <c r="F25" s="3">
        <f t="shared" si="5"/>
        <v>732.6965683575404</v>
      </c>
    </row>
    <row r="26" spans="1:6">
      <c r="A26">
        <v>8</v>
      </c>
      <c r="B26" s="3">
        <f t="shared" si="4"/>
        <v>732.6965683575404</v>
      </c>
      <c r="C26" s="3">
        <f t="shared" si="0"/>
        <v>4.5793535522346271</v>
      </c>
      <c r="D26" s="3">
        <f t="shared" si="1"/>
        <v>40.985080991498023</v>
      </c>
      <c r="E26" s="3">
        <f t="shared" si="2"/>
        <v>0</v>
      </c>
      <c r="F26" s="3">
        <f t="shared" si="5"/>
        <v>691.71148736604232</v>
      </c>
    </row>
    <row r="27" spans="1:6">
      <c r="A27">
        <v>9</v>
      </c>
      <c r="B27" s="3">
        <f t="shared" si="4"/>
        <v>691.71148736604232</v>
      </c>
      <c r="C27" s="3">
        <f t="shared" si="0"/>
        <v>4.323196796037764</v>
      </c>
      <c r="D27" s="3">
        <f t="shared" si="1"/>
        <v>41.241237747694889</v>
      </c>
      <c r="E27" s="3">
        <f t="shared" si="2"/>
        <v>0</v>
      </c>
      <c r="F27" s="3">
        <f t="shared" si="5"/>
        <v>650.47024961834745</v>
      </c>
    </row>
    <row r="28" spans="1:6">
      <c r="A28">
        <v>10</v>
      </c>
      <c r="B28" s="3">
        <f t="shared" si="4"/>
        <v>650.47024961834745</v>
      </c>
      <c r="C28" s="3">
        <f t="shared" si="0"/>
        <v>4.065439060114671</v>
      </c>
      <c r="D28" s="3">
        <f t="shared" si="1"/>
        <v>41.498995483617982</v>
      </c>
      <c r="E28" s="3">
        <f t="shared" si="2"/>
        <v>0</v>
      </c>
      <c r="F28" s="3">
        <f t="shared" si="5"/>
        <v>608.97125413472952</v>
      </c>
    </row>
    <row r="29" spans="1:6">
      <c r="A29">
        <v>11</v>
      </c>
      <c r="B29" s="3">
        <f t="shared" si="4"/>
        <v>608.97125413472952</v>
      </c>
      <c r="C29" s="3">
        <f t="shared" si="0"/>
        <v>3.8060703383420593</v>
      </c>
      <c r="D29" s="3">
        <f t="shared" si="1"/>
        <v>41.758364205390592</v>
      </c>
      <c r="E29" s="3">
        <f t="shared" si="2"/>
        <v>0</v>
      </c>
      <c r="F29" s="3">
        <f t="shared" si="5"/>
        <v>567.21288992933887</v>
      </c>
    </row>
    <row r="30" spans="1:6">
      <c r="A30">
        <v>12</v>
      </c>
      <c r="B30" s="3">
        <f t="shared" si="4"/>
        <v>567.21288992933887</v>
      </c>
      <c r="C30" s="7">
        <f t="shared" ref="C30:C43" si="6">(B30*InterestRateAfterRateAdjust)</f>
        <v>4.7267740827444902</v>
      </c>
      <c r="D30" s="7">
        <f t="shared" ref="D30:D43" si="7">MonthlyPaymentAfterRateAdjust-C30</f>
        <v>41.492408478953905</v>
      </c>
      <c r="E30" s="3">
        <f t="shared" si="2"/>
        <v>0</v>
      </c>
      <c r="F30" s="3">
        <f t="shared" si="5"/>
        <v>525.72048145038502</v>
      </c>
    </row>
    <row r="31" spans="1:6">
      <c r="A31">
        <v>13</v>
      </c>
      <c r="B31" s="3">
        <f t="shared" si="4"/>
        <v>525.72048145038502</v>
      </c>
      <c r="C31" s="7">
        <f t="shared" si="6"/>
        <v>4.3810040120865414</v>
      </c>
      <c r="D31" s="7">
        <f t="shared" si="7"/>
        <v>41.838178549611854</v>
      </c>
      <c r="E31" s="3">
        <f t="shared" si="2"/>
        <v>0</v>
      </c>
      <c r="F31" s="3">
        <f t="shared" si="5"/>
        <v>483.8823029007732</v>
      </c>
    </row>
    <row r="32" spans="1:6">
      <c r="A32">
        <v>14</v>
      </c>
      <c r="B32" s="3">
        <f t="shared" si="4"/>
        <v>483.8823029007732</v>
      </c>
      <c r="C32" s="7">
        <f t="shared" si="6"/>
        <v>4.0323525241731097</v>
      </c>
      <c r="D32" s="7">
        <f t="shared" si="7"/>
        <v>42.186830037525283</v>
      </c>
      <c r="E32" s="3">
        <f t="shared" si="2"/>
        <v>0</v>
      </c>
      <c r="F32" s="3">
        <f t="shared" si="5"/>
        <v>441.69547286324791</v>
      </c>
    </row>
    <row r="33" spans="1:6">
      <c r="A33">
        <v>15</v>
      </c>
      <c r="B33" s="3">
        <f t="shared" si="4"/>
        <v>441.69547286324791</v>
      </c>
      <c r="C33" s="7">
        <f t="shared" si="6"/>
        <v>3.6807956071937324</v>
      </c>
      <c r="D33" s="7">
        <f t="shared" si="7"/>
        <v>42.538386954504666</v>
      </c>
      <c r="E33" s="3">
        <f t="shared" si="2"/>
        <v>0</v>
      </c>
      <c r="F33" s="3">
        <f t="shared" si="5"/>
        <v>399.15708590874323</v>
      </c>
    </row>
    <row r="34" spans="1:6">
      <c r="A34">
        <v>16</v>
      </c>
      <c r="B34" s="3">
        <f t="shared" si="4"/>
        <v>399.15708590874323</v>
      </c>
      <c r="C34" s="7">
        <f t="shared" si="6"/>
        <v>3.3263090492395269</v>
      </c>
      <c r="D34" s="7">
        <f t="shared" si="7"/>
        <v>42.89287351245887</v>
      </c>
      <c r="E34" s="3">
        <f t="shared" si="2"/>
        <v>0</v>
      </c>
      <c r="F34" s="3">
        <f t="shared" si="5"/>
        <v>356.26421239628434</v>
      </c>
    </row>
    <row r="35" spans="1:6">
      <c r="A35">
        <v>17</v>
      </c>
      <c r="B35" s="3">
        <f t="shared" si="4"/>
        <v>356.26421239628434</v>
      </c>
      <c r="C35" s="7">
        <f t="shared" si="6"/>
        <v>2.9688684366357028</v>
      </c>
      <c r="D35" s="7">
        <f t="shared" si="7"/>
        <v>43.250314125062694</v>
      </c>
      <c r="E35" s="3">
        <f t="shared" si="2"/>
        <v>0</v>
      </c>
      <c r="F35" s="3">
        <f t="shared" si="5"/>
        <v>313.01389827122165</v>
      </c>
    </row>
    <row r="36" spans="1:6">
      <c r="A36">
        <v>18</v>
      </c>
      <c r="B36" s="3">
        <f t="shared" si="4"/>
        <v>313.01389827122165</v>
      </c>
      <c r="C36" s="7">
        <f t="shared" si="6"/>
        <v>2.6084491522601803</v>
      </c>
      <c r="D36" s="7">
        <f t="shared" si="7"/>
        <v>43.610733409438218</v>
      </c>
      <c r="E36" s="3">
        <f t="shared" si="2"/>
        <v>0</v>
      </c>
      <c r="F36" s="3">
        <f t="shared" si="5"/>
        <v>269.40316486178341</v>
      </c>
    </row>
    <row r="37" spans="1:6">
      <c r="A37">
        <v>19</v>
      </c>
      <c r="B37" s="3">
        <f t="shared" si="4"/>
        <v>269.40316486178341</v>
      </c>
      <c r="C37" s="7">
        <f t="shared" si="6"/>
        <v>2.2450263738481953</v>
      </c>
      <c r="D37" s="7">
        <f t="shared" si="7"/>
        <v>43.974156187850198</v>
      </c>
      <c r="E37" s="3">
        <f t="shared" si="2"/>
        <v>0</v>
      </c>
      <c r="F37" s="3">
        <f t="shared" si="5"/>
        <v>225.4290086739332</v>
      </c>
    </row>
    <row r="38" spans="1:6">
      <c r="A38">
        <v>20</v>
      </c>
      <c r="B38" s="3">
        <f t="shared" si="4"/>
        <v>225.4290086739332</v>
      </c>
      <c r="C38" s="7">
        <f t="shared" si="6"/>
        <v>1.8785750722827765</v>
      </c>
      <c r="D38" s="7">
        <f t="shared" si="7"/>
        <v>44.340607489415618</v>
      </c>
      <c r="E38" s="3">
        <f t="shared" si="2"/>
        <v>0</v>
      </c>
      <c r="F38" s="3">
        <f t="shared" si="5"/>
        <v>181.08840118451758</v>
      </c>
    </row>
    <row r="39" spans="1:6">
      <c r="A39">
        <v>21</v>
      </c>
      <c r="B39" s="3">
        <f t="shared" si="4"/>
        <v>181.08840118451758</v>
      </c>
      <c r="C39" s="7">
        <f t="shared" si="6"/>
        <v>1.5090700098709797</v>
      </c>
      <c r="D39" s="7">
        <f t="shared" si="7"/>
        <v>44.710112551827415</v>
      </c>
      <c r="E39" s="3">
        <f t="shared" si="2"/>
        <v>0</v>
      </c>
      <c r="F39" s="3">
        <f t="shared" si="5"/>
        <v>136.37828863269016</v>
      </c>
    </row>
    <row r="40" spans="1:6">
      <c r="A40">
        <v>22</v>
      </c>
      <c r="B40" s="3">
        <f t="shared" si="4"/>
        <v>136.37828863269016</v>
      </c>
      <c r="C40" s="7">
        <f t="shared" si="6"/>
        <v>1.1364857386057512</v>
      </c>
      <c r="D40" s="7">
        <f t="shared" si="7"/>
        <v>45.082696823092647</v>
      </c>
      <c r="E40" s="3">
        <f t="shared" si="2"/>
        <v>0</v>
      </c>
      <c r="F40" s="3">
        <f t="shared" si="5"/>
        <v>91.295591809597511</v>
      </c>
    </row>
    <row r="41" spans="1:6">
      <c r="A41">
        <v>23</v>
      </c>
      <c r="B41" s="3">
        <f t="shared" si="4"/>
        <v>91.295591809597511</v>
      </c>
      <c r="C41" s="7">
        <f t="shared" si="6"/>
        <v>0.7607965984133126</v>
      </c>
      <c r="D41" s="7">
        <f t="shared" si="7"/>
        <v>45.458385963285082</v>
      </c>
      <c r="E41" s="3">
        <f t="shared" si="2"/>
        <v>0</v>
      </c>
      <c r="F41" s="3">
        <f t="shared" si="5"/>
        <v>45.837205846312429</v>
      </c>
    </row>
    <row r="42" spans="1:6">
      <c r="A42">
        <v>24</v>
      </c>
      <c r="B42" s="3">
        <f t="shared" si="4"/>
        <v>45.837205846312429</v>
      </c>
      <c r="C42" s="7">
        <f t="shared" si="6"/>
        <v>0.38197671538593692</v>
      </c>
      <c r="D42" s="7">
        <f t="shared" si="7"/>
        <v>45.837205846312457</v>
      </c>
      <c r="E42" s="3">
        <f t="shared" si="2"/>
        <v>0</v>
      </c>
      <c r="F42" s="3">
        <f t="shared" si="5"/>
        <v>0</v>
      </c>
    </row>
    <row r="43" spans="1:6">
      <c r="A43">
        <v>25</v>
      </c>
      <c r="B43" s="3">
        <f t="shared" si="4"/>
        <v>0</v>
      </c>
      <c r="C43" s="7">
        <f t="shared" si="6"/>
        <v>0</v>
      </c>
      <c r="D43" s="7">
        <f t="shared" si="7"/>
        <v>46.219182561698396</v>
      </c>
      <c r="E43" s="3">
        <f t="shared" si="2"/>
        <v>0</v>
      </c>
      <c r="F43" s="3">
        <f t="shared" si="5"/>
        <v>-46.219182561698396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3"/>
  <sheetViews>
    <sheetView workbookViewId="0">
      <selection activeCell="B37" sqref="B37"/>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69</v>
      </c>
    </row>
    <row r="3" spans="1:6">
      <c r="A3" t="s">
        <v>18</v>
      </c>
      <c r="B3">
        <v>1000</v>
      </c>
    </row>
    <row r="4" spans="1:6">
      <c r="A4" t="s">
        <v>67</v>
      </c>
      <c r="B4" s="3">
        <f>F34</f>
        <v>868.58607976761107</v>
      </c>
    </row>
    <row r="5" spans="1:6">
      <c r="A5" t="s">
        <v>0</v>
      </c>
      <c r="B5" s="2">
        <v>0.1</v>
      </c>
    </row>
    <row r="6" spans="1:6">
      <c r="A6" t="s">
        <v>5</v>
      </c>
      <c r="B6" s="4">
        <f>B5/12</f>
        <v>8.3333333333333332E-3</v>
      </c>
    </row>
    <row r="7" spans="1:6">
      <c r="A7" t="s">
        <v>10</v>
      </c>
      <c r="B7" s="6">
        <v>36</v>
      </c>
    </row>
    <row r="8" spans="1:6">
      <c r="A8" t="s">
        <v>7</v>
      </c>
      <c r="B8" s="1">
        <f>-PMT(MonthlyInterestRate,NumPayments,LoanAmount,0,0)</f>
        <v>28.026829629822963</v>
      </c>
    </row>
    <row r="9" spans="1:6">
      <c r="A9" t="s">
        <v>70</v>
      </c>
      <c r="B9" s="1">
        <v>900</v>
      </c>
    </row>
    <row r="10" spans="1:6">
      <c r="B10" s="1"/>
    </row>
    <row r="11" spans="1:6">
      <c r="B11" t="s">
        <v>3</v>
      </c>
      <c r="C11" t="s">
        <v>4</v>
      </c>
      <c r="D11" t="s">
        <v>6</v>
      </c>
      <c r="E11" t="s">
        <v>60</v>
      </c>
      <c r="F11" t="s">
        <v>8</v>
      </c>
    </row>
    <row r="12" spans="1:6">
      <c r="A12" t="s">
        <v>65</v>
      </c>
      <c r="B12" s="3">
        <f>B3</f>
        <v>1000</v>
      </c>
      <c r="C12" s="3">
        <f t="shared" ref="C12:C34" si="0">(B12*B$6)</f>
        <v>8.3333333333333339</v>
      </c>
      <c r="D12" s="3">
        <v>0</v>
      </c>
      <c r="E12" s="3">
        <v>10</v>
      </c>
      <c r="F12" s="3">
        <f>B12+C12-D12-E12</f>
        <v>998.33333333333337</v>
      </c>
    </row>
    <row r="13" spans="1:6">
      <c r="A13">
        <v>2</v>
      </c>
      <c r="B13" s="1">
        <f>F12</f>
        <v>998.33333333333337</v>
      </c>
      <c r="C13" s="3">
        <f t="shared" si="0"/>
        <v>8.3194444444444446</v>
      </c>
      <c r="D13" s="3">
        <v>0</v>
      </c>
      <c r="E13" s="3">
        <v>10</v>
      </c>
      <c r="F13" s="3">
        <f>B13+C13-D13-E13</f>
        <v>996.65277777777783</v>
      </c>
    </row>
    <row r="14" spans="1:6">
      <c r="A14">
        <v>3</v>
      </c>
      <c r="B14" s="1">
        <f t="shared" ref="B14:B34" si="1">F13</f>
        <v>996.65277777777783</v>
      </c>
      <c r="C14" s="3">
        <f t="shared" si="0"/>
        <v>8.3054398148148145</v>
      </c>
      <c r="D14" s="3">
        <v>0</v>
      </c>
      <c r="E14" s="3">
        <v>10</v>
      </c>
      <c r="F14" s="3">
        <f t="shared" ref="F14:F34" si="2">B14+C14-D14-E14</f>
        <v>994.95821759259263</v>
      </c>
    </row>
    <row r="15" spans="1:6">
      <c r="A15">
        <v>4</v>
      </c>
      <c r="B15" s="1">
        <f t="shared" si="1"/>
        <v>994.95821759259263</v>
      </c>
      <c r="C15" s="3">
        <f t="shared" si="0"/>
        <v>8.2913184799382726</v>
      </c>
      <c r="D15" s="3">
        <v>0</v>
      </c>
      <c r="E15" s="3">
        <v>10</v>
      </c>
      <c r="F15" s="3">
        <f t="shared" si="2"/>
        <v>993.24953607253087</v>
      </c>
    </row>
    <row r="16" spans="1:6">
      <c r="A16">
        <v>5</v>
      </c>
      <c r="B16" s="1">
        <f t="shared" si="1"/>
        <v>993.24953607253087</v>
      </c>
      <c r="C16" s="3">
        <f t="shared" si="0"/>
        <v>8.2770794672710899</v>
      </c>
      <c r="D16" s="3">
        <v>0</v>
      </c>
      <c r="E16" s="3">
        <v>10</v>
      </c>
      <c r="F16" s="3">
        <f t="shared" si="2"/>
        <v>991.52661553980192</v>
      </c>
    </row>
    <row r="17" spans="1:6">
      <c r="A17">
        <v>6</v>
      </c>
      <c r="B17" s="1">
        <f t="shared" si="1"/>
        <v>991.52661553980192</v>
      </c>
      <c r="C17" s="3">
        <f t="shared" si="0"/>
        <v>8.2627217961650157</v>
      </c>
      <c r="D17" s="3">
        <v>0</v>
      </c>
      <c r="E17" s="3">
        <v>10</v>
      </c>
      <c r="F17" s="3">
        <f t="shared" si="2"/>
        <v>989.78933733596693</v>
      </c>
    </row>
    <row r="18" spans="1:6">
      <c r="A18">
        <v>7</v>
      </c>
      <c r="B18" s="1">
        <f t="shared" si="1"/>
        <v>989.78933733596693</v>
      </c>
      <c r="C18" s="3">
        <f t="shared" si="0"/>
        <v>8.2482444777997248</v>
      </c>
      <c r="D18" s="3">
        <v>0</v>
      </c>
      <c r="E18" s="3">
        <v>10</v>
      </c>
      <c r="F18" s="3">
        <f t="shared" si="2"/>
        <v>988.03758181376668</v>
      </c>
    </row>
    <row r="19" spans="1:6">
      <c r="A19">
        <v>8</v>
      </c>
      <c r="B19" s="1">
        <f t="shared" si="1"/>
        <v>988.03758181376668</v>
      </c>
      <c r="C19" s="3">
        <f t="shared" si="0"/>
        <v>8.2336465151147227</v>
      </c>
      <c r="D19" s="3">
        <v>0</v>
      </c>
      <c r="E19" s="3">
        <v>10</v>
      </c>
      <c r="F19" s="3">
        <f t="shared" si="2"/>
        <v>986.27122832888142</v>
      </c>
    </row>
    <row r="20" spans="1:6">
      <c r="A20">
        <v>9</v>
      </c>
      <c r="B20" s="1">
        <f t="shared" si="1"/>
        <v>986.27122832888142</v>
      </c>
      <c r="C20" s="3">
        <f t="shared" si="0"/>
        <v>8.2189269027406784</v>
      </c>
      <c r="D20" s="3">
        <v>0</v>
      </c>
      <c r="E20" s="3">
        <v>10</v>
      </c>
      <c r="F20" s="3">
        <f t="shared" si="2"/>
        <v>984.49015523162211</v>
      </c>
    </row>
    <row r="21" spans="1:6">
      <c r="A21">
        <v>10</v>
      </c>
      <c r="B21" s="1">
        <f t="shared" si="1"/>
        <v>984.49015523162211</v>
      </c>
      <c r="C21" s="3">
        <f t="shared" si="0"/>
        <v>8.2040846269301841</v>
      </c>
      <c r="D21" s="3">
        <v>0</v>
      </c>
      <c r="E21" s="3">
        <v>10</v>
      </c>
      <c r="F21" s="3">
        <f t="shared" si="2"/>
        <v>982.69423985855235</v>
      </c>
    </row>
    <row r="22" spans="1:6">
      <c r="A22">
        <v>11</v>
      </c>
      <c r="B22" s="1">
        <f t="shared" si="1"/>
        <v>982.69423985855235</v>
      </c>
      <c r="C22" s="3">
        <f t="shared" si="0"/>
        <v>8.1891186654879355</v>
      </c>
      <c r="D22" s="3">
        <v>0</v>
      </c>
      <c r="E22" s="3">
        <v>10</v>
      </c>
      <c r="F22" s="8">
        <f t="shared" si="2"/>
        <v>980.88335852404032</v>
      </c>
    </row>
    <row r="23" spans="1:6">
      <c r="A23">
        <v>12</v>
      </c>
      <c r="B23" s="16">
        <f>B9</f>
        <v>900</v>
      </c>
      <c r="C23" s="3">
        <f t="shared" si="0"/>
        <v>7.5</v>
      </c>
      <c r="D23" s="3">
        <v>0</v>
      </c>
      <c r="E23" s="3">
        <v>10</v>
      </c>
      <c r="F23" s="3">
        <f t="shared" si="2"/>
        <v>897.5</v>
      </c>
    </row>
    <row r="24" spans="1:6">
      <c r="A24">
        <v>13</v>
      </c>
      <c r="B24" s="1">
        <f t="shared" si="1"/>
        <v>897.5</v>
      </c>
      <c r="C24" s="3">
        <f t="shared" si="0"/>
        <v>7.479166666666667</v>
      </c>
      <c r="D24" s="3">
        <v>0</v>
      </c>
      <c r="E24" s="3">
        <v>10</v>
      </c>
      <c r="F24" s="3">
        <f t="shared" si="2"/>
        <v>894.97916666666663</v>
      </c>
    </row>
    <row r="25" spans="1:6">
      <c r="A25">
        <v>14</v>
      </c>
      <c r="B25" s="1">
        <f t="shared" si="1"/>
        <v>894.97916666666663</v>
      </c>
      <c r="C25" s="3">
        <f t="shared" si="0"/>
        <v>7.4581597222222218</v>
      </c>
      <c r="D25" s="3">
        <v>0</v>
      </c>
      <c r="E25" s="3">
        <v>10</v>
      </c>
      <c r="F25" s="3">
        <f t="shared" si="2"/>
        <v>892.43732638888889</v>
      </c>
    </row>
    <row r="26" spans="1:6">
      <c r="A26">
        <v>15</v>
      </c>
      <c r="B26" s="1">
        <f t="shared" si="1"/>
        <v>892.43732638888889</v>
      </c>
      <c r="C26" s="3">
        <f t="shared" si="0"/>
        <v>7.4369777199074072</v>
      </c>
      <c r="D26" s="3">
        <v>0</v>
      </c>
      <c r="E26" s="3">
        <v>10</v>
      </c>
      <c r="F26" s="3">
        <f t="shared" si="2"/>
        <v>889.87430410879631</v>
      </c>
    </row>
    <row r="27" spans="1:6">
      <c r="A27">
        <v>16</v>
      </c>
      <c r="B27" s="1">
        <f t="shared" si="1"/>
        <v>889.87430410879631</v>
      </c>
      <c r="C27" s="3">
        <f t="shared" si="0"/>
        <v>7.4156192009066357</v>
      </c>
      <c r="D27" s="3">
        <v>0</v>
      </c>
      <c r="E27" s="3">
        <v>10</v>
      </c>
      <c r="F27" s="3">
        <f t="shared" si="2"/>
        <v>887.289923309703</v>
      </c>
    </row>
    <row r="28" spans="1:6">
      <c r="A28">
        <v>17</v>
      </c>
      <c r="B28" s="1">
        <f t="shared" si="1"/>
        <v>887.289923309703</v>
      </c>
      <c r="C28" s="3">
        <f t="shared" si="0"/>
        <v>7.3940826942475253</v>
      </c>
      <c r="D28" s="3">
        <v>0</v>
      </c>
      <c r="E28" s="3">
        <v>10</v>
      </c>
      <c r="F28" s="3">
        <f t="shared" si="2"/>
        <v>884.68400600395057</v>
      </c>
    </row>
    <row r="29" spans="1:6">
      <c r="A29">
        <v>18</v>
      </c>
      <c r="B29" s="1">
        <f t="shared" si="1"/>
        <v>884.68400600395057</v>
      </c>
      <c r="C29" s="3">
        <f t="shared" si="0"/>
        <v>7.3723667166995881</v>
      </c>
      <c r="D29" s="3">
        <v>0</v>
      </c>
      <c r="E29" s="3">
        <v>10</v>
      </c>
      <c r="F29" s="3">
        <f t="shared" si="2"/>
        <v>882.05637272065019</v>
      </c>
    </row>
    <row r="30" spans="1:6">
      <c r="A30">
        <v>19</v>
      </c>
      <c r="B30" s="1">
        <f t="shared" si="1"/>
        <v>882.05637272065019</v>
      </c>
      <c r="C30" s="3">
        <f t="shared" si="0"/>
        <v>7.3504697726720849</v>
      </c>
      <c r="D30" s="3">
        <v>0</v>
      </c>
      <c r="E30" s="3">
        <v>10</v>
      </c>
      <c r="F30" s="3">
        <f t="shared" si="2"/>
        <v>879.4068424933223</v>
      </c>
    </row>
    <row r="31" spans="1:6">
      <c r="A31">
        <v>20</v>
      </c>
      <c r="B31" s="1">
        <f t="shared" si="1"/>
        <v>879.4068424933223</v>
      </c>
      <c r="C31" s="3">
        <f t="shared" si="0"/>
        <v>7.3283903541110194</v>
      </c>
      <c r="D31" s="3">
        <v>0</v>
      </c>
      <c r="E31" s="3">
        <v>10</v>
      </c>
      <c r="F31" s="3">
        <f t="shared" si="2"/>
        <v>876.73523284743328</v>
      </c>
    </row>
    <row r="32" spans="1:6">
      <c r="A32">
        <v>21</v>
      </c>
      <c r="B32" s="1">
        <f t="shared" si="1"/>
        <v>876.73523284743328</v>
      </c>
      <c r="C32" s="3">
        <f t="shared" si="0"/>
        <v>7.3061269403952771</v>
      </c>
      <c r="D32" s="3">
        <v>0</v>
      </c>
      <c r="E32" s="3">
        <v>10</v>
      </c>
      <c r="F32" s="3">
        <f t="shared" si="2"/>
        <v>874.04135978782858</v>
      </c>
    </row>
    <row r="33" spans="1:7">
      <c r="A33">
        <v>22</v>
      </c>
      <c r="B33" s="1">
        <f t="shared" si="1"/>
        <v>874.04135978782858</v>
      </c>
      <c r="C33" s="3">
        <f t="shared" si="0"/>
        <v>7.2836779982319051</v>
      </c>
      <c r="D33" s="3">
        <v>0</v>
      </c>
      <c r="E33" s="3">
        <v>10</v>
      </c>
      <c r="F33" s="3">
        <f t="shared" si="2"/>
        <v>871.32503778606053</v>
      </c>
    </row>
    <row r="34" spans="1:7">
      <c r="A34">
        <v>23</v>
      </c>
      <c r="B34" s="1">
        <f t="shared" si="1"/>
        <v>871.32503778606053</v>
      </c>
      <c r="C34" s="3">
        <f t="shared" si="0"/>
        <v>7.2610419815505045</v>
      </c>
      <c r="D34" s="3">
        <v>0</v>
      </c>
      <c r="E34" s="3">
        <v>10</v>
      </c>
      <c r="F34" s="8">
        <f t="shared" si="2"/>
        <v>868.58607976761107</v>
      </c>
    </row>
    <row r="35" spans="1:7">
      <c r="B35" s="1"/>
    </row>
    <row r="36" spans="1:7">
      <c r="B36" t="s">
        <v>3</v>
      </c>
      <c r="C36" t="s">
        <v>4</v>
      </c>
      <c r="D36" t="s">
        <v>6</v>
      </c>
      <c r="E36" t="s">
        <v>60</v>
      </c>
      <c r="F36" t="s">
        <v>8</v>
      </c>
    </row>
    <row r="37" spans="1:7">
      <c r="A37" t="s">
        <v>66</v>
      </c>
      <c r="B37" s="8">
        <f>F34</f>
        <v>868.58607976761107</v>
      </c>
      <c r="C37" s="3">
        <f>(B37*B$6)</f>
        <v>7.2382173313967586</v>
      </c>
      <c r="D37" s="3">
        <f t="shared" ref="D37:D53" si="3">MonthlyPayment-C37</f>
        <v>20.788612298426205</v>
      </c>
      <c r="E37" s="3">
        <v>10</v>
      </c>
      <c r="F37" s="3">
        <f>B37-SUM(D37:E37)</f>
        <v>837.79746746918488</v>
      </c>
    </row>
    <row r="38" spans="1:7">
      <c r="A38">
        <v>2</v>
      </c>
      <c r="B38" s="3">
        <f>F37</f>
        <v>837.79746746918488</v>
      </c>
      <c r="C38" s="3">
        <f>(B38*B$6)</f>
        <v>6.981645562243207</v>
      </c>
      <c r="D38" s="3">
        <f t="shared" si="3"/>
        <v>21.045184067579754</v>
      </c>
      <c r="E38" s="3">
        <v>10</v>
      </c>
      <c r="F38" s="3">
        <f t="shared" ref="F38:F73" si="4">B38-SUM(D38:E38)</f>
        <v>806.75228340160515</v>
      </c>
    </row>
    <row r="39" spans="1:7">
      <c r="A39">
        <v>3</v>
      </c>
      <c r="B39" s="3">
        <f t="shared" ref="B39:B72" si="5">F38</f>
        <v>806.75228340160515</v>
      </c>
      <c r="C39" s="3">
        <f t="shared" ref="C39:C72" si="6">(B39*B$6)</f>
        <v>6.7229356950133763</v>
      </c>
      <c r="D39" s="3">
        <f t="shared" si="3"/>
        <v>21.303893934809587</v>
      </c>
      <c r="E39" s="3">
        <v>10</v>
      </c>
      <c r="F39" s="3">
        <f t="shared" si="4"/>
        <v>775.44838946679556</v>
      </c>
    </row>
    <row r="40" spans="1:7">
      <c r="A40">
        <v>4</v>
      </c>
      <c r="B40" s="3">
        <f t="shared" si="5"/>
        <v>775.44838946679556</v>
      </c>
      <c r="C40" s="3">
        <f t="shared" si="6"/>
        <v>6.4620699122232965</v>
      </c>
      <c r="D40" s="3">
        <f t="shared" si="3"/>
        <v>21.564759717599667</v>
      </c>
      <c r="E40" s="3">
        <v>10</v>
      </c>
      <c r="F40" s="3">
        <f t="shared" si="4"/>
        <v>743.88362974919585</v>
      </c>
    </row>
    <row r="41" spans="1:7">
      <c r="A41">
        <v>5</v>
      </c>
      <c r="B41" s="3">
        <f t="shared" si="5"/>
        <v>743.88362974919585</v>
      </c>
      <c r="C41" s="3">
        <f t="shared" si="6"/>
        <v>6.199030247909965</v>
      </c>
      <c r="D41" s="3">
        <f t="shared" si="3"/>
        <v>21.827799381912996</v>
      </c>
      <c r="E41" s="3">
        <v>10</v>
      </c>
      <c r="F41" s="3">
        <f t="shared" si="4"/>
        <v>712.05583036728285</v>
      </c>
    </row>
    <row r="42" spans="1:7">
      <c r="A42">
        <v>6</v>
      </c>
      <c r="B42" s="3">
        <f t="shared" si="5"/>
        <v>712.05583036728285</v>
      </c>
      <c r="C42" s="3">
        <f t="shared" si="6"/>
        <v>5.9337985863940235</v>
      </c>
      <c r="D42" s="3">
        <f t="shared" si="3"/>
        <v>22.09303104342894</v>
      </c>
      <c r="E42" s="3">
        <v>10</v>
      </c>
      <c r="F42" s="3">
        <f t="shared" si="4"/>
        <v>679.96279932385391</v>
      </c>
    </row>
    <row r="43" spans="1:7">
      <c r="A43">
        <v>7</v>
      </c>
      <c r="B43" s="3">
        <f t="shared" si="5"/>
        <v>679.96279932385391</v>
      </c>
      <c r="C43" s="3">
        <f t="shared" si="6"/>
        <v>5.6663566610321157</v>
      </c>
      <c r="D43" s="3">
        <f t="shared" si="3"/>
        <v>22.360472968790848</v>
      </c>
      <c r="E43" s="3">
        <v>10</v>
      </c>
      <c r="F43" s="3">
        <f t="shared" si="4"/>
        <v>647.60232635506304</v>
      </c>
    </row>
    <row r="44" spans="1:7">
      <c r="A44">
        <v>8</v>
      </c>
      <c r="B44" s="3">
        <f t="shared" si="5"/>
        <v>647.60232635506304</v>
      </c>
      <c r="C44" s="3">
        <f t="shared" si="6"/>
        <v>5.3966860529588585</v>
      </c>
      <c r="D44" s="3">
        <f t="shared" si="3"/>
        <v>22.630143576864103</v>
      </c>
      <c r="E44" s="3">
        <v>10</v>
      </c>
      <c r="F44" s="3">
        <f t="shared" si="4"/>
        <v>614.97218277819888</v>
      </c>
    </row>
    <row r="45" spans="1:7">
      <c r="A45">
        <v>9</v>
      </c>
      <c r="B45" s="3">
        <f t="shared" si="5"/>
        <v>614.97218277819888</v>
      </c>
      <c r="C45" s="3">
        <f t="shared" si="6"/>
        <v>5.1247681898183242</v>
      </c>
      <c r="D45" s="3">
        <f t="shared" si="3"/>
        <v>22.902061440004637</v>
      </c>
      <c r="E45" s="3">
        <v>10</v>
      </c>
      <c r="F45" s="3">
        <f t="shared" si="4"/>
        <v>582.07012133819421</v>
      </c>
    </row>
    <row r="46" spans="1:7">
      <c r="A46">
        <v>10</v>
      </c>
      <c r="B46" s="3">
        <f t="shared" si="5"/>
        <v>582.07012133819421</v>
      </c>
      <c r="C46" s="3">
        <f t="shared" si="6"/>
        <v>4.8505843444849521</v>
      </c>
      <c r="D46" s="3">
        <f t="shared" si="3"/>
        <v>23.176245285338013</v>
      </c>
      <c r="E46" s="3">
        <v>10</v>
      </c>
      <c r="F46" s="3">
        <f t="shared" si="4"/>
        <v>548.89387605285617</v>
      </c>
    </row>
    <row r="47" spans="1:7">
      <c r="A47">
        <v>11</v>
      </c>
      <c r="B47" s="3">
        <f t="shared" si="5"/>
        <v>548.89387605285617</v>
      </c>
      <c r="C47" s="3">
        <f t="shared" si="6"/>
        <v>4.5741156337738014</v>
      </c>
      <c r="D47" s="3">
        <f t="shared" si="3"/>
        <v>23.452713996049162</v>
      </c>
      <c r="E47" s="3">
        <v>10</v>
      </c>
      <c r="F47" s="3">
        <f t="shared" si="4"/>
        <v>515.441162056807</v>
      </c>
    </row>
    <row r="48" spans="1:7">
      <c r="A48">
        <v>12</v>
      </c>
      <c r="B48" s="3">
        <f t="shared" si="5"/>
        <v>515.441162056807</v>
      </c>
      <c r="C48" s="3">
        <f t="shared" si="6"/>
        <v>4.2953430171400582</v>
      </c>
      <c r="D48" s="3">
        <f t="shared" si="3"/>
        <v>23.731486612682904</v>
      </c>
      <c r="E48" s="3">
        <v>10</v>
      </c>
      <c r="F48" s="8">
        <f t="shared" si="4"/>
        <v>481.70967544412412</v>
      </c>
      <c r="G48" s="9" t="s">
        <v>33</v>
      </c>
    </row>
    <row r="49" spans="1:7">
      <c r="A49">
        <v>13</v>
      </c>
      <c r="B49" s="3">
        <f t="shared" si="5"/>
        <v>481.70967544412412</v>
      </c>
      <c r="C49" s="3">
        <f t="shared" si="6"/>
        <v>4.0142472953677011</v>
      </c>
      <c r="D49" s="3">
        <f t="shared" si="3"/>
        <v>24.01258233445526</v>
      </c>
      <c r="E49" s="3">
        <v>10</v>
      </c>
      <c r="F49" s="3">
        <f t="shared" si="4"/>
        <v>447.69709310966886</v>
      </c>
    </row>
    <row r="50" spans="1:7">
      <c r="A50">
        <v>14</v>
      </c>
      <c r="B50" s="3">
        <f t="shared" si="5"/>
        <v>447.69709310966886</v>
      </c>
      <c r="C50" s="3">
        <f t="shared" si="6"/>
        <v>3.7308091092472404</v>
      </c>
      <c r="D50" s="3">
        <f t="shared" si="3"/>
        <v>24.296020520575723</v>
      </c>
      <c r="E50" s="3">
        <v>10</v>
      </c>
      <c r="F50" s="3">
        <f t="shared" si="4"/>
        <v>413.40107258909313</v>
      </c>
    </row>
    <row r="51" spans="1:7">
      <c r="A51">
        <v>15</v>
      </c>
      <c r="B51" s="3">
        <f t="shared" si="5"/>
        <v>413.40107258909313</v>
      </c>
      <c r="C51" s="3">
        <f t="shared" si="6"/>
        <v>3.4450089382424429</v>
      </c>
      <c r="D51" s="3">
        <f t="shared" si="3"/>
        <v>24.581820691580521</v>
      </c>
      <c r="E51" s="3">
        <v>10</v>
      </c>
      <c r="F51" s="3">
        <f t="shared" si="4"/>
        <v>378.81925189751263</v>
      </c>
    </row>
    <row r="52" spans="1:7">
      <c r="A52">
        <v>16</v>
      </c>
      <c r="B52" s="3">
        <f t="shared" si="5"/>
        <v>378.81925189751263</v>
      </c>
      <c r="C52" s="3">
        <f t="shared" si="6"/>
        <v>3.1568270991459384</v>
      </c>
      <c r="D52" s="3">
        <f t="shared" si="3"/>
        <v>24.870002530677024</v>
      </c>
      <c r="E52" s="3">
        <v>10</v>
      </c>
      <c r="F52" s="3">
        <f t="shared" si="4"/>
        <v>343.9492493668356</v>
      </c>
    </row>
    <row r="53" spans="1:7">
      <c r="A53">
        <v>17</v>
      </c>
      <c r="B53" s="3">
        <f t="shared" si="5"/>
        <v>343.9492493668356</v>
      </c>
      <c r="C53" s="3">
        <f t="shared" si="6"/>
        <v>2.8662437447236302</v>
      </c>
      <c r="D53" s="3">
        <f t="shared" si="3"/>
        <v>25.160585885099334</v>
      </c>
      <c r="E53" s="3">
        <v>10</v>
      </c>
      <c r="F53" s="3">
        <f t="shared" si="4"/>
        <v>308.78866348173625</v>
      </c>
    </row>
    <row r="54" spans="1:7">
      <c r="A54">
        <v>18</v>
      </c>
      <c r="B54" s="3">
        <f t="shared" si="5"/>
        <v>308.78866348173625</v>
      </c>
      <c r="C54" s="3">
        <f t="shared" si="6"/>
        <v>2.573238862347802</v>
      </c>
      <c r="D54" s="3">
        <f t="shared" ref="D54:D67" si="7">MonthlyPayment-C54</f>
        <v>25.453590767475163</v>
      </c>
      <c r="E54" s="3">
        <v>10</v>
      </c>
      <c r="F54" s="3">
        <f t="shared" si="4"/>
        <v>273.33507271426106</v>
      </c>
    </row>
    <row r="55" spans="1:7">
      <c r="A55">
        <v>19</v>
      </c>
      <c r="B55" s="3">
        <f t="shared" si="5"/>
        <v>273.33507271426106</v>
      </c>
      <c r="C55" s="3">
        <f t="shared" si="6"/>
        <v>2.277792272618842</v>
      </c>
      <c r="D55" s="3">
        <f t="shared" si="7"/>
        <v>25.74903735720412</v>
      </c>
      <c r="E55" s="3">
        <v>10</v>
      </c>
      <c r="F55" s="3">
        <f t="shared" si="4"/>
        <v>237.58603535705694</v>
      </c>
    </row>
    <row r="56" spans="1:7">
      <c r="A56">
        <v>20</v>
      </c>
      <c r="B56" s="3">
        <f t="shared" si="5"/>
        <v>237.58603535705694</v>
      </c>
      <c r="C56" s="3">
        <f t="shared" si="6"/>
        <v>1.9798836279754746</v>
      </c>
      <c r="D56" s="3">
        <f t="shared" si="7"/>
        <v>26.046946001847488</v>
      </c>
      <c r="E56" s="3">
        <v>10</v>
      </c>
      <c r="F56" s="3">
        <f t="shared" si="4"/>
        <v>201.53908935520946</v>
      </c>
    </row>
    <row r="57" spans="1:7">
      <c r="A57">
        <v>21</v>
      </c>
      <c r="B57" s="3">
        <f t="shared" si="5"/>
        <v>201.53908935520946</v>
      </c>
      <c r="C57" s="3">
        <f t="shared" si="6"/>
        <v>1.6794924112934122</v>
      </c>
      <c r="D57" s="3">
        <f t="shared" si="7"/>
        <v>26.34733721852955</v>
      </c>
      <c r="E57" s="3">
        <v>10</v>
      </c>
      <c r="F57" s="3">
        <f t="shared" si="4"/>
        <v>165.1917521366799</v>
      </c>
    </row>
    <row r="58" spans="1:7">
      <c r="A58">
        <v>22</v>
      </c>
      <c r="B58" s="3">
        <f t="shared" si="5"/>
        <v>165.1917521366799</v>
      </c>
      <c r="C58" s="3">
        <f t="shared" si="6"/>
        <v>1.3765979344723325</v>
      </c>
      <c r="D58" s="3">
        <f t="shared" si="7"/>
        <v>26.65023169535063</v>
      </c>
      <c r="E58" s="3">
        <v>10</v>
      </c>
      <c r="F58" s="3">
        <f t="shared" si="4"/>
        <v>128.54152044132928</v>
      </c>
    </row>
    <row r="59" spans="1:7">
      <c r="A59">
        <v>23</v>
      </c>
      <c r="B59" s="3">
        <f t="shared" si="5"/>
        <v>128.54152044132928</v>
      </c>
      <c r="C59" s="3">
        <f t="shared" si="6"/>
        <v>1.0711793370110774</v>
      </c>
      <c r="D59" s="3">
        <f t="shared" si="7"/>
        <v>26.955650292811885</v>
      </c>
      <c r="E59" s="3">
        <v>10</v>
      </c>
      <c r="F59" s="3">
        <f t="shared" si="4"/>
        <v>91.585870148517401</v>
      </c>
    </row>
    <row r="60" spans="1:7">
      <c r="A60">
        <v>24</v>
      </c>
      <c r="B60" s="3">
        <f t="shared" si="5"/>
        <v>91.585870148517401</v>
      </c>
      <c r="C60" s="3">
        <f t="shared" si="6"/>
        <v>0.76321558457097838</v>
      </c>
      <c r="D60" s="3">
        <f t="shared" si="7"/>
        <v>27.263614045251984</v>
      </c>
      <c r="E60" s="3">
        <v>10</v>
      </c>
      <c r="F60" s="8">
        <f t="shared" si="4"/>
        <v>54.322256103265417</v>
      </c>
      <c r="G60" s="9" t="s">
        <v>20</v>
      </c>
    </row>
    <row r="61" spans="1:7">
      <c r="A61">
        <v>25</v>
      </c>
      <c r="B61" s="3">
        <f t="shared" si="5"/>
        <v>54.322256103265417</v>
      </c>
      <c r="C61" s="3">
        <f t="shared" si="6"/>
        <v>0.45268546752721178</v>
      </c>
      <c r="D61" s="3">
        <f t="shared" si="7"/>
        <v>27.574144162295752</v>
      </c>
      <c r="E61" s="3">
        <v>10</v>
      </c>
      <c r="F61" s="3">
        <f t="shared" si="4"/>
        <v>16.748111940969665</v>
      </c>
    </row>
    <row r="62" spans="1:7">
      <c r="A62">
        <v>26</v>
      </c>
      <c r="B62" s="3">
        <f t="shared" si="5"/>
        <v>16.748111940969665</v>
      </c>
      <c r="C62" s="3">
        <f t="shared" si="6"/>
        <v>0.13956759950808054</v>
      </c>
      <c r="D62" s="3">
        <f t="shared" si="7"/>
        <v>27.887262030314883</v>
      </c>
      <c r="E62" s="3">
        <v>10</v>
      </c>
      <c r="F62" s="3">
        <f t="shared" si="4"/>
        <v>-21.139150089345222</v>
      </c>
    </row>
    <row r="63" spans="1:7">
      <c r="A63">
        <v>27</v>
      </c>
      <c r="B63" s="3">
        <f t="shared" si="5"/>
        <v>-21.139150089345222</v>
      </c>
      <c r="C63" s="3">
        <f t="shared" si="6"/>
        <v>-0.17615958407787685</v>
      </c>
      <c r="D63" s="3">
        <f t="shared" si="7"/>
        <v>28.202989213900839</v>
      </c>
      <c r="E63" s="3">
        <v>10</v>
      </c>
      <c r="F63" s="3">
        <f t="shared" si="4"/>
        <v>-59.342139303246057</v>
      </c>
    </row>
    <row r="64" spans="1:7">
      <c r="A64">
        <v>28</v>
      </c>
      <c r="B64" s="3">
        <f t="shared" si="5"/>
        <v>-59.342139303246057</v>
      </c>
      <c r="C64" s="3">
        <f t="shared" si="6"/>
        <v>-0.49451782752705048</v>
      </c>
      <c r="D64" s="3">
        <f t="shared" si="7"/>
        <v>28.521347457350014</v>
      </c>
      <c r="E64" s="3">
        <v>10</v>
      </c>
      <c r="F64" s="3">
        <f t="shared" si="4"/>
        <v>-97.863486760596075</v>
      </c>
    </row>
    <row r="65" spans="1:6">
      <c r="A65">
        <v>29</v>
      </c>
      <c r="B65" s="3">
        <f t="shared" si="5"/>
        <v>-97.863486760596075</v>
      </c>
      <c r="C65" s="3">
        <f t="shared" si="6"/>
        <v>-0.81552905633830064</v>
      </c>
      <c r="D65" s="3">
        <f t="shared" si="7"/>
        <v>28.842358686161262</v>
      </c>
      <c r="E65" s="3">
        <v>10</v>
      </c>
      <c r="F65" s="3">
        <f t="shared" si="4"/>
        <v>-136.70584544675734</v>
      </c>
    </row>
    <row r="66" spans="1:6">
      <c r="A66">
        <v>30</v>
      </c>
      <c r="B66" s="3">
        <f t="shared" si="5"/>
        <v>-136.70584544675734</v>
      </c>
      <c r="C66" s="3">
        <f t="shared" si="6"/>
        <v>-1.1392153787229777</v>
      </c>
      <c r="D66" s="3">
        <f t="shared" si="7"/>
        <v>29.16604500854594</v>
      </c>
      <c r="E66" s="3">
        <v>10</v>
      </c>
      <c r="F66" s="3">
        <f t="shared" si="4"/>
        <v>-175.87189045530329</v>
      </c>
    </row>
    <row r="67" spans="1:6">
      <c r="A67">
        <v>31</v>
      </c>
      <c r="B67" s="3">
        <f t="shared" si="5"/>
        <v>-175.87189045530329</v>
      </c>
      <c r="C67" s="3">
        <f t="shared" si="6"/>
        <v>-1.4655990871275273</v>
      </c>
      <c r="D67" s="3">
        <f t="shared" si="7"/>
        <v>29.492428716950489</v>
      </c>
      <c r="E67" s="3">
        <v>10</v>
      </c>
      <c r="F67" s="3">
        <f t="shared" si="4"/>
        <v>-215.36431917225377</v>
      </c>
    </row>
    <row r="68" spans="1:6">
      <c r="A68">
        <v>32</v>
      </c>
      <c r="B68" s="3">
        <f t="shared" si="5"/>
        <v>-215.36431917225377</v>
      </c>
      <c r="C68" s="3">
        <f t="shared" si="6"/>
        <v>-1.7947026597687814</v>
      </c>
      <c r="D68" s="3">
        <f t="shared" ref="D68:D72" si="8">MonthlyPayment-C68</f>
        <v>29.821532289591744</v>
      </c>
      <c r="E68" s="3">
        <v>10</v>
      </c>
      <c r="F68" s="3">
        <f t="shared" si="4"/>
        <v>-255.18585146184552</v>
      </c>
    </row>
    <row r="69" spans="1:6">
      <c r="A69">
        <v>33</v>
      </c>
      <c r="B69" s="3">
        <f t="shared" si="5"/>
        <v>-255.18585146184552</v>
      </c>
      <c r="C69" s="3">
        <f t="shared" si="6"/>
        <v>-2.126548762182046</v>
      </c>
      <c r="D69" s="3">
        <f t="shared" si="8"/>
        <v>30.15337839200501</v>
      </c>
      <c r="E69" s="3">
        <v>10</v>
      </c>
      <c r="F69" s="3">
        <f t="shared" si="4"/>
        <v>-295.3392298538505</v>
      </c>
    </row>
    <row r="70" spans="1:6">
      <c r="A70">
        <v>34</v>
      </c>
      <c r="B70" s="3">
        <f t="shared" si="5"/>
        <v>-295.3392298538505</v>
      </c>
      <c r="C70" s="3">
        <f t="shared" si="6"/>
        <v>-2.4611602487820874</v>
      </c>
      <c r="D70" s="3">
        <f t="shared" si="8"/>
        <v>30.487989878605049</v>
      </c>
      <c r="E70" s="3">
        <v>10</v>
      </c>
      <c r="F70" s="3">
        <f t="shared" si="4"/>
        <v>-335.82721973245555</v>
      </c>
    </row>
    <row r="71" spans="1:6">
      <c r="A71">
        <v>35</v>
      </c>
      <c r="B71" s="3">
        <f t="shared" si="5"/>
        <v>-335.82721973245555</v>
      </c>
      <c r="C71" s="3">
        <f t="shared" si="6"/>
        <v>-2.7985601644371294</v>
      </c>
      <c r="D71" s="3">
        <f t="shared" si="8"/>
        <v>30.825389794260094</v>
      </c>
      <c r="E71" s="3">
        <v>10</v>
      </c>
      <c r="F71" s="3">
        <f t="shared" si="4"/>
        <v>-376.65260952671565</v>
      </c>
    </row>
    <row r="72" spans="1:6">
      <c r="A72">
        <v>36</v>
      </c>
      <c r="B72" s="3">
        <f t="shared" si="5"/>
        <v>-376.65260952671565</v>
      </c>
      <c r="C72" s="3">
        <f t="shared" si="6"/>
        <v>-3.1387717460559639</v>
      </c>
      <c r="D72" s="3">
        <f t="shared" si="8"/>
        <v>31.165601375878929</v>
      </c>
      <c r="E72" s="3">
        <v>10</v>
      </c>
      <c r="F72" s="3">
        <f t="shared" si="4"/>
        <v>-417.81821090259456</v>
      </c>
    </row>
    <row r="73" spans="1:6">
      <c r="F73" s="3">
        <f t="shared" si="4"/>
        <v>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F59" sqref="F59"/>
    </sheetView>
  </sheetViews>
  <sheetFormatPr baseColWidth="10" defaultRowHeight="15" x14ac:dyDescent="0"/>
  <cols>
    <col min="1" max="1" width="25.83203125" customWidth="1"/>
    <col min="2" max="2" width="16.5" customWidth="1"/>
    <col min="4" max="5" width="17.5" customWidth="1"/>
    <col min="6" max="6" width="21.83203125" customWidth="1"/>
  </cols>
  <sheetData>
    <row r="1" spans="1:6">
      <c r="A1" t="s">
        <v>64</v>
      </c>
    </row>
    <row r="3" spans="1:6">
      <c r="A3" t="s">
        <v>18</v>
      </c>
      <c r="B3">
        <v>1000</v>
      </c>
    </row>
    <row r="4" spans="1:6">
      <c r="A4" t="s">
        <v>67</v>
      </c>
      <c r="B4" s="3">
        <f>F33</f>
        <v>957.9389828676575</v>
      </c>
    </row>
    <row r="5" spans="1:6">
      <c r="A5" t="s">
        <v>0</v>
      </c>
      <c r="B5" s="2">
        <v>0.1</v>
      </c>
    </row>
    <row r="6" spans="1:6">
      <c r="A6" t="s">
        <v>5</v>
      </c>
      <c r="B6" s="4">
        <f>B5/12</f>
        <v>8.3333333333333332E-3</v>
      </c>
    </row>
    <row r="7" spans="1:6">
      <c r="A7" t="s">
        <v>10</v>
      </c>
      <c r="B7" s="6">
        <v>36</v>
      </c>
    </row>
    <row r="8" spans="1:6">
      <c r="A8" t="s">
        <v>7</v>
      </c>
      <c r="B8" s="1">
        <f>-PMT(MonthlyInterestRate,NumPayments,LoanAmount,0,0)</f>
        <v>30.909996480464986</v>
      </c>
    </row>
    <row r="9" spans="1:6">
      <c r="B9" s="1"/>
    </row>
    <row r="10" spans="1:6">
      <c r="B10" t="s">
        <v>3</v>
      </c>
      <c r="C10" t="s">
        <v>4</v>
      </c>
      <c r="D10" t="s">
        <v>6</v>
      </c>
      <c r="E10" t="s">
        <v>60</v>
      </c>
      <c r="F10" t="s">
        <v>8</v>
      </c>
    </row>
    <row r="11" spans="1:6">
      <c r="A11" t="s">
        <v>65</v>
      </c>
      <c r="B11" s="3">
        <f>B3</f>
        <v>1000</v>
      </c>
      <c r="C11" s="3">
        <f t="shared" ref="C11:C33" si="0">(B11*B$6)</f>
        <v>8.3333333333333339</v>
      </c>
      <c r="D11" s="3">
        <v>0</v>
      </c>
      <c r="E11" s="3">
        <v>10</v>
      </c>
      <c r="F11" s="3">
        <f>B11+C11-D11-E11</f>
        <v>998.33333333333337</v>
      </c>
    </row>
    <row r="12" spans="1:6">
      <c r="A12">
        <v>2</v>
      </c>
      <c r="B12" s="1">
        <f>F11</f>
        <v>998.33333333333337</v>
      </c>
      <c r="C12" s="3">
        <f t="shared" si="0"/>
        <v>8.3194444444444446</v>
      </c>
      <c r="D12" s="3">
        <v>0</v>
      </c>
      <c r="E12" s="3">
        <v>10</v>
      </c>
      <c r="F12" s="3">
        <f>B12+C12-D12-E12</f>
        <v>996.65277777777783</v>
      </c>
    </row>
    <row r="13" spans="1:6">
      <c r="A13">
        <v>3</v>
      </c>
      <c r="B13" s="1">
        <f t="shared" ref="B13:B25" si="1">F12</f>
        <v>996.65277777777783</v>
      </c>
      <c r="C13" s="3">
        <f t="shared" si="0"/>
        <v>8.3054398148148145</v>
      </c>
      <c r="D13" s="3">
        <v>0</v>
      </c>
      <c r="E13" s="3">
        <v>10</v>
      </c>
      <c r="F13" s="3">
        <f t="shared" ref="F13:F25" si="2">B13+C13-D13-E13</f>
        <v>994.95821759259263</v>
      </c>
    </row>
    <row r="14" spans="1:6">
      <c r="A14">
        <v>4</v>
      </c>
      <c r="B14" s="1">
        <f t="shared" si="1"/>
        <v>994.95821759259263</v>
      </c>
      <c r="C14" s="3">
        <f t="shared" si="0"/>
        <v>8.2913184799382726</v>
      </c>
      <c r="D14" s="3">
        <v>0</v>
      </c>
      <c r="E14" s="3">
        <v>10</v>
      </c>
      <c r="F14" s="3">
        <f t="shared" si="2"/>
        <v>993.24953607253087</v>
      </c>
    </row>
    <row r="15" spans="1:6">
      <c r="A15">
        <v>5</v>
      </c>
      <c r="B15" s="1">
        <f t="shared" si="1"/>
        <v>993.24953607253087</v>
      </c>
      <c r="C15" s="3">
        <f t="shared" si="0"/>
        <v>8.2770794672710899</v>
      </c>
      <c r="D15" s="3">
        <v>0</v>
      </c>
      <c r="E15" s="3">
        <v>10</v>
      </c>
      <c r="F15" s="3">
        <f t="shared" si="2"/>
        <v>991.52661553980192</v>
      </c>
    </row>
    <row r="16" spans="1:6">
      <c r="A16">
        <v>6</v>
      </c>
      <c r="B16" s="1">
        <f t="shared" si="1"/>
        <v>991.52661553980192</v>
      </c>
      <c r="C16" s="3">
        <f t="shared" si="0"/>
        <v>8.2627217961650157</v>
      </c>
      <c r="D16" s="3">
        <v>0</v>
      </c>
      <c r="E16" s="3">
        <v>10</v>
      </c>
      <c r="F16" s="3">
        <f t="shared" si="2"/>
        <v>989.78933733596693</v>
      </c>
    </row>
    <row r="17" spans="1:6">
      <c r="A17">
        <v>7</v>
      </c>
      <c r="B17" s="1">
        <f t="shared" si="1"/>
        <v>989.78933733596693</v>
      </c>
      <c r="C17" s="3">
        <f t="shared" si="0"/>
        <v>8.2482444777997248</v>
      </c>
      <c r="D17" s="3">
        <v>0</v>
      </c>
      <c r="E17" s="3">
        <v>10</v>
      </c>
      <c r="F17" s="3">
        <f t="shared" si="2"/>
        <v>988.03758181376668</v>
      </c>
    </row>
    <row r="18" spans="1:6">
      <c r="A18">
        <v>8</v>
      </c>
      <c r="B18" s="1">
        <f t="shared" si="1"/>
        <v>988.03758181376668</v>
      </c>
      <c r="C18" s="3">
        <f t="shared" si="0"/>
        <v>8.2336465151147227</v>
      </c>
      <c r="D18" s="3">
        <v>0</v>
      </c>
      <c r="E18" s="3">
        <v>10</v>
      </c>
      <c r="F18" s="3">
        <f t="shared" si="2"/>
        <v>986.27122832888142</v>
      </c>
    </row>
    <row r="19" spans="1:6">
      <c r="A19">
        <v>9</v>
      </c>
      <c r="B19" s="1">
        <f t="shared" si="1"/>
        <v>986.27122832888142</v>
      </c>
      <c r="C19" s="3">
        <f t="shared" si="0"/>
        <v>8.2189269027406784</v>
      </c>
      <c r="D19" s="3">
        <v>0</v>
      </c>
      <c r="E19" s="3">
        <v>10</v>
      </c>
      <c r="F19" s="3">
        <f t="shared" si="2"/>
        <v>984.49015523162211</v>
      </c>
    </row>
    <row r="20" spans="1:6">
      <c r="A20">
        <v>10</v>
      </c>
      <c r="B20" s="1">
        <f t="shared" si="1"/>
        <v>984.49015523162211</v>
      </c>
      <c r="C20" s="3">
        <f t="shared" si="0"/>
        <v>8.2040846269301841</v>
      </c>
      <c r="D20" s="3">
        <v>0</v>
      </c>
      <c r="E20" s="3">
        <v>10</v>
      </c>
      <c r="F20" s="3">
        <f t="shared" si="2"/>
        <v>982.69423985855235</v>
      </c>
    </row>
    <row r="21" spans="1:6">
      <c r="A21">
        <v>11</v>
      </c>
      <c r="B21" s="1">
        <f t="shared" si="1"/>
        <v>982.69423985855235</v>
      </c>
      <c r="C21" s="3">
        <f t="shared" si="0"/>
        <v>8.1891186654879355</v>
      </c>
      <c r="D21" s="3">
        <v>0</v>
      </c>
      <c r="E21" s="3">
        <v>10</v>
      </c>
      <c r="F21" s="3">
        <f t="shared" si="2"/>
        <v>980.88335852404032</v>
      </c>
    </row>
    <row r="22" spans="1:6">
      <c r="A22">
        <v>12</v>
      </c>
      <c r="B22" s="1">
        <f t="shared" si="1"/>
        <v>980.88335852404032</v>
      </c>
      <c r="C22" s="3">
        <f t="shared" si="0"/>
        <v>8.1740279877003363</v>
      </c>
      <c r="D22" s="3">
        <v>0</v>
      </c>
      <c r="E22" s="3">
        <v>10</v>
      </c>
      <c r="F22" s="3">
        <f t="shared" si="2"/>
        <v>979.05738651174067</v>
      </c>
    </row>
    <row r="23" spans="1:6">
      <c r="A23">
        <v>13</v>
      </c>
      <c r="B23" s="1">
        <f t="shared" si="1"/>
        <v>979.05738651174067</v>
      </c>
      <c r="C23" s="3">
        <f t="shared" si="0"/>
        <v>8.1588115542645063</v>
      </c>
      <c r="D23" s="3">
        <v>0</v>
      </c>
      <c r="E23" s="3">
        <v>10</v>
      </c>
      <c r="F23" s="3">
        <f t="shared" si="2"/>
        <v>977.21619806600518</v>
      </c>
    </row>
    <row r="24" spans="1:6">
      <c r="A24">
        <v>14</v>
      </c>
      <c r="B24" s="1">
        <f t="shared" si="1"/>
        <v>977.21619806600518</v>
      </c>
      <c r="C24" s="3">
        <f t="shared" si="0"/>
        <v>8.1434683172167102</v>
      </c>
      <c r="D24" s="3">
        <v>0</v>
      </c>
      <c r="E24" s="3">
        <v>10</v>
      </c>
      <c r="F24" s="3">
        <f t="shared" si="2"/>
        <v>975.35966638322191</v>
      </c>
    </row>
    <row r="25" spans="1:6">
      <c r="A25">
        <v>15</v>
      </c>
      <c r="B25" s="1">
        <f t="shared" si="1"/>
        <v>975.35966638322191</v>
      </c>
      <c r="C25" s="3">
        <f t="shared" si="0"/>
        <v>8.1279972198601822</v>
      </c>
      <c r="D25" s="3">
        <v>0</v>
      </c>
      <c r="E25" s="3">
        <v>10</v>
      </c>
      <c r="F25" s="3">
        <f t="shared" si="2"/>
        <v>973.48766360308207</v>
      </c>
    </row>
    <row r="26" spans="1:6">
      <c r="A26">
        <v>16</v>
      </c>
      <c r="B26" s="1">
        <f t="shared" ref="B26:B33" si="3">F25</f>
        <v>973.48766360308207</v>
      </c>
      <c r="C26" s="3">
        <f t="shared" si="0"/>
        <v>8.1123971966923509</v>
      </c>
      <c r="D26" s="3">
        <v>0</v>
      </c>
      <c r="E26" s="3">
        <v>10</v>
      </c>
      <c r="F26" s="3">
        <f t="shared" ref="F26:F33" si="4">B26+C26-D26-E26</f>
        <v>971.60006079977438</v>
      </c>
    </row>
    <row r="27" spans="1:6">
      <c r="A27">
        <v>17</v>
      </c>
      <c r="B27" s="1">
        <f t="shared" si="3"/>
        <v>971.60006079977438</v>
      </c>
      <c r="C27" s="3">
        <f t="shared" si="0"/>
        <v>8.0966671733314524</v>
      </c>
      <c r="D27" s="3">
        <v>0</v>
      </c>
      <c r="E27" s="3">
        <v>10</v>
      </c>
      <c r="F27" s="3">
        <f t="shared" si="4"/>
        <v>969.69672797310579</v>
      </c>
    </row>
    <row r="28" spans="1:6">
      <c r="A28">
        <v>18</v>
      </c>
      <c r="B28" s="1">
        <f t="shared" si="3"/>
        <v>969.69672797310579</v>
      </c>
      <c r="C28" s="3">
        <f t="shared" si="0"/>
        <v>8.0808060664425483</v>
      </c>
      <c r="D28" s="3">
        <v>0</v>
      </c>
      <c r="E28" s="3">
        <v>10</v>
      </c>
      <c r="F28" s="3">
        <f t="shared" si="4"/>
        <v>967.7775340395483</v>
      </c>
    </row>
    <row r="29" spans="1:6">
      <c r="A29">
        <v>19</v>
      </c>
      <c r="B29" s="1">
        <f t="shared" si="3"/>
        <v>967.7775340395483</v>
      </c>
      <c r="C29" s="3">
        <f t="shared" si="0"/>
        <v>8.0648127836629016</v>
      </c>
      <c r="D29" s="3">
        <v>0</v>
      </c>
      <c r="E29" s="3">
        <v>10</v>
      </c>
      <c r="F29" s="3">
        <f t="shared" si="4"/>
        <v>965.84234682321119</v>
      </c>
    </row>
    <row r="30" spans="1:6">
      <c r="A30">
        <v>20</v>
      </c>
      <c r="B30" s="1">
        <f t="shared" si="3"/>
        <v>965.84234682321119</v>
      </c>
      <c r="C30" s="3">
        <f t="shared" si="0"/>
        <v>8.0486862235267598</v>
      </c>
      <c r="D30" s="3">
        <v>0</v>
      </c>
      <c r="E30" s="3">
        <v>10</v>
      </c>
      <c r="F30" s="3">
        <f t="shared" si="4"/>
        <v>963.8910330467379</v>
      </c>
    </row>
    <row r="31" spans="1:6">
      <c r="A31">
        <v>21</v>
      </c>
      <c r="B31" s="1">
        <f t="shared" si="3"/>
        <v>963.8910330467379</v>
      </c>
      <c r="C31" s="3">
        <f t="shared" si="0"/>
        <v>8.0324252753894818</v>
      </c>
      <c r="D31" s="3">
        <v>0</v>
      </c>
      <c r="E31" s="3">
        <v>10</v>
      </c>
      <c r="F31" s="3">
        <f t="shared" si="4"/>
        <v>961.92345832212743</v>
      </c>
    </row>
    <row r="32" spans="1:6">
      <c r="A32">
        <v>22</v>
      </c>
      <c r="B32" s="1">
        <f t="shared" si="3"/>
        <v>961.92345832212743</v>
      </c>
      <c r="C32" s="3">
        <f t="shared" si="0"/>
        <v>8.016028819351062</v>
      </c>
      <c r="D32" s="3">
        <v>0</v>
      </c>
      <c r="E32" s="3">
        <v>10</v>
      </c>
      <c r="F32" s="3">
        <f t="shared" si="4"/>
        <v>959.93948714147848</v>
      </c>
    </row>
    <row r="33" spans="1:7">
      <c r="A33">
        <v>23</v>
      </c>
      <c r="B33" s="1">
        <f t="shared" si="3"/>
        <v>959.93948714147848</v>
      </c>
      <c r="C33" s="3">
        <f t="shared" si="0"/>
        <v>7.9994957261789876</v>
      </c>
      <c r="D33" s="3">
        <v>0</v>
      </c>
      <c r="E33" s="3">
        <v>10</v>
      </c>
      <c r="F33" s="8">
        <f t="shared" si="4"/>
        <v>957.9389828676575</v>
      </c>
    </row>
    <row r="34" spans="1:7">
      <c r="B34" s="1"/>
    </row>
    <row r="35" spans="1:7">
      <c r="B35" t="s">
        <v>3</v>
      </c>
      <c r="C35" t="s">
        <v>4</v>
      </c>
      <c r="D35" t="s">
        <v>6</v>
      </c>
      <c r="E35" t="s">
        <v>60</v>
      </c>
      <c r="F35" t="s">
        <v>8</v>
      </c>
    </row>
    <row r="36" spans="1:7">
      <c r="A36" t="s">
        <v>66</v>
      </c>
      <c r="B36" s="3">
        <f>F33</f>
        <v>957.9389828676575</v>
      </c>
      <c r="C36" s="3">
        <f>(B36*B$6)</f>
        <v>7.9828248572304794</v>
      </c>
      <c r="D36" s="3">
        <f t="shared" ref="D36:D52" si="5">MonthlyPayment-C36</f>
        <v>22.927171623234507</v>
      </c>
      <c r="E36" s="3">
        <v>10</v>
      </c>
      <c r="F36" s="3">
        <f>B36-SUM(D36:E36)</f>
        <v>925.01181124442303</v>
      </c>
    </row>
    <row r="37" spans="1:7">
      <c r="A37">
        <v>2</v>
      </c>
      <c r="B37" s="3">
        <f>F36</f>
        <v>925.01181124442303</v>
      </c>
      <c r="C37" s="3">
        <f>(B37*B$6)</f>
        <v>7.7084317603701917</v>
      </c>
      <c r="D37" s="3">
        <f t="shared" si="5"/>
        <v>23.201564720094794</v>
      </c>
      <c r="E37" s="3">
        <v>10</v>
      </c>
      <c r="F37" s="3">
        <f t="shared" ref="F37:F72" si="6">B37-SUM(D37:E37)</f>
        <v>891.81024652432825</v>
      </c>
    </row>
    <row r="38" spans="1:7">
      <c r="A38">
        <v>3</v>
      </c>
      <c r="B38" s="3">
        <f t="shared" ref="B38:B71" si="7">F37</f>
        <v>891.81024652432825</v>
      </c>
      <c r="C38" s="3">
        <f t="shared" ref="C38:C71" si="8">(B38*B$6)</f>
        <v>7.4317520543694018</v>
      </c>
      <c r="D38" s="3">
        <f t="shared" si="5"/>
        <v>23.478244426095586</v>
      </c>
      <c r="E38" s="3">
        <v>10</v>
      </c>
      <c r="F38" s="3">
        <f t="shared" si="6"/>
        <v>858.33200209823269</v>
      </c>
    </row>
    <row r="39" spans="1:7">
      <c r="A39">
        <v>4</v>
      </c>
      <c r="B39" s="3">
        <f t="shared" si="7"/>
        <v>858.33200209823269</v>
      </c>
      <c r="C39" s="3">
        <f t="shared" si="8"/>
        <v>7.1527666841519393</v>
      </c>
      <c r="D39" s="3">
        <f t="shared" si="5"/>
        <v>23.757229796313048</v>
      </c>
      <c r="E39" s="3">
        <v>10</v>
      </c>
      <c r="F39" s="3">
        <f t="shared" si="6"/>
        <v>824.57477230191967</v>
      </c>
    </row>
    <row r="40" spans="1:7">
      <c r="A40">
        <v>5</v>
      </c>
      <c r="B40" s="3">
        <f t="shared" si="7"/>
        <v>824.57477230191967</v>
      </c>
      <c r="C40" s="3">
        <f t="shared" si="8"/>
        <v>6.8714564358493302</v>
      </c>
      <c r="D40" s="3">
        <f t="shared" si="5"/>
        <v>24.038540044615658</v>
      </c>
      <c r="E40" s="3">
        <v>10</v>
      </c>
      <c r="F40" s="3">
        <f t="shared" si="6"/>
        <v>790.53623225730405</v>
      </c>
    </row>
    <row r="41" spans="1:7">
      <c r="A41">
        <v>6</v>
      </c>
      <c r="B41" s="3">
        <f t="shared" si="7"/>
        <v>790.53623225730405</v>
      </c>
      <c r="C41" s="3">
        <f t="shared" si="8"/>
        <v>6.5878019354775335</v>
      </c>
      <c r="D41" s="3">
        <f t="shared" si="5"/>
        <v>24.322194544987454</v>
      </c>
      <c r="E41" s="3">
        <v>10</v>
      </c>
      <c r="F41" s="3">
        <f t="shared" si="6"/>
        <v>756.21403771231655</v>
      </c>
    </row>
    <row r="42" spans="1:7">
      <c r="A42">
        <v>7</v>
      </c>
      <c r="B42" s="3">
        <f t="shared" si="7"/>
        <v>756.21403771231655</v>
      </c>
      <c r="C42" s="3">
        <f t="shared" si="8"/>
        <v>6.3017836476026377</v>
      </c>
      <c r="D42" s="3">
        <f t="shared" si="5"/>
        <v>24.60821283286235</v>
      </c>
      <c r="E42" s="3">
        <v>10</v>
      </c>
      <c r="F42" s="3">
        <f t="shared" si="6"/>
        <v>721.60582487945419</v>
      </c>
    </row>
    <row r="43" spans="1:7">
      <c r="A43">
        <v>8</v>
      </c>
      <c r="B43" s="3">
        <f t="shared" si="7"/>
        <v>721.60582487945419</v>
      </c>
      <c r="C43" s="3">
        <f t="shared" si="8"/>
        <v>6.0133818739954519</v>
      </c>
      <c r="D43" s="3">
        <f t="shared" si="5"/>
        <v>24.896614606469534</v>
      </c>
      <c r="E43" s="3">
        <v>10</v>
      </c>
      <c r="F43" s="3">
        <f t="shared" si="6"/>
        <v>686.70921027298471</v>
      </c>
    </row>
    <row r="44" spans="1:7">
      <c r="A44">
        <v>9</v>
      </c>
      <c r="B44" s="3">
        <f t="shared" si="7"/>
        <v>686.70921027298471</v>
      </c>
      <c r="C44" s="3">
        <f t="shared" si="8"/>
        <v>5.7225767522748727</v>
      </c>
      <c r="D44" s="3">
        <f t="shared" si="5"/>
        <v>25.187419728190115</v>
      </c>
      <c r="E44" s="3">
        <v>10</v>
      </c>
      <c r="F44" s="3">
        <f t="shared" si="6"/>
        <v>651.52179054479461</v>
      </c>
    </row>
    <row r="45" spans="1:7">
      <c r="A45">
        <v>10</v>
      </c>
      <c r="B45" s="3">
        <f t="shared" si="7"/>
        <v>651.52179054479461</v>
      </c>
      <c r="C45" s="3">
        <f t="shared" si="8"/>
        <v>5.4293482545399554</v>
      </c>
      <c r="D45" s="3">
        <f t="shared" si="5"/>
        <v>25.48064822592503</v>
      </c>
      <c r="E45" s="3">
        <v>10</v>
      </c>
      <c r="F45" s="3">
        <f t="shared" si="6"/>
        <v>616.04114231886956</v>
      </c>
    </row>
    <row r="46" spans="1:7">
      <c r="A46">
        <v>11</v>
      </c>
      <c r="B46" s="3">
        <f t="shared" si="7"/>
        <v>616.04114231886956</v>
      </c>
      <c r="C46" s="3">
        <f t="shared" si="8"/>
        <v>5.1336761859905797</v>
      </c>
      <c r="D46" s="3">
        <f t="shared" si="5"/>
        <v>25.776320294474406</v>
      </c>
      <c r="E46" s="3">
        <v>10</v>
      </c>
      <c r="F46" s="3">
        <f t="shared" si="6"/>
        <v>580.26482202439513</v>
      </c>
    </row>
    <row r="47" spans="1:7">
      <c r="A47">
        <v>12</v>
      </c>
      <c r="B47" s="3">
        <f t="shared" si="7"/>
        <v>580.26482202439513</v>
      </c>
      <c r="C47" s="3">
        <f t="shared" si="8"/>
        <v>4.8355401835366258</v>
      </c>
      <c r="D47" s="3">
        <f t="shared" si="5"/>
        <v>26.074456296928361</v>
      </c>
      <c r="E47" s="3">
        <v>10</v>
      </c>
      <c r="F47" s="8">
        <f t="shared" si="6"/>
        <v>544.19036572746677</v>
      </c>
      <c r="G47" s="9" t="s">
        <v>33</v>
      </c>
    </row>
    <row r="48" spans="1:7">
      <c r="A48">
        <v>13</v>
      </c>
      <c r="B48" s="3">
        <f t="shared" si="7"/>
        <v>544.19036572746677</v>
      </c>
      <c r="C48" s="3">
        <f t="shared" si="8"/>
        <v>4.5349197143955564</v>
      </c>
      <c r="D48" s="3">
        <f t="shared" si="5"/>
        <v>26.37507676606943</v>
      </c>
      <c r="E48" s="3">
        <v>10</v>
      </c>
      <c r="F48" s="3">
        <f t="shared" si="6"/>
        <v>507.81528896139736</v>
      </c>
    </row>
    <row r="49" spans="1:7">
      <c r="A49">
        <v>14</v>
      </c>
      <c r="B49" s="3">
        <f t="shared" si="7"/>
        <v>507.81528896139736</v>
      </c>
      <c r="C49" s="3">
        <f t="shared" si="8"/>
        <v>4.2317940746783114</v>
      </c>
      <c r="D49" s="3">
        <f t="shared" si="5"/>
        <v>26.678202405786674</v>
      </c>
      <c r="E49" s="3">
        <v>10</v>
      </c>
      <c r="F49" s="3">
        <f t="shared" si="6"/>
        <v>471.13708655561067</v>
      </c>
    </row>
    <row r="50" spans="1:7">
      <c r="A50">
        <v>15</v>
      </c>
      <c r="B50" s="3">
        <f t="shared" si="7"/>
        <v>471.13708655561067</v>
      </c>
      <c r="C50" s="3">
        <f t="shared" si="8"/>
        <v>3.9261423879634223</v>
      </c>
      <c r="D50" s="3">
        <f t="shared" si="5"/>
        <v>26.983854092501563</v>
      </c>
      <c r="E50" s="3">
        <v>10</v>
      </c>
      <c r="F50" s="3">
        <f t="shared" si="6"/>
        <v>434.15323246310913</v>
      </c>
    </row>
    <row r="51" spans="1:7">
      <c r="A51">
        <v>16</v>
      </c>
      <c r="B51" s="3">
        <f t="shared" si="7"/>
        <v>434.15323246310913</v>
      </c>
      <c r="C51" s="3">
        <f t="shared" si="8"/>
        <v>3.6179436038592425</v>
      </c>
      <c r="D51" s="3">
        <f t="shared" si="5"/>
        <v>27.292052876605744</v>
      </c>
      <c r="E51" s="3">
        <v>10</v>
      </c>
      <c r="F51" s="3">
        <f t="shared" si="6"/>
        <v>396.8611795865034</v>
      </c>
    </row>
    <row r="52" spans="1:7">
      <c r="A52">
        <v>17</v>
      </c>
      <c r="B52" s="3">
        <f t="shared" si="7"/>
        <v>396.8611795865034</v>
      </c>
      <c r="C52" s="3">
        <f t="shared" si="8"/>
        <v>3.3071764965541948</v>
      </c>
      <c r="D52" s="3">
        <f t="shared" si="5"/>
        <v>27.602819983910791</v>
      </c>
      <c r="E52" s="3">
        <v>10</v>
      </c>
      <c r="F52" s="3">
        <f t="shared" si="6"/>
        <v>359.25835960259258</v>
      </c>
    </row>
    <row r="53" spans="1:7">
      <c r="A53">
        <v>18</v>
      </c>
      <c r="B53" s="3">
        <f t="shared" si="7"/>
        <v>359.25835960259258</v>
      </c>
      <c r="C53" s="3">
        <f t="shared" si="8"/>
        <v>2.9938196633549383</v>
      </c>
      <c r="D53" s="3">
        <f t="shared" ref="D53:D66" si="9">MonthlyPayment-C53</f>
        <v>27.916176817110049</v>
      </c>
      <c r="E53" s="3">
        <v>10</v>
      </c>
      <c r="F53" s="3">
        <f t="shared" si="6"/>
        <v>321.34218278548252</v>
      </c>
    </row>
    <row r="54" spans="1:7">
      <c r="A54">
        <v>19</v>
      </c>
      <c r="B54" s="3">
        <f t="shared" si="7"/>
        <v>321.34218278548252</v>
      </c>
      <c r="C54" s="3">
        <f t="shared" si="8"/>
        <v>2.6778515232123543</v>
      </c>
      <c r="D54" s="3">
        <f t="shared" si="9"/>
        <v>28.232144957252633</v>
      </c>
      <c r="E54" s="3">
        <v>10</v>
      </c>
      <c r="F54" s="3">
        <f t="shared" si="6"/>
        <v>283.11003782822991</v>
      </c>
    </row>
    <row r="55" spans="1:7">
      <c r="A55">
        <v>20</v>
      </c>
      <c r="B55" s="3">
        <f t="shared" si="7"/>
        <v>283.11003782822991</v>
      </c>
      <c r="C55" s="3">
        <f t="shared" si="8"/>
        <v>2.3592503152352493</v>
      </c>
      <c r="D55" s="3">
        <f t="shared" si="9"/>
        <v>28.550746165229736</v>
      </c>
      <c r="E55" s="3">
        <v>10</v>
      </c>
      <c r="F55" s="3">
        <f t="shared" si="6"/>
        <v>244.55929166300018</v>
      </c>
    </row>
    <row r="56" spans="1:7">
      <c r="A56">
        <v>21</v>
      </c>
      <c r="B56" s="3">
        <f t="shared" si="7"/>
        <v>244.55929166300018</v>
      </c>
      <c r="C56" s="3">
        <f t="shared" si="8"/>
        <v>2.0379940971916684</v>
      </c>
      <c r="D56" s="3">
        <f t="shared" si="9"/>
        <v>28.872002383273319</v>
      </c>
      <c r="E56" s="3">
        <v>10</v>
      </c>
      <c r="F56" s="3">
        <f t="shared" si="6"/>
        <v>205.68728927972685</v>
      </c>
    </row>
    <row r="57" spans="1:7">
      <c r="A57">
        <v>22</v>
      </c>
      <c r="B57" s="3">
        <f t="shared" si="7"/>
        <v>205.68728927972685</v>
      </c>
      <c r="C57" s="3">
        <f t="shared" si="8"/>
        <v>1.7140607439977238</v>
      </c>
      <c r="D57" s="3">
        <f t="shared" si="9"/>
        <v>29.195935736467263</v>
      </c>
      <c r="E57" s="3">
        <v>10</v>
      </c>
      <c r="F57" s="3">
        <f t="shared" si="6"/>
        <v>166.49135354325961</v>
      </c>
    </row>
    <row r="58" spans="1:7">
      <c r="A58">
        <v>23</v>
      </c>
      <c r="B58" s="3">
        <f t="shared" si="7"/>
        <v>166.49135354325961</v>
      </c>
      <c r="C58" s="3">
        <f t="shared" si="8"/>
        <v>1.3874279461938301</v>
      </c>
      <c r="D58" s="3">
        <f t="shared" si="9"/>
        <v>29.522568534271155</v>
      </c>
      <c r="E58" s="3">
        <v>10</v>
      </c>
      <c r="F58" s="3">
        <f t="shared" si="6"/>
        <v>126.96878500898845</v>
      </c>
    </row>
    <row r="59" spans="1:7">
      <c r="A59">
        <v>24</v>
      </c>
      <c r="B59" s="3">
        <f t="shared" si="7"/>
        <v>126.96878500898845</v>
      </c>
      <c r="C59" s="3">
        <f t="shared" si="8"/>
        <v>1.0580732084082372</v>
      </c>
      <c r="D59" s="3">
        <f t="shared" si="9"/>
        <v>29.851923272056748</v>
      </c>
      <c r="E59" s="3">
        <v>10</v>
      </c>
      <c r="F59" s="8">
        <f t="shared" si="6"/>
        <v>87.116861736931696</v>
      </c>
      <c r="G59" s="9" t="s">
        <v>20</v>
      </c>
    </row>
    <row r="60" spans="1:7">
      <c r="A60">
        <v>25</v>
      </c>
      <c r="B60" s="3">
        <f t="shared" si="7"/>
        <v>87.116861736931696</v>
      </c>
      <c r="C60" s="3">
        <f t="shared" si="8"/>
        <v>0.72597384780776408</v>
      </c>
      <c r="D60" s="3">
        <f t="shared" si="9"/>
        <v>30.184022632657221</v>
      </c>
      <c r="E60" s="3">
        <v>10</v>
      </c>
      <c r="F60" s="3">
        <f t="shared" si="6"/>
        <v>46.932839104274478</v>
      </c>
    </row>
    <row r="61" spans="1:7">
      <c r="A61">
        <v>26</v>
      </c>
      <c r="B61" s="3">
        <f t="shared" si="7"/>
        <v>46.932839104274478</v>
      </c>
      <c r="C61" s="3">
        <f t="shared" si="8"/>
        <v>0.39110699253562065</v>
      </c>
      <c r="D61" s="3">
        <f t="shared" si="9"/>
        <v>30.518889487929364</v>
      </c>
      <c r="E61" s="3">
        <v>10</v>
      </c>
      <c r="F61" s="3">
        <f t="shared" si="6"/>
        <v>6.4139496163451142</v>
      </c>
    </row>
    <row r="62" spans="1:7">
      <c r="A62">
        <v>27</v>
      </c>
      <c r="B62" s="3">
        <f t="shared" si="7"/>
        <v>6.4139496163451142</v>
      </c>
      <c r="C62" s="3">
        <f t="shared" si="8"/>
        <v>5.3449580136209283E-2</v>
      </c>
      <c r="D62" s="3">
        <f t="shared" si="9"/>
        <v>30.856546900328777</v>
      </c>
      <c r="E62" s="3">
        <v>10</v>
      </c>
      <c r="F62" s="3">
        <f t="shared" si="6"/>
        <v>-34.442597283983666</v>
      </c>
    </row>
    <row r="63" spans="1:7">
      <c r="A63">
        <v>28</v>
      </c>
      <c r="B63" s="3">
        <f t="shared" si="7"/>
        <v>-34.442597283983666</v>
      </c>
      <c r="C63" s="3">
        <f t="shared" si="8"/>
        <v>-0.28702164403319719</v>
      </c>
      <c r="D63" s="3">
        <f t="shared" si="9"/>
        <v>31.197018124498182</v>
      </c>
      <c r="E63" s="3">
        <v>10</v>
      </c>
      <c r="F63" s="3">
        <f t="shared" si="6"/>
        <v>-75.639615408481859</v>
      </c>
    </row>
    <row r="64" spans="1:7">
      <c r="A64">
        <v>29</v>
      </c>
      <c r="B64" s="3">
        <f t="shared" si="7"/>
        <v>-75.639615408481859</v>
      </c>
      <c r="C64" s="3">
        <f t="shared" si="8"/>
        <v>-0.63033012840401548</v>
      </c>
      <c r="D64" s="3">
        <f t="shared" si="9"/>
        <v>31.540326608869002</v>
      </c>
      <c r="E64" s="3">
        <v>10</v>
      </c>
      <c r="F64" s="3">
        <f t="shared" si="6"/>
        <v>-117.17994201735087</v>
      </c>
    </row>
    <row r="65" spans="1:6">
      <c r="A65">
        <v>30</v>
      </c>
      <c r="B65" s="3">
        <f t="shared" si="7"/>
        <v>-117.17994201735087</v>
      </c>
      <c r="C65" s="3">
        <f t="shared" si="8"/>
        <v>-0.97649951681125724</v>
      </c>
      <c r="D65" s="3">
        <f t="shared" si="9"/>
        <v>31.886495997276242</v>
      </c>
      <c r="E65" s="3">
        <v>10</v>
      </c>
      <c r="F65" s="3">
        <f t="shared" si="6"/>
        <v>-159.06643801462712</v>
      </c>
    </row>
    <row r="66" spans="1:6">
      <c r="A66">
        <v>31</v>
      </c>
      <c r="B66" s="3">
        <f t="shared" si="7"/>
        <v>-159.06643801462712</v>
      </c>
      <c r="C66" s="3">
        <f t="shared" si="8"/>
        <v>-1.3255536501218927</v>
      </c>
      <c r="D66" s="3">
        <f t="shared" si="9"/>
        <v>32.23555013058688</v>
      </c>
      <c r="E66" s="3">
        <v>10</v>
      </c>
      <c r="F66" s="3">
        <f t="shared" si="6"/>
        <v>-201.30198814521401</v>
      </c>
    </row>
    <row r="67" spans="1:6">
      <c r="A67">
        <v>32</v>
      </c>
      <c r="B67" s="3">
        <f t="shared" si="7"/>
        <v>-201.30198814521401</v>
      </c>
      <c r="C67" s="3">
        <f t="shared" si="8"/>
        <v>-1.6775165678767834</v>
      </c>
      <c r="D67" s="3">
        <f t="shared" ref="D67:D71" si="10">MonthlyPayment-C67</f>
        <v>32.587513048341769</v>
      </c>
      <c r="E67" s="3">
        <v>10</v>
      </c>
      <c r="F67" s="3">
        <f t="shared" si="6"/>
        <v>-243.88950119355579</v>
      </c>
    </row>
    <row r="68" spans="1:6">
      <c r="A68">
        <v>33</v>
      </c>
      <c r="B68" s="3">
        <f t="shared" si="7"/>
        <v>-243.88950119355579</v>
      </c>
      <c r="C68" s="3">
        <f t="shared" si="8"/>
        <v>-2.0324125099462984</v>
      </c>
      <c r="D68" s="3">
        <f t="shared" si="10"/>
        <v>32.942408990411288</v>
      </c>
      <c r="E68" s="3">
        <v>10</v>
      </c>
      <c r="F68" s="3">
        <f t="shared" si="6"/>
        <v>-286.83191018396707</v>
      </c>
    </row>
    <row r="69" spans="1:6">
      <c r="A69">
        <v>34</v>
      </c>
      <c r="B69" s="3">
        <f t="shared" si="7"/>
        <v>-286.83191018396707</v>
      </c>
      <c r="C69" s="3">
        <f t="shared" si="8"/>
        <v>-2.3902659181997254</v>
      </c>
      <c r="D69" s="3">
        <f t="shared" si="10"/>
        <v>33.300262398664714</v>
      </c>
      <c r="E69" s="3">
        <v>10</v>
      </c>
      <c r="F69" s="3">
        <f t="shared" si="6"/>
        <v>-330.13217258263177</v>
      </c>
    </row>
    <row r="70" spans="1:6">
      <c r="A70">
        <v>35</v>
      </c>
      <c r="B70" s="3">
        <f t="shared" si="7"/>
        <v>-330.13217258263177</v>
      </c>
      <c r="C70" s="3">
        <f t="shared" si="8"/>
        <v>-2.7511014381885981</v>
      </c>
      <c r="D70" s="3">
        <f t="shared" si="10"/>
        <v>33.661097918653581</v>
      </c>
      <c r="E70" s="3">
        <v>10</v>
      </c>
      <c r="F70" s="3">
        <f t="shared" si="6"/>
        <v>-373.79327050128535</v>
      </c>
    </row>
    <row r="71" spans="1:6">
      <c r="A71">
        <v>36</v>
      </c>
      <c r="B71" s="3">
        <f t="shared" si="7"/>
        <v>-373.79327050128535</v>
      </c>
      <c r="C71" s="3">
        <f t="shared" si="8"/>
        <v>-3.1149439208440444</v>
      </c>
      <c r="D71" s="3">
        <f t="shared" si="10"/>
        <v>34.024940401309031</v>
      </c>
      <c r="E71" s="3">
        <v>10</v>
      </c>
      <c r="F71" s="3">
        <f t="shared" si="6"/>
        <v>-417.81821090259439</v>
      </c>
    </row>
    <row r="72" spans="1:6">
      <c r="F72" s="3">
        <f t="shared" si="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17" sqref="D17"/>
    </sheetView>
  </sheetViews>
  <sheetFormatPr baseColWidth="10" defaultRowHeight="15" x14ac:dyDescent="0"/>
  <cols>
    <col min="1" max="1" width="25.83203125" customWidth="1"/>
    <col min="2" max="2" width="16.5" customWidth="1"/>
    <col min="4" max="4" width="17.5" customWidth="1"/>
    <col min="5" max="5" width="21.83203125" customWidth="1"/>
  </cols>
  <sheetData>
    <row r="1" spans="1:5">
      <c r="A1" t="s">
        <v>1</v>
      </c>
      <c r="B1">
        <v>1000</v>
      </c>
    </row>
    <row r="2" spans="1:5">
      <c r="A2" t="s">
        <v>0</v>
      </c>
      <c r="B2" s="2">
        <v>0.11</v>
      </c>
    </row>
    <row r="3" spans="1:5">
      <c r="A3" t="s">
        <v>5</v>
      </c>
      <c r="B3" s="4">
        <f>B2/12</f>
        <v>9.1666666666666667E-3</v>
      </c>
    </row>
    <row r="4" spans="1:5">
      <c r="A4" t="s">
        <v>10</v>
      </c>
      <c r="B4" s="6">
        <v>60</v>
      </c>
    </row>
    <row r="5" spans="1:5">
      <c r="A5" t="s">
        <v>7</v>
      </c>
      <c r="B5" s="1">
        <f>-PMT(MonthlyInterestRate,NumPayments,LoanAmount,0,0)</f>
        <v>21.742423072643309</v>
      </c>
    </row>
    <row r="6" spans="1:5">
      <c r="B6" s="1"/>
    </row>
    <row r="7" spans="1:5">
      <c r="B7" t="s">
        <v>3</v>
      </c>
      <c r="C7" t="s">
        <v>4</v>
      </c>
      <c r="D7" t="s">
        <v>6</v>
      </c>
      <c r="E7" t="s">
        <v>8</v>
      </c>
    </row>
    <row r="8" spans="1:5">
      <c r="A8" t="s">
        <v>2</v>
      </c>
      <c r="B8" s="3">
        <f>B1</f>
        <v>1000</v>
      </c>
      <c r="C8" s="3">
        <f>(B8*B$3)</f>
        <v>9.1666666666666661</v>
      </c>
      <c r="D8" s="3">
        <f t="shared" ref="D8:D24" si="0">MonthlyPayment-C8</f>
        <v>12.575756405976643</v>
      </c>
      <c r="E8" s="3">
        <f>B8-D8</f>
        <v>987.42424359402332</v>
      </c>
    </row>
    <row r="9" spans="1:5">
      <c r="A9">
        <v>2</v>
      </c>
      <c r="B9" s="3">
        <f>E8</f>
        <v>987.42424359402332</v>
      </c>
      <c r="C9" s="3">
        <f>(B9*B$3)</f>
        <v>9.0513888996118812</v>
      </c>
      <c r="D9" s="3">
        <f t="shared" si="0"/>
        <v>12.691034173031428</v>
      </c>
      <c r="E9" s="3">
        <f>B9-D9</f>
        <v>974.7332094209919</v>
      </c>
    </row>
    <row r="10" spans="1:5">
      <c r="A10">
        <v>3</v>
      </c>
      <c r="B10" s="3">
        <f t="shared" ref="B10:B24" si="1">E9</f>
        <v>974.7332094209919</v>
      </c>
      <c r="C10" s="3">
        <f t="shared" ref="C10:C24" si="2">(B10*B$3)</f>
        <v>8.9350544196924258</v>
      </c>
      <c r="D10" s="3">
        <f t="shared" si="0"/>
        <v>12.807368652950883</v>
      </c>
      <c r="E10" s="3">
        <f t="shared" ref="E10:E24" si="3">B10-D10</f>
        <v>961.92584076804098</v>
      </c>
    </row>
    <row r="11" spans="1:5">
      <c r="A11">
        <v>4</v>
      </c>
      <c r="B11" s="3">
        <f t="shared" si="1"/>
        <v>961.92584076804098</v>
      </c>
      <c r="C11" s="3">
        <f t="shared" si="2"/>
        <v>8.8176535403737084</v>
      </c>
      <c r="D11" s="3">
        <f t="shared" si="0"/>
        <v>12.9247695322696</v>
      </c>
      <c r="E11" s="3">
        <f t="shared" si="3"/>
        <v>949.00107123577141</v>
      </c>
    </row>
    <row r="12" spans="1:5">
      <c r="A12">
        <v>5</v>
      </c>
      <c r="B12" s="3">
        <f t="shared" si="1"/>
        <v>949.00107123577141</v>
      </c>
      <c r="C12" s="3">
        <f t="shared" si="2"/>
        <v>8.6991764863279037</v>
      </c>
      <c r="D12" s="3">
        <f t="shared" si="0"/>
        <v>13.043246586315405</v>
      </c>
      <c r="E12" s="3">
        <f t="shared" si="3"/>
        <v>935.95782464945603</v>
      </c>
    </row>
    <row r="13" spans="1:5">
      <c r="A13">
        <v>6</v>
      </c>
      <c r="B13" s="3">
        <f t="shared" si="1"/>
        <v>935.95782464945603</v>
      </c>
      <c r="C13" s="3">
        <f t="shared" si="2"/>
        <v>8.5796133926200131</v>
      </c>
      <c r="D13" s="3">
        <f t="shared" si="0"/>
        <v>13.162809680023296</v>
      </c>
      <c r="E13" s="3">
        <f t="shared" si="3"/>
        <v>922.79501496943271</v>
      </c>
    </row>
    <row r="14" spans="1:5">
      <c r="A14">
        <v>7</v>
      </c>
      <c r="B14" s="3">
        <f t="shared" si="1"/>
        <v>922.79501496943271</v>
      </c>
      <c r="C14" s="3">
        <f t="shared" si="2"/>
        <v>8.4589543038864665</v>
      </c>
      <c r="D14" s="3">
        <f t="shared" si="0"/>
        <v>13.283468768756842</v>
      </c>
      <c r="E14" s="3">
        <f t="shared" si="3"/>
        <v>909.51154620067587</v>
      </c>
    </row>
    <row r="15" spans="1:5">
      <c r="A15">
        <v>8</v>
      </c>
      <c r="B15" s="3">
        <f t="shared" si="1"/>
        <v>909.51154620067587</v>
      </c>
      <c r="C15" s="3">
        <f t="shared" si="2"/>
        <v>8.3371891735061947</v>
      </c>
      <c r="D15" s="3">
        <f t="shared" si="0"/>
        <v>13.405233899137114</v>
      </c>
      <c r="E15" s="3">
        <f t="shared" si="3"/>
        <v>896.10631230153876</v>
      </c>
    </row>
    <row r="16" spans="1:5">
      <c r="A16">
        <v>9</v>
      </c>
      <c r="B16" s="3">
        <f t="shared" si="1"/>
        <v>896.10631230153876</v>
      </c>
      <c r="C16" s="3">
        <f t="shared" si="2"/>
        <v>8.2143078627641053</v>
      </c>
      <c r="D16" s="3">
        <f t="shared" si="0"/>
        <v>13.528115209879203</v>
      </c>
      <c r="E16" s="3">
        <f t="shared" si="3"/>
        <v>882.5781970916596</v>
      </c>
    </row>
    <row r="17" spans="1:5">
      <c r="A17">
        <v>10</v>
      </c>
      <c r="B17" s="3">
        <f t="shared" si="1"/>
        <v>882.5781970916596</v>
      </c>
      <c r="C17" s="3">
        <f t="shared" si="2"/>
        <v>8.0903001400068799</v>
      </c>
      <c r="D17" s="3">
        <f t="shared" si="0"/>
        <v>13.652122932636429</v>
      </c>
      <c r="E17" s="3">
        <f t="shared" si="3"/>
        <v>868.92607415902319</v>
      </c>
    </row>
    <row r="18" spans="1:5">
      <c r="A18">
        <v>11</v>
      </c>
      <c r="B18" s="3">
        <f t="shared" si="1"/>
        <v>868.92607415902319</v>
      </c>
      <c r="C18" s="3">
        <f t="shared" si="2"/>
        <v>7.9651556797910459</v>
      </c>
      <c r="D18" s="3">
        <f t="shared" si="0"/>
        <v>13.777267392852263</v>
      </c>
      <c r="E18" s="3">
        <f t="shared" si="3"/>
        <v>855.14880676617088</v>
      </c>
    </row>
    <row r="19" spans="1:5">
      <c r="A19">
        <v>12</v>
      </c>
      <c r="B19" s="3">
        <f t="shared" si="1"/>
        <v>855.14880676617088</v>
      </c>
      <c r="C19" s="3">
        <f t="shared" si="2"/>
        <v>7.8388640620232328</v>
      </c>
      <c r="D19" s="3">
        <f t="shared" si="0"/>
        <v>13.903559010620075</v>
      </c>
      <c r="E19" s="3">
        <f t="shared" si="3"/>
        <v>841.24524775555085</v>
      </c>
    </row>
    <row r="20" spans="1:5">
      <c r="A20">
        <v>13</v>
      </c>
      <c r="B20" s="3">
        <f t="shared" si="1"/>
        <v>841.24524775555085</v>
      </c>
      <c r="C20" s="3">
        <f t="shared" si="2"/>
        <v>7.7114147710925494</v>
      </c>
      <c r="D20" s="3">
        <f t="shared" si="0"/>
        <v>14.031008301550759</v>
      </c>
      <c r="E20" s="3">
        <f t="shared" si="3"/>
        <v>827.21423945400011</v>
      </c>
    </row>
    <row r="21" spans="1:5">
      <c r="A21">
        <v>14</v>
      </c>
      <c r="B21" s="3">
        <f t="shared" si="1"/>
        <v>827.21423945400011</v>
      </c>
      <c r="C21" s="3">
        <f t="shared" si="2"/>
        <v>7.5827971949950008</v>
      </c>
      <c r="D21" s="3">
        <f t="shared" si="0"/>
        <v>14.159625877648308</v>
      </c>
      <c r="E21" s="3">
        <f t="shared" si="3"/>
        <v>813.05461357635181</v>
      </c>
    </row>
    <row r="22" spans="1:5">
      <c r="A22">
        <v>15</v>
      </c>
      <c r="B22" s="3">
        <f t="shared" si="1"/>
        <v>813.05461357635181</v>
      </c>
      <c r="C22" s="3">
        <f t="shared" si="2"/>
        <v>7.4530006244498921</v>
      </c>
      <c r="D22" s="3">
        <f t="shared" si="0"/>
        <v>14.289422448193417</v>
      </c>
      <c r="E22" s="3">
        <f t="shared" si="3"/>
        <v>798.76519112815845</v>
      </c>
    </row>
    <row r="23" spans="1:5">
      <c r="A23">
        <v>16</v>
      </c>
      <c r="B23" s="3">
        <f t="shared" si="1"/>
        <v>798.76519112815845</v>
      </c>
      <c r="C23" s="3">
        <f t="shared" si="2"/>
        <v>7.3220142520081195</v>
      </c>
      <c r="D23" s="3">
        <f t="shared" si="0"/>
        <v>14.420408820635188</v>
      </c>
      <c r="E23" s="3">
        <f t="shared" si="3"/>
        <v>784.34478230752325</v>
      </c>
    </row>
    <row r="24" spans="1:5">
      <c r="A24">
        <v>17</v>
      </c>
      <c r="B24" s="3">
        <f t="shared" si="1"/>
        <v>784.34478230752325</v>
      </c>
      <c r="C24" s="3">
        <f t="shared" si="2"/>
        <v>7.1898271711522961</v>
      </c>
      <c r="D24" s="3">
        <f t="shared" si="0"/>
        <v>14.552595901491014</v>
      </c>
      <c r="E24" s="3">
        <f t="shared" si="3"/>
        <v>769.79218640603222</v>
      </c>
    </row>
    <row r="35" spans="4:4">
      <c r="D35" s="5" t="s">
        <v>9</v>
      </c>
    </row>
  </sheetData>
  <hyperlinks>
    <hyperlink ref="D35" r:id="rId1"/>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
  <sheetViews>
    <sheetView workbookViewId="0">
      <selection activeCell="G35" sqref="G35"/>
    </sheetView>
  </sheetViews>
  <sheetFormatPr baseColWidth="10" defaultRowHeight="15" x14ac:dyDescent="0"/>
  <cols>
    <col min="1" max="1" width="25.83203125" customWidth="1"/>
    <col min="2" max="2" width="16.5" customWidth="1"/>
    <col min="4" max="5" width="17.5" customWidth="1"/>
    <col min="6" max="6" width="21.83203125" customWidth="1"/>
  </cols>
  <sheetData>
    <row r="1" spans="1:8">
      <c r="A1" t="s">
        <v>58</v>
      </c>
    </row>
    <row r="3" spans="1:8">
      <c r="A3" t="s">
        <v>23</v>
      </c>
      <c r="B3">
        <v>1000</v>
      </c>
    </row>
    <row r="4" spans="1:8">
      <c r="A4" t="s">
        <v>63</v>
      </c>
      <c r="B4">
        <v>720</v>
      </c>
    </row>
    <row r="5" spans="1:8">
      <c r="A5" t="s">
        <v>62</v>
      </c>
      <c r="B5">
        <v>600</v>
      </c>
    </row>
    <row r="6" spans="1:8">
      <c r="A6" t="s">
        <v>0</v>
      </c>
      <c r="B6" s="2">
        <v>0</v>
      </c>
    </row>
    <row r="7" spans="1:8">
      <c r="A7" t="s">
        <v>5</v>
      </c>
      <c r="B7" s="4">
        <f>B6/12</f>
        <v>0</v>
      </c>
    </row>
    <row r="8" spans="1:8">
      <c r="A8" t="s">
        <v>10</v>
      </c>
      <c r="B8" s="6">
        <v>36</v>
      </c>
    </row>
    <row r="9" spans="1:8">
      <c r="A9" t="s">
        <v>7</v>
      </c>
      <c r="B9" s="1">
        <f>-PMT(MonthlyInterestRate,NumPayments,LoanAmount,0,0)</f>
        <v>16.666666666666668</v>
      </c>
    </row>
    <row r="10" spans="1:8">
      <c r="A10" t="s">
        <v>61</v>
      </c>
      <c r="B10" s="1">
        <v>10</v>
      </c>
    </row>
    <row r="11" spans="1:8">
      <c r="A11" t="s">
        <v>59</v>
      </c>
      <c r="B11" s="1">
        <f>12*10</f>
        <v>120</v>
      </c>
    </row>
    <row r="12" spans="1:8">
      <c r="B12" s="1"/>
    </row>
    <row r="13" spans="1:8">
      <c r="B13" t="s">
        <v>3</v>
      </c>
      <c r="C13" t="s">
        <v>4</v>
      </c>
      <c r="D13" t="s">
        <v>6</v>
      </c>
      <c r="E13" t="s">
        <v>60</v>
      </c>
      <c r="F13" t="s">
        <v>8</v>
      </c>
      <c r="G13" t="s">
        <v>35</v>
      </c>
      <c r="H13" t="s">
        <v>31</v>
      </c>
    </row>
    <row r="14" spans="1:8">
      <c r="A14" t="s">
        <v>2</v>
      </c>
      <c r="B14" s="8">
        <f>B5</f>
        <v>600</v>
      </c>
      <c r="C14" s="3">
        <f>(B14*B$7)</f>
        <v>0</v>
      </c>
      <c r="D14" s="3">
        <f t="shared" ref="D14:D30" si="0">MonthlyPayment-C14</f>
        <v>16.666666666666668</v>
      </c>
      <c r="E14" s="3">
        <f>$B$10</f>
        <v>10</v>
      </c>
      <c r="F14" s="3">
        <f>B14-SUM(D14:E14)</f>
        <v>573.33333333333337</v>
      </c>
      <c r="G14" s="24">
        <v>41320</v>
      </c>
      <c r="H14" s="1">
        <f>B3+B4-B11</f>
        <v>1600</v>
      </c>
    </row>
    <row r="15" spans="1:8">
      <c r="A15">
        <v>2</v>
      </c>
      <c r="B15" s="3">
        <f>F14</f>
        <v>573.33333333333337</v>
      </c>
      <c r="C15" s="3">
        <f>(B15*B$7)</f>
        <v>0</v>
      </c>
      <c r="D15" s="3">
        <f t="shared" si="0"/>
        <v>16.666666666666668</v>
      </c>
      <c r="E15" s="3">
        <f t="shared" ref="E15:E36" si="1">$B$10</f>
        <v>10</v>
      </c>
      <c r="F15" s="3">
        <f t="shared" ref="F15:F36" si="2">B15-SUM(D15:E15)</f>
        <v>546.66666666666674</v>
      </c>
    </row>
    <row r="16" spans="1:8">
      <c r="A16">
        <v>3</v>
      </c>
      <c r="B16" s="3">
        <f t="shared" ref="B16:B30" si="3">F15</f>
        <v>546.66666666666674</v>
      </c>
      <c r="C16" s="3">
        <f t="shared" ref="C16:C30" si="4">(B16*B$7)</f>
        <v>0</v>
      </c>
      <c r="D16" s="3">
        <f t="shared" si="0"/>
        <v>16.666666666666668</v>
      </c>
      <c r="E16" s="3">
        <f t="shared" si="1"/>
        <v>10</v>
      </c>
      <c r="F16" s="3">
        <f t="shared" si="2"/>
        <v>520.00000000000011</v>
      </c>
    </row>
    <row r="17" spans="1:8">
      <c r="A17">
        <v>4</v>
      </c>
      <c r="B17" s="3">
        <f t="shared" si="3"/>
        <v>520.00000000000011</v>
      </c>
      <c r="C17" s="3">
        <f t="shared" si="4"/>
        <v>0</v>
      </c>
      <c r="D17" s="3">
        <f t="shared" si="0"/>
        <v>16.666666666666668</v>
      </c>
      <c r="E17" s="3">
        <f t="shared" si="1"/>
        <v>10</v>
      </c>
      <c r="F17" s="3">
        <f t="shared" si="2"/>
        <v>493.33333333333343</v>
      </c>
    </row>
    <row r="18" spans="1:8">
      <c r="A18">
        <v>5</v>
      </c>
      <c r="B18" s="3">
        <f t="shared" si="3"/>
        <v>493.33333333333343</v>
      </c>
      <c r="C18" s="3">
        <f t="shared" si="4"/>
        <v>0</v>
      </c>
      <c r="D18" s="3">
        <f t="shared" si="0"/>
        <v>16.666666666666668</v>
      </c>
      <c r="E18" s="3">
        <f t="shared" si="1"/>
        <v>10</v>
      </c>
      <c r="F18" s="3">
        <f t="shared" si="2"/>
        <v>466.66666666666674</v>
      </c>
    </row>
    <row r="19" spans="1:8">
      <c r="A19">
        <v>6</v>
      </c>
      <c r="B19" s="3">
        <f t="shared" si="3"/>
        <v>466.66666666666674</v>
      </c>
      <c r="C19" s="3">
        <f t="shared" si="4"/>
        <v>0</v>
      </c>
      <c r="D19" s="3">
        <f t="shared" si="0"/>
        <v>16.666666666666668</v>
      </c>
      <c r="E19" s="3">
        <f t="shared" si="1"/>
        <v>10</v>
      </c>
      <c r="F19" s="3">
        <f t="shared" si="2"/>
        <v>440.00000000000006</v>
      </c>
    </row>
    <row r="20" spans="1:8">
      <c r="A20">
        <v>7</v>
      </c>
      <c r="B20" s="3">
        <f t="shared" si="3"/>
        <v>440.00000000000006</v>
      </c>
      <c r="C20" s="3">
        <f t="shared" si="4"/>
        <v>0</v>
      </c>
      <c r="D20" s="3">
        <f t="shared" si="0"/>
        <v>16.666666666666668</v>
      </c>
      <c r="E20" s="3">
        <f t="shared" si="1"/>
        <v>10</v>
      </c>
      <c r="F20" s="3">
        <f t="shared" si="2"/>
        <v>413.33333333333337</v>
      </c>
    </row>
    <row r="21" spans="1:8">
      <c r="A21">
        <v>8</v>
      </c>
      <c r="B21" s="3">
        <f t="shared" si="3"/>
        <v>413.33333333333337</v>
      </c>
      <c r="C21" s="3">
        <f t="shared" si="4"/>
        <v>0</v>
      </c>
      <c r="D21" s="3">
        <f t="shared" si="0"/>
        <v>16.666666666666668</v>
      </c>
      <c r="E21" s="3">
        <f t="shared" si="1"/>
        <v>10</v>
      </c>
      <c r="F21" s="3">
        <f t="shared" si="2"/>
        <v>386.66666666666669</v>
      </c>
    </row>
    <row r="22" spans="1:8">
      <c r="A22">
        <v>9</v>
      </c>
      <c r="B22" s="3">
        <f t="shared" si="3"/>
        <v>386.66666666666669</v>
      </c>
      <c r="C22" s="3">
        <f t="shared" si="4"/>
        <v>0</v>
      </c>
      <c r="D22" s="3">
        <f t="shared" si="0"/>
        <v>16.666666666666668</v>
      </c>
      <c r="E22" s="3">
        <f t="shared" si="1"/>
        <v>10</v>
      </c>
      <c r="F22" s="3">
        <f t="shared" si="2"/>
        <v>360</v>
      </c>
    </row>
    <row r="23" spans="1:8">
      <c r="A23">
        <v>10</v>
      </c>
      <c r="B23" s="3">
        <f t="shared" si="3"/>
        <v>360</v>
      </c>
      <c r="C23" s="3">
        <f t="shared" si="4"/>
        <v>0</v>
      </c>
      <c r="D23" s="3">
        <f t="shared" si="0"/>
        <v>16.666666666666668</v>
      </c>
      <c r="E23" s="3">
        <f t="shared" si="1"/>
        <v>10</v>
      </c>
      <c r="F23" s="3">
        <f t="shared" si="2"/>
        <v>333.33333333333331</v>
      </c>
    </row>
    <row r="24" spans="1:8">
      <c r="A24">
        <v>11</v>
      </c>
      <c r="B24" s="3">
        <f t="shared" si="3"/>
        <v>333.33333333333331</v>
      </c>
      <c r="C24" s="3">
        <f t="shared" si="4"/>
        <v>0</v>
      </c>
      <c r="D24" s="3">
        <f t="shared" si="0"/>
        <v>16.666666666666668</v>
      </c>
      <c r="E24" s="3">
        <f t="shared" si="1"/>
        <v>10</v>
      </c>
      <c r="F24" s="3">
        <f t="shared" si="2"/>
        <v>306.66666666666663</v>
      </c>
      <c r="G24" s="21">
        <v>41623</v>
      </c>
      <c r="H24" s="1">
        <f>H14-SUM(C14:E24)</f>
        <v>1306.6666666666667</v>
      </c>
    </row>
    <row r="25" spans="1:8">
      <c r="A25">
        <v>12</v>
      </c>
      <c r="B25" s="3">
        <f t="shared" si="3"/>
        <v>306.66666666666663</v>
      </c>
      <c r="C25" s="3">
        <f t="shared" si="4"/>
        <v>0</v>
      </c>
      <c r="D25" s="3">
        <f t="shared" si="0"/>
        <v>16.666666666666668</v>
      </c>
      <c r="E25" s="3">
        <f t="shared" si="1"/>
        <v>10</v>
      </c>
      <c r="F25" s="3">
        <f t="shared" si="2"/>
        <v>279.99999999999994</v>
      </c>
    </row>
    <row r="26" spans="1:8">
      <c r="A26">
        <v>13</v>
      </c>
      <c r="B26" s="3">
        <f t="shared" si="3"/>
        <v>279.99999999999994</v>
      </c>
      <c r="C26" s="3">
        <f t="shared" si="4"/>
        <v>0</v>
      </c>
      <c r="D26" s="3">
        <f t="shared" si="0"/>
        <v>16.666666666666668</v>
      </c>
      <c r="E26" s="3">
        <f t="shared" si="1"/>
        <v>10</v>
      </c>
      <c r="F26" s="3">
        <f t="shared" si="2"/>
        <v>253.33333333333329</v>
      </c>
    </row>
    <row r="27" spans="1:8">
      <c r="A27">
        <v>14</v>
      </c>
      <c r="B27" s="3">
        <f t="shared" si="3"/>
        <v>253.33333333333329</v>
      </c>
      <c r="C27" s="3">
        <f t="shared" si="4"/>
        <v>0</v>
      </c>
      <c r="D27" s="3">
        <f t="shared" si="0"/>
        <v>16.666666666666668</v>
      </c>
      <c r="E27" s="3">
        <f t="shared" si="1"/>
        <v>10</v>
      </c>
      <c r="F27" s="3">
        <f t="shared" si="2"/>
        <v>226.66666666666663</v>
      </c>
    </row>
    <row r="28" spans="1:8">
      <c r="A28">
        <v>15</v>
      </c>
      <c r="B28" s="3">
        <f t="shared" si="3"/>
        <v>226.66666666666663</v>
      </c>
      <c r="C28" s="3">
        <f t="shared" si="4"/>
        <v>0</v>
      </c>
      <c r="D28" s="3">
        <f t="shared" si="0"/>
        <v>16.666666666666668</v>
      </c>
      <c r="E28" s="3">
        <f t="shared" si="1"/>
        <v>10</v>
      </c>
      <c r="F28" s="3">
        <f t="shared" si="2"/>
        <v>199.99999999999997</v>
      </c>
    </row>
    <row r="29" spans="1:8">
      <c r="A29">
        <v>16</v>
      </c>
      <c r="B29" s="3">
        <f t="shared" si="3"/>
        <v>199.99999999999997</v>
      </c>
      <c r="C29" s="3">
        <f t="shared" si="4"/>
        <v>0</v>
      </c>
      <c r="D29" s="3">
        <f t="shared" si="0"/>
        <v>16.666666666666668</v>
      </c>
      <c r="E29" s="3">
        <f t="shared" si="1"/>
        <v>10</v>
      </c>
      <c r="F29" s="3">
        <f t="shared" si="2"/>
        <v>173.33333333333331</v>
      </c>
    </row>
    <row r="30" spans="1:8">
      <c r="A30">
        <v>17</v>
      </c>
      <c r="B30" s="3">
        <f t="shared" si="3"/>
        <v>173.33333333333331</v>
      </c>
      <c r="C30" s="3">
        <f t="shared" si="4"/>
        <v>0</v>
      </c>
      <c r="D30" s="3">
        <f t="shared" si="0"/>
        <v>16.666666666666668</v>
      </c>
      <c r="E30" s="3">
        <f t="shared" si="1"/>
        <v>10</v>
      </c>
      <c r="F30" s="3">
        <f t="shared" si="2"/>
        <v>146.66666666666666</v>
      </c>
    </row>
    <row r="31" spans="1:8">
      <c r="A31">
        <v>18</v>
      </c>
      <c r="B31" s="3">
        <f t="shared" ref="B31:B33" si="5">F30</f>
        <v>146.66666666666666</v>
      </c>
      <c r="C31" s="3">
        <f t="shared" ref="C31:C33" si="6">(B31*B$7)</f>
        <v>0</v>
      </c>
      <c r="D31" s="3">
        <f t="shared" ref="D31:D33" si="7">MonthlyPayment-C31</f>
        <v>16.666666666666668</v>
      </c>
      <c r="E31" s="3">
        <f t="shared" si="1"/>
        <v>10</v>
      </c>
      <c r="F31" s="3">
        <f t="shared" si="2"/>
        <v>119.99999999999999</v>
      </c>
    </row>
    <row r="32" spans="1:8">
      <c r="A32">
        <v>19</v>
      </c>
      <c r="B32" s="3">
        <f t="shared" si="5"/>
        <v>119.99999999999999</v>
      </c>
      <c r="C32" s="3">
        <f t="shared" si="6"/>
        <v>0</v>
      </c>
      <c r="D32" s="3">
        <f t="shared" si="7"/>
        <v>16.666666666666668</v>
      </c>
      <c r="E32" s="3">
        <f t="shared" si="1"/>
        <v>10</v>
      </c>
      <c r="F32" s="3">
        <f t="shared" si="2"/>
        <v>93.333333333333314</v>
      </c>
    </row>
    <row r="33" spans="1:6">
      <c r="A33">
        <v>20</v>
      </c>
      <c r="B33" s="3">
        <f t="shared" si="5"/>
        <v>93.333333333333314</v>
      </c>
      <c r="C33" s="3">
        <f t="shared" si="6"/>
        <v>0</v>
      </c>
      <c r="D33" s="3">
        <f t="shared" si="7"/>
        <v>16.666666666666668</v>
      </c>
      <c r="E33" s="3">
        <f t="shared" si="1"/>
        <v>10</v>
      </c>
      <c r="F33" s="3">
        <f t="shared" si="2"/>
        <v>66.666666666666643</v>
      </c>
    </row>
    <row r="34" spans="1:6">
      <c r="A34">
        <v>21</v>
      </c>
      <c r="B34" s="3">
        <f t="shared" ref="B34:B36" si="8">F33</f>
        <v>66.666666666666643</v>
      </c>
      <c r="C34" s="3">
        <f t="shared" ref="C34:C36" si="9">(B34*B$7)</f>
        <v>0</v>
      </c>
      <c r="D34" s="3">
        <f t="shared" ref="D34:D36" si="10">MonthlyPayment-C34</f>
        <v>16.666666666666668</v>
      </c>
      <c r="E34" s="3">
        <f t="shared" si="1"/>
        <v>10</v>
      </c>
      <c r="F34" s="3">
        <f t="shared" si="2"/>
        <v>39.999999999999972</v>
      </c>
    </row>
    <row r="35" spans="1:6">
      <c r="A35">
        <v>22</v>
      </c>
      <c r="B35" s="3">
        <f t="shared" si="8"/>
        <v>39.999999999999972</v>
      </c>
      <c r="C35" s="3">
        <f t="shared" si="9"/>
        <v>0</v>
      </c>
      <c r="D35" s="3">
        <f t="shared" si="10"/>
        <v>16.666666666666668</v>
      </c>
      <c r="E35" s="3">
        <f t="shared" si="1"/>
        <v>10</v>
      </c>
      <c r="F35" s="3">
        <f t="shared" si="2"/>
        <v>13.333333333333304</v>
      </c>
    </row>
    <row r="36" spans="1:6">
      <c r="A36">
        <v>23</v>
      </c>
      <c r="B36" s="3">
        <f t="shared" si="8"/>
        <v>13.333333333333304</v>
      </c>
      <c r="C36" s="3">
        <f t="shared" si="9"/>
        <v>0</v>
      </c>
      <c r="D36" s="3">
        <f t="shared" si="10"/>
        <v>16.666666666666668</v>
      </c>
      <c r="E36" s="3">
        <f t="shared" si="1"/>
        <v>10</v>
      </c>
      <c r="F36" s="3">
        <f t="shared" si="2"/>
        <v>-13.333333333333364</v>
      </c>
    </row>
    <row r="41" spans="1:6">
      <c r="D41" s="5" t="s">
        <v>9</v>
      </c>
      <c r="E41" s="5"/>
    </row>
  </sheetData>
  <hyperlinks>
    <hyperlink ref="D41" r:id="rId1"/>
  </hyperlinks>
  <pageMargins left="0.75" right="0.75" top="1" bottom="1" header="0.5" footer="0.5"/>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2"/>
  <sheetViews>
    <sheetView workbookViewId="0">
      <selection activeCell="A7" sqref="A7"/>
    </sheetView>
  </sheetViews>
  <sheetFormatPr baseColWidth="10" defaultRowHeight="15" x14ac:dyDescent="0"/>
  <cols>
    <col min="1" max="1" width="22.1640625" customWidth="1"/>
    <col min="2" max="2" width="16.5" customWidth="1"/>
    <col min="4" max="4" width="17.5" customWidth="1"/>
    <col min="5" max="5" width="21.83203125" customWidth="1"/>
  </cols>
  <sheetData>
    <row r="1" spans="1:7">
      <c r="A1" t="s">
        <v>56</v>
      </c>
    </row>
    <row r="2" spans="1:7">
      <c r="A2" t="s">
        <v>49</v>
      </c>
      <c r="B2">
        <v>10000</v>
      </c>
    </row>
    <row r="3" spans="1:7">
      <c r="A3" t="s">
        <v>1</v>
      </c>
      <c r="B3">
        <v>10000</v>
      </c>
    </row>
    <row r="4" spans="1:7">
      <c r="A4" t="s">
        <v>0</v>
      </c>
      <c r="B4" s="2">
        <v>0.12</v>
      </c>
    </row>
    <row r="5" spans="1:7">
      <c r="A5" t="s">
        <v>5</v>
      </c>
      <c r="B5" s="4">
        <f>B4/12</f>
        <v>0.01</v>
      </c>
    </row>
    <row r="6" spans="1:7">
      <c r="A6" t="s">
        <v>10</v>
      </c>
      <c r="B6" s="6">
        <v>36</v>
      </c>
    </row>
    <row r="7" spans="1:7">
      <c r="A7" t="s">
        <v>7</v>
      </c>
      <c r="B7" s="1">
        <f>-PMT(MonthlyInterestRate,NumPayments,LoanAmount,0,0)</f>
        <v>332.14309812851195</v>
      </c>
    </row>
    <row r="8" spans="1:7">
      <c r="A8" t="s">
        <v>51</v>
      </c>
      <c r="B8" s="22">
        <f>POWER(1+B5,12)-1</f>
        <v>0.12682503013196977</v>
      </c>
    </row>
    <row r="9" spans="1:7">
      <c r="A9" t="s">
        <v>50</v>
      </c>
      <c r="B9" s="23">
        <f>POWER(AdjustedAnnualRate + 1,1/365) - 1</f>
        <v>3.2718767925188352E-4</v>
      </c>
    </row>
    <row r="10" spans="1:7">
      <c r="B10" s="23"/>
    </row>
    <row r="11" spans="1:7">
      <c r="A11" t="s">
        <v>52</v>
      </c>
      <c r="B11" s="23">
        <v>17</v>
      </c>
      <c r="C11" t="s">
        <v>55</v>
      </c>
    </row>
    <row r="12" spans="1:7">
      <c r="A12" t="s">
        <v>53</v>
      </c>
      <c r="B12" s="23">
        <f>POWER(DailyRate+1,ProratedDays)</f>
        <v>1.0055767734340098</v>
      </c>
    </row>
    <row r="13" spans="1:7">
      <c r="A13" t="s">
        <v>57</v>
      </c>
      <c r="B13" s="1">
        <f>E39*B12</f>
        <v>4052.6131862949933</v>
      </c>
    </row>
    <row r="14" spans="1:7">
      <c r="A14" t="s">
        <v>54</v>
      </c>
      <c r="B14" s="23">
        <f>B13-E39</f>
        <v>22.475166643385819</v>
      </c>
    </row>
    <row r="15" spans="1:7">
      <c r="B15" s="23"/>
    </row>
    <row r="16" spans="1:7">
      <c r="B16" t="s">
        <v>3</v>
      </c>
      <c r="C16" t="s">
        <v>4</v>
      </c>
      <c r="D16" t="s">
        <v>6</v>
      </c>
      <c r="E16" t="s">
        <v>8</v>
      </c>
      <c r="F16" t="s">
        <v>35</v>
      </c>
      <c r="G16" t="s">
        <v>27</v>
      </c>
    </row>
    <row r="17" spans="1:7">
      <c r="A17" t="s">
        <v>2</v>
      </c>
      <c r="B17" s="3">
        <f>B3</f>
        <v>10000</v>
      </c>
      <c r="C17" s="3">
        <f>(B17*B$5)</f>
        <v>100</v>
      </c>
      <c r="D17" s="3">
        <f t="shared" ref="D17:D33" si="0">MonthlyPayment-C17</f>
        <v>232.14309812851195</v>
      </c>
      <c r="E17" s="3">
        <f>B17-D17</f>
        <v>9767.8569018714879</v>
      </c>
      <c r="F17" s="21">
        <v>40954</v>
      </c>
    </row>
    <row r="18" spans="1:7">
      <c r="A18">
        <v>2</v>
      </c>
      <c r="B18" s="3">
        <f>E17</f>
        <v>9767.8569018714879</v>
      </c>
      <c r="C18" s="3">
        <f>(B18*B$5)</f>
        <v>97.678569018714882</v>
      </c>
      <c r="D18" s="3">
        <f t="shared" si="0"/>
        <v>234.46452910979707</v>
      </c>
      <c r="E18" s="3">
        <f>B18-D18</f>
        <v>9533.3923727616911</v>
      </c>
    </row>
    <row r="19" spans="1:7">
      <c r="A19">
        <v>3</v>
      </c>
      <c r="B19" s="3">
        <f t="shared" ref="B19:B33" si="1">E18</f>
        <v>9533.3923727616911</v>
      </c>
      <c r="C19" s="3">
        <f t="shared" ref="C19:C33" si="2">(B19*B$5)</f>
        <v>95.33392372761692</v>
      </c>
      <c r="D19" s="3">
        <f t="shared" si="0"/>
        <v>236.80917440089502</v>
      </c>
      <c r="E19" s="3">
        <f t="shared" ref="E19:E33" si="3">B19-D19</f>
        <v>9296.5831983607968</v>
      </c>
    </row>
    <row r="20" spans="1:7">
      <c r="A20">
        <v>4</v>
      </c>
      <c r="B20" s="3">
        <f t="shared" si="1"/>
        <v>9296.5831983607968</v>
      </c>
      <c r="C20" s="3">
        <f t="shared" si="2"/>
        <v>92.96583198360797</v>
      </c>
      <c r="D20" s="3">
        <f t="shared" si="0"/>
        <v>239.17726614490397</v>
      </c>
      <c r="E20" s="3">
        <f t="shared" si="3"/>
        <v>9057.4059322158937</v>
      </c>
    </row>
    <row r="21" spans="1:7">
      <c r="A21">
        <v>5</v>
      </c>
      <c r="B21" s="3">
        <f t="shared" si="1"/>
        <v>9057.4059322158937</v>
      </c>
      <c r="C21" s="3">
        <f t="shared" si="2"/>
        <v>90.574059322158945</v>
      </c>
      <c r="D21" s="3">
        <f t="shared" si="0"/>
        <v>241.56903880635301</v>
      </c>
      <c r="E21" s="3">
        <f t="shared" si="3"/>
        <v>8815.8368934095415</v>
      </c>
    </row>
    <row r="22" spans="1:7">
      <c r="A22">
        <v>6</v>
      </c>
      <c r="B22" s="3">
        <f t="shared" si="1"/>
        <v>8815.8368934095415</v>
      </c>
      <c r="C22" s="3">
        <f t="shared" si="2"/>
        <v>88.158368934095421</v>
      </c>
      <c r="D22" s="3">
        <f t="shared" si="0"/>
        <v>243.98472919441653</v>
      </c>
      <c r="E22" s="3">
        <f t="shared" si="3"/>
        <v>8571.8521642151245</v>
      </c>
    </row>
    <row r="23" spans="1:7">
      <c r="A23">
        <v>7</v>
      </c>
      <c r="B23" s="3">
        <f t="shared" si="1"/>
        <v>8571.8521642151245</v>
      </c>
      <c r="C23" s="3">
        <f t="shared" si="2"/>
        <v>85.718521642151245</v>
      </c>
      <c r="D23" s="3">
        <f t="shared" si="0"/>
        <v>246.42457648636071</v>
      </c>
      <c r="E23" s="3">
        <f t="shared" si="3"/>
        <v>8325.4275877287637</v>
      </c>
    </row>
    <row r="24" spans="1:7">
      <c r="A24">
        <v>8</v>
      </c>
      <c r="B24" s="3">
        <f t="shared" si="1"/>
        <v>8325.4275877287637</v>
      </c>
      <c r="C24" s="3">
        <f t="shared" si="2"/>
        <v>83.25427587728764</v>
      </c>
      <c r="D24" s="3">
        <f t="shared" si="0"/>
        <v>248.88882225122433</v>
      </c>
      <c r="E24" s="3">
        <f t="shared" si="3"/>
        <v>8076.5387654775395</v>
      </c>
    </row>
    <row r="25" spans="1:7">
      <c r="A25">
        <v>9</v>
      </c>
      <c r="B25" s="3">
        <f t="shared" si="1"/>
        <v>8076.5387654775395</v>
      </c>
      <c r="C25" s="3">
        <f t="shared" si="2"/>
        <v>80.765387654775395</v>
      </c>
      <c r="D25" s="3">
        <f t="shared" si="0"/>
        <v>251.37771047373656</v>
      </c>
      <c r="E25" s="3">
        <f t="shared" si="3"/>
        <v>7825.1610550038031</v>
      </c>
    </row>
    <row r="26" spans="1:7">
      <c r="A26">
        <v>10</v>
      </c>
      <c r="B26" s="3">
        <f t="shared" si="1"/>
        <v>7825.1610550038031</v>
      </c>
      <c r="C26" s="3">
        <f t="shared" si="2"/>
        <v>78.251610550038038</v>
      </c>
      <c r="D26" s="3">
        <f t="shared" si="0"/>
        <v>253.89148757847391</v>
      </c>
      <c r="E26" s="3">
        <f t="shared" si="3"/>
        <v>7571.2695674253291</v>
      </c>
    </row>
    <row r="27" spans="1:7">
      <c r="A27">
        <v>11</v>
      </c>
      <c r="B27" s="3">
        <f t="shared" si="1"/>
        <v>7571.2695674253291</v>
      </c>
      <c r="C27" s="3">
        <f t="shared" si="2"/>
        <v>75.712695674253297</v>
      </c>
      <c r="D27" s="3">
        <f t="shared" si="0"/>
        <v>256.43040245425868</v>
      </c>
      <c r="E27" s="8">
        <f t="shared" si="3"/>
        <v>7314.8391649710702</v>
      </c>
      <c r="F27" t="s">
        <v>48</v>
      </c>
      <c r="G27" s="8">
        <f>B2+B3-SUM(C17:D27)</f>
        <v>16346.425920586367</v>
      </c>
    </row>
    <row r="28" spans="1:7">
      <c r="A28">
        <v>12</v>
      </c>
      <c r="B28" s="3">
        <f t="shared" si="1"/>
        <v>7314.8391649710702</v>
      </c>
      <c r="C28" s="3">
        <f t="shared" si="2"/>
        <v>73.148391649710703</v>
      </c>
      <c r="D28" s="3">
        <f t="shared" si="0"/>
        <v>258.99470647880128</v>
      </c>
      <c r="E28" s="3">
        <f t="shared" si="3"/>
        <v>7055.844458492269</v>
      </c>
    </row>
    <row r="29" spans="1:7">
      <c r="A29">
        <v>13</v>
      </c>
      <c r="B29" s="3">
        <f t="shared" si="1"/>
        <v>7055.844458492269</v>
      </c>
      <c r="C29" s="3">
        <f t="shared" si="2"/>
        <v>70.558444584922697</v>
      </c>
      <c r="D29" s="3">
        <f t="shared" si="0"/>
        <v>261.58465354358924</v>
      </c>
      <c r="E29" s="3">
        <f t="shared" si="3"/>
        <v>6794.2598049486796</v>
      </c>
    </row>
    <row r="30" spans="1:7">
      <c r="A30">
        <v>14</v>
      </c>
      <c r="B30" s="3">
        <f t="shared" si="1"/>
        <v>6794.2598049486796</v>
      </c>
      <c r="C30" s="3">
        <f t="shared" si="2"/>
        <v>67.942598049486804</v>
      </c>
      <c r="D30" s="3">
        <f t="shared" si="0"/>
        <v>264.20050007902512</v>
      </c>
      <c r="E30" s="3">
        <f t="shared" si="3"/>
        <v>6530.0593048696546</v>
      </c>
    </row>
    <row r="31" spans="1:7">
      <c r="A31">
        <v>15</v>
      </c>
      <c r="B31" s="3">
        <f t="shared" si="1"/>
        <v>6530.0593048696546</v>
      </c>
      <c r="C31" s="3">
        <f t="shared" si="2"/>
        <v>65.300593048696541</v>
      </c>
      <c r="D31" s="3">
        <f t="shared" si="0"/>
        <v>266.8425050798154</v>
      </c>
      <c r="E31" s="3">
        <f t="shared" si="3"/>
        <v>6263.2167997898396</v>
      </c>
    </row>
    <row r="32" spans="1:7">
      <c r="A32">
        <v>16</v>
      </c>
      <c r="B32" s="3">
        <f t="shared" si="1"/>
        <v>6263.2167997898396</v>
      </c>
      <c r="C32" s="3">
        <f t="shared" si="2"/>
        <v>62.632167997898399</v>
      </c>
      <c r="D32" s="3">
        <f t="shared" si="0"/>
        <v>269.51093013061353</v>
      </c>
      <c r="E32" s="3">
        <f t="shared" si="3"/>
        <v>5993.7058696592258</v>
      </c>
    </row>
    <row r="33" spans="1:7">
      <c r="A33">
        <v>17</v>
      </c>
      <c r="B33" s="3">
        <f t="shared" si="1"/>
        <v>5993.7058696592258</v>
      </c>
      <c r="C33" s="3">
        <f t="shared" si="2"/>
        <v>59.93705869659226</v>
      </c>
      <c r="D33" s="3">
        <f t="shared" si="0"/>
        <v>272.20603943191969</v>
      </c>
      <c r="E33" s="3">
        <f t="shared" si="3"/>
        <v>5721.4998302273061</v>
      </c>
    </row>
    <row r="34" spans="1:7">
      <c r="A34">
        <v>18</v>
      </c>
      <c r="B34" s="3">
        <f t="shared" ref="B34:B47" si="4">E33</f>
        <v>5721.4998302273061</v>
      </c>
      <c r="C34" s="3">
        <f t="shared" ref="C34:C47" si="5">(B34*B$5)</f>
        <v>57.214998302273059</v>
      </c>
      <c r="D34" s="3">
        <f t="shared" ref="D34:D47" si="6">MonthlyPayment-C34</f>
        <v>274.92809982623891</v>
      </c>
      <c r="E34" s="3">
        <f t="shared" ref="E34:E47" si="7">B34-D34</f>
        <v>5446.5717304010668</v>
      </c>
    </row>
    <row r="35" spans="1:7">
      <c r="A35">
        <v>19</v>
      </c>
      <c r="B35" s="3">
        <f t="shared" si="4"/>
        <v>5446.5717304010668</v>
      </c>
      <c r="C35" s="3">
        <f t="shared" si="5"/>
        <v>54.465717304010667</v>
      </c>
      <c r="D35" s="3">
        <f t="shared" si="6"/>
        <v>277.67738082450126</v>
      </c>
      <c r="E35" s="3">
        <f t="shared" si="7"/>
        <v>5168.8943495765652</v>
      </c>
    </row>
    <row r="36" spans="1:7">
      <c r="A36">
        <v>20</v>
      </c>
      <c r="B36" s="3">
        <f t="shared" si="4"/>
        <v>5168.8943495765652</v>
      </c>
      <c r="C36" s="3">
        <f t="shared" si="5"/>
        <v>51.688943495765656</v>
      </c>
      <c r="D36" s="3">
        <f t="shared" si="6"/>
        <v>280.45415463274628</v>
      </c>
      <c r="E36" s="3">
        <f t="shared" si="7"/>
        <v>4888.4401949438188</v>
      </c>
    </row>
    <row r="37" spans="1:7">
      <c r="A37">
        <v>21</v>
      </c>
      <c r="B37" s="3">
        <f t="shared" si="4"/>
        <v>4888.4401949438188</v>
      </c>
      <c r="C37" s="3">
        <f t="shared" si="5"/>
        <v>48.884401949438193</v>
      </c>
      <c r="D37" s="3">
        <f t="shared" si="6"/>
        <v>283.25869617907375</v>
      </c>
      <c r="E37" s="3">
        <f t="shared" si="7"/>
        <v>4605.1814987647449</v>
      </c>
    </row>
    <row r="38" spans="1:7">
      <c r="A38">
        <v>22</v>
      </c>
      <c r="B38" s="3">
        <f t="shared" si="4"/>
        <v>4605.1814987647449</v>
      </c>
      <c r="C38" s="3">
        <f t="shared" si="5"/>
        <v>46.051814987647447</v>
      </c>
      <c r="D38" s="3">
        <f t="shared" si="6"/>
        <v>286.0912831408645</v>
      </c>
      <c r="E38" s="3">
        <f t="shared" si="7"/>
        <v>4319.0902156238808</v>
      </c>
    </row>
    <row r="39" spans="1:7">
      <c r="A39">
        <v>23</v>
      </c>
      <c r="B39" s="3">
        <f t="shared" si="4"/>
        <v>4319.0902156238808</v>
      </c>
      <c r="C39" s="3">
        <f t="shared" si="5"/>
        <v>43.190902156238806</v>
      </c>
      <c r="D39" s="3">
        <f t="shared" si="6"/>
        <v>288.95219597227316</v>
      </c>
      <c r="E39" s="8">
        <f t="shared" si="7"/>
        <v>4030.1380196516075</v>
      </c>
      <c r="F39" t="s">
        <v>20</v>
      </c>
      <c r="G39" s="8">
        <f>B2+B3-SUM(C17:D39)</f>
        <v>12360.708743044226</v>
      </c>
    </row>
    <row r="40" spans="1:7">
      <c r="A40">
        <v>24</v>
      </c>
      <c r="B40" s="3">
        <f t="shared" si="4"/>
        <v>4030.1380196516075</v>
      </c>
      <c r="C40" s="3">
        <f t="shared" si="5"/>
        <v>40.301380196516078</v>
      </c>
      <c r="D40" s="3">
        <f t="shared" si="6"/>
        <v>291.84171793199584</v>
      </c>
      <c r="E40" s="3">
        <f t="shared" si="7"/>
        <v>3738.2963017196116</v>
      </c>
      <c r="G40" s="8">
        <f>G39-E39-B14</f>
        <v>8308.0955567492329</v>
      </c>
    </row>
    <row r="41" spans="1:7">
      <c r="A41">
        <v>25</v>
      </c>
      <c r="B41" s="3">
        <f t="shared" si="4"/>
        <v>3738.2963017196116</v>
      </c>
      <c r="C41" s="3">
        <f t="shared" si="5"/>
        <v>37.382963017196118</v>
      </c>
      <c r="D41" s="3">
        <f t="shared" si="6"/>
        <v>294.76013511131583</v>
      </c>
      <c r="E41" s="3">
        <f t="shared" si="7"/>
        <v>3443.5361666082958</v>
      </c>
    </row>
    <row r="42" spans="1:7">
      <c r="A42">
        <v>26</v>
      </c>
      <c r="B42" s="3">
        <f t="shared" si="4"/>
        <v>3443.5361666082958</v>
      </c>
      <c r="C42" s="3">
        <f t="shared" si="5"/>
        <v>34.435361666082962</v>
      </c>
      <c r="D42" s="3">
        <f t="shared" si="6"/>
        <v>297.70773646242901</v>
      </c>
      <c r="E42" s="3">
        <f t="shared" si="7"/>
        <v>3145.8284301458671</v>
      </c>
    </row>
    <row r="43" spans="1:7">
      <c r="A43">
        <v>27</v>
      </c>
      <c r="B43" s="3">
        <f t="shared" si="4"/>
        <v>3145.8284301458671</v>
      </c>
      <c r="C43" s="3">
        <f t="shared" si="5"/>
        <v>31.458284301458672</v>
      </c>
      <c r="D43" s="3">
        <f t="shared" si="6"/>
        <v>300.68481382705329</v>
      </c>
      <c r="E43" s="3">
        <f t="shared" si="7"/>
        <v>2845.1436163188137</v>
      </c>
    </row>
    <row r="44" spans="1:7">
      <c r="A44">
        <v>28</v>
      </c>
      <c r="B44" s="3">
        <f t="shared" si="4"/>
        <v>2845.1436163188137</v>
      </c>
      <c r="C44" s="3">
        <f t="shared" si="5"/>
        <v>28.451436163188138</v>
      </c>
      <c r="D44" s="3">
        <f t="shared" si="6"/>
        <v>303.69166196532382</v>
      </c>
      <c r="E44" s="3">
        <f t="shared" si="7"/>
        <v>2541.4519543534898</v>
      </c>
      <c r="F44" s="21">
        <v>41790</v>
      </c>
      <c r="G44" s="3">
        <f>B2+B3-SUM(C17:D44)</f>
        <v>10699.993252401666</v>
      </c>
    </row>
    <row r="45" spans="1:7">
      <c r="A45">
        <v>29</v>
      </c>
      <c r="B45" s="3">
        <f t="shared" si="4"/>
        <v>2541.4519543534898</v>
      </c>
      <c r="C45" s="3">
        <f t="shared" si="5"/>
        <v>25.414519543534897</v>
      </c>
      <c r="D45" s="3">
        <f t="shared" si="6"/>
        <v>306.72857858497707</v>
      </c>
      <c r="E45" s="3">
        <f t="shared" si="7"/>
        <v>2234.7233757685126</v>
      </c>
      <c r="G45" s="3">
        <f>G44-E44-25.06</f>
        <v>8133.4812980481756</v>
      </c>
    </row>
    <row r="46" spans="1:7">
      <c r="A46">
        <v>30</v>
      </c>
      <c r="B46" s="3">
        <f t="shared" si="4"/>
        <v>2234.7233757685126</v>
      </c>
      <c r="C46" s="3">
        <f t="shared" si="5"/>
        <v>22.347233757685128</v>
      </c>
      <c r="D46" s="3">
        <f t="shared" si="6"/>
        <v>309.79586437082685</v>
      </c>
      <c r="E46" s="3">
        <f t="shared" si="7"/>
        <v>1924.9275113976857</v>
      </c>
    </row>
    <row r="47" spans="1:7">
      <c r="A47">
        <v>31</v>
      </c>
      <c r="B47" s="3">
        <f t="shared" si="4"/>
        <v>1924.9275113976857</v>
      </c>
      <c r="C47" s="3">
        <f t="shared" si="5"/>
        <v>19.249275113976857</v>
      </c>
      <c r="D47" s="3">
        <f t="shared" si="6"/>
        <v>312.89382301453509</v>
      </c>
      <c r="E47" s="3">
        <f t="shared" si="7"/>
        <v>1612.0336883831505</v>
      </c>
    </row>
    <row r="48" spans="1:7">
      <c r="A48">
        <v>32</v>
      </c>
      <c r="B48" s="3">
        <f t="shared" ref="B48:B49" si="8">E47</f>
        <v>1612.0336883831505</v>
      </c>
      <c r="C48" s="3">
        <f t="shared" ref="C48:C49" si="9">(B48*B$5)</f>
        <v>16.120336883831506</v>
      </c>
      <c r="D48" s="3">
        <f t="shared" ref="D48:D49" si="10">MonthlyPayment-C48</f>
        <v>316.02276124468045</v>
      </c>
      <c r="E48" s="3">
        <f t="shared" ref="E48:E49" si="11">B48-D48</f>
        <v>1296.0109271384702</v>
      </c>
    </row>
    <row r="49" spans="1:5">
      <c r="A49">
        <v>33</v>
      </c>
      <c r="B49" s="3">
        <f t="shared" si="8"/>
        <v>1296.0109271384702</v>
      </c>
      <c r="C49" s="3">
        <f t="shared" si="9"/>
        <v>12.960109271384702</v>
      </c>
      <c r="D49" s="3">
        <f t="shared" si="10"/>
        <v>319.18298885712727</v>
      </c>
      <c r="E49" s="3">
        <f t="shared" si="11"/>
        <v>976.82793828134288</v>
      </c>
    </row>
    <row r="50" spans="1:5">
      <c r="A50">
        <v>34</v>
      </c>
      <c r="B50" s="3">
        <f t="shared" ref="B50:B52" si="12">E49</f>
        <v>976.82793828134288</v>
      </c>
      <c r="C50" s="3">
        <f t="shared" ref="C50:C52" si="13">(B50*B$5)</f>
        <v>9.7682793828134287</v>
      </c>
      <c r="D50" s="3">
        <f t="shared" ref="D50:D52" si="14">MonthlyPayment-C50</f>
        <v>322.37481874569852</v>
      </c>
      <c r="E50" s="3">
        <f t="shared" ref="E50:E52" si="15">B50-D50</f>
        <v>654.45311953564442</v>
      </c>
    </row>
    <row r="51" spans="1:5">
      <c r="A51">
        <v>35</v>
      </c>
      <c r="B51" s="3">
        <f t="shared" si="12"/>
        <v>654.45311953564442</v>
      </c>
      <c r="C51" s="3">
        <f t="shared" si="13"/>
        <v>6.544531195356444</v>
      </c>
      <c r="D51" s="3">
        <f t="shared" si="14"/>
        <v>325.5985669331555</v>
      </c>
      <c r="E51" s="3">
        <f t="shared" si="15"/>
        <v>328.85455260248892</v>
      </c>
    </row>
    <row r="52" spans="1:5">
      <c r="A52">
        <v>36</v>
      </c>
      <c r="B52" s="3">
        <f t="shared" si="12"/>
        <v>328.85455260248892</v>
      </c>
      <c r="C52" s="3">
        <f t="shared" si="13"/>
        <v>3.2885455260248895</v>
      </c>
      <c r="D52" s="3">
        <f t="shared" si="14"/>
        <v>328.85455260248705</v>
      </c>
      <c r="E52" s="3">
        <f t="shared" si="15"/>
        <v>1.8758328224066645E-12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H17" sqref="H17"/>
    </sheetView>
  </sheetViews>
  <sheetFormatPr baseColWidth="10" defaultRowHeight="15" x14ac:dyDescent="0"/>
  <cols>
    <col min="1" max="1" width="25.83203125" customWidth="1"/>
    <col min="2" max="2" width="16.5" customWidth="1"/>
    <col min="4" max="4" width="17.5" customWidth="1"/>
    <col min="5" max="5" width="21.83203125" customWidth="1"/>
    <col min="6" max="6" width="16.1640625" bestFit="1" customWidth="1"/>
  </cols>
  <sheetData>
    <row r="1" spans="1:6">
      <c r="A1" t="s">
        <v>47</v>
      </c>
    </row>
    <row r="3" spans="1:6">
      <c r="A3" s="13" t="s">
        <v>1</v>
      </c>
      <c r="B3" s="13">
        <f>F6</f>
        <v>1210.3050856617115</v>
      </c>
      <c r="C3" s="13"/>
      <c r="D3" s="13"/>
      <c r="E3" s="13" t="s">
        <v>16</v>
      </c>
      <c r="F3" s="17">
        <f>(1+MonthlyInterestRate)</f>
        <v>1.0083333333333333</v>
      </c>
    </row>
    <row r="4" spans="1:6">
      <c r="A4" s="13" t="s">
        <v>0</v>
      </c>
      <c r="B4" s="18">
        <v>0.1</v>
      </c>
      <c r="C4" s="13"/>
      <c r="D4" s="13"/>
      <c r="E4" s="13" t="s">
        <v>18</v>
      </c>
      <c r="F4" s="13">
        <v>1000</v>
      </c>
    </row>
    <row r="5" spans="1:6">
      <c r="A5" s="13" t="s">
        <v>5</v>
      </c>
      <c r="B5" s="17">
        <f>B4/12</f>
        <v>8.3333333333333332E-3</v>
      </c>
      <c r="C5" s="13"/>
      <c r="D5" s="13"/>
      <c r="E5" s="13" t="s">
        <v>19</v>
      </c>
      <c r="F5" s="13">
        <v>23</v>
      </c>
    </row>
    <row r="6" spans="1:6">
      <c r="A6" s="13" t="s">
        <v>10</v>
      </c>
      <c r="B6" s="19">
        <v>36</v>
      </c>
      <c r="C6" s="13"/>
      <c r="D6" s="13"/>
      <c r="E6" s="13" t="s">
        <v>17</v>
      </c>
      <c r="F6" s="13">
        <f>POWER(F3,DeferMonths)*F4</f>
        <v>1210.3050856617115</v>
      </c>
    </row>
    <row r="7" spans="1:6">
      <c r="A7" s="13" t="s">
        <v>7</v>
      </c>
      <c r="B7" s="20">
        <f>-PMT(MonthlyInterestRate,NumPayments,LoanAmount,0,0)</f>
        <v>39.053140760699961</v>
      </c>
      <c r="C7" s="13"/>
      <c r="D7" s="13"/>
      <c r="E7" s="13"/>
      <c r="F7" s="13"/>
    </row>
    <row r="8" spans="1:6">
      <c r="A8" s="13"/>
      <c r="B8" s="20"/>
      <c r="C8" s="13"/>
      <c r="D8" s="13"/>
      <c r="E8" s="13"/>
      <c r="F8" s="13"/>
    </row>
    <row r="9" spans="1:6">
      <c r="A9" s="13"/>
      <c r="B9" s="13" t="s">
        <v>3</v>
      </c>
      <c r="C9" s="13" t="s">
        <v>4</v>
      </c>
      <c r="D9" s="13" t="s">
        <v>6</v>
      </c>
      <c r="E9" s="13" t="s">
        <v>8</v>
      </c>
      <c r="F9" s="13" t="s">
        <v>35</v>
      </c>
    </row>
    <row r="10" spans="1:6">
      <c r="A10" s="13" t="s">
        <v>2</v>
      </c>
      <c r="B10" s="12">
        <f>B3</f>
        <v>1210.3050856617115</v>
      </c>
      <c r="C10" s="12">
        <f>(B10*B$5)</f>
        <v>10.085875713847596</v>
      </c>
      <c r="D10" s="12">
        <f t="shared" ref="D10:D26" si="0">MonthlyPayment-C10</f>
        <v>28.967265046852365</v>
      </c>
      <c r="E10" s="12">
        <f>B10-D10</f>
        <v>1181.3378206148591</v>
      </c>
      <c r="F10" s="15">
        <v>40544</v>
      </c>
    </row>
    <row r="11" spans="1:6">
      <c r="A11" s="13">
        <v>2</v>
      </c>
      <c r="B11" s="12">
        <f>E10</f>
        <v>1181.3378206148591</v>
      </c>
      <c r="C11" s="12">
        <f>(B11*B$5)</f>
        <v>9.8444818384571597</v>
      </c>
      <c r="D11" s="12">
        <f t="shared" si="0"/>
        <v>29.208658922242801</v>
      </c>
      <c r="E11" s="12">
        <f>B11-D11</f>
        <v>1152.1291616926162</v>
      </c>
      <c r="F11" s="15"/>
    </row>
    <row r="12" spans="1:6">
      <c r="A12" s="13">
        <v>3</v>
      </c>
      <c r="B12" s="12">
        <f t="shared" ref="B12:B45" si="1">E11</f>
        <v>1152.1291616926162</v>
      </c>
      <c r="C12" s="12">
        <f t="shared" ref="C12:C45" si="2">(B12*B$5)</f>
        <v>9.6010763474384682</v>
      </c>
      <c r="D12" s="12">
        <f t="shared" si="0"/>
        <v>29.452064413261493</v>
      </c>
      <c r="E12" s="12">
        <f t="shared" ref="E12:E45" si="3">B12-D12</f>
        <v>1122.6770972793547</v>
      </c>
      <c r="F12" s="15"/>
    </row>
    <row r="13" spans="1:6">
      <c r="A13" s="13">
        <v>4</v>
      </c>
      <c r="B13" s="12">
        <f t="shared" si="1"/>
        <v>1122.6770972793547</v>
      </c>
      <c r="C13" s="12">
        <f t="shared" si="2"/>
        <v>9.3556424773279563</v>
      </c>
      <c r="D13" s="12">
        <f t="shared" si="0"/>
        <v>29.697498283372006</v>
      </c>
      <c r="E13" s="12">
        <f t="shared" si="3"/>
        <v>1092.9795989959828</v>
      </c>
      <c r="F13" s="15"/>
    </row>
    <row r="14" spans="1:6">
      <c r="A14" s="13">
        <v>5</v>
      </c>
      <c r="B14" s="12">
        <f t="shared" si="1"/>
        <v>1092.9795989959828</v>
      </c>
      <c r="C14" s="12">
        <f t="shared" si="2"/>
        <v>9.1081633249665224</v>
      </c>
      <c r="D14" s="12">
        <f t="shared" si="0"/>
        <v>29.944977435733438</v>
      </c>
      <c r="E14" s="12">
        <f t="shared" si="3"/>
        <v>1063.0346215602494</v>
      </c>
      <c r="F14" s="15"/>
    </row>
    <row r="15" spans="1:6">
      <c r="A15" s="13">
        <v>6</v>
      </c>
      <c r="B15" s="12">
        <f t="shared" si="1"/>
        <v>1063.0346215602494</v>
      </c>
      <c r="C15" s="12">
        <f t="shared" si="2"/>
        <v>8.8586218463354118</v>
      </c>
      <c r="D15" s="12">
        <f t="shared" si="0"/>
        <v>30.194518914364551</v>
      </c>
      <c r="E15" s="12">
        <f t="shared" si="3"/>
        <v>1032.8401026458848</v>
      </c>
      <c r="F15" s="15"/>
    </row>
    <row r="16" spans="1:6">
      <c r="A16" s="13">
        <v>7</v>
      </c>
      <c r="B16" s="12">
        <f t="shared" si="1"/>
        <v>1032.8401026458848</v>
      </c>
      <c r="C16" s="12">
        <f t="shared" si="2"/>
        <v>8.607000855382374</v>
      </c>
      <c r="D16" s="12">
        <f t="shared" si="0"/>
        <v>30.446139905317587</v>
      </c>
      <c r="E16" s="12">
        <f t="shared" si="3"/>
        <v>1002.3939627405672</v>
      </c>
      <c r="F16" s="15"/>
    </row>
    <row r="17" spans="1:6">
      <c r="A17" s="13">
        <v>8</v>
      </c>
      <c r="B17" s="12">
        <f t="shared" si="1"/>
        <v>1002.3939627405672</v>
      </c>
      <c r="C17" s="12">
        <f t="shared" si="2"/>
        <v>8.3532830228380597</v>
      </c>
      <c r="D17" s="12">
        <f t="shared" si="0"/>
        <v>30.699857737861901</v>
      </c>
      <c r="E17" s="12">
        <f t="shared" si="3"/>
        <v>971.69410500270533</v>
      </c>
      <c r="F17" s="15"/>
    </row>
    <row r="18" spans="1:6">
      <c r="A18" s="13">
        <v>9</v>
      </c>
      <c r="B18" s="12">
        <f t="shared" si="1"/>
        <v>971.69410500270533</v>
      </c>
      <c r="C18" s="12">
        <f t="shared" si="2"/>
        <v>8.0974508750225436</v>
      </c>
      <c r="D18" s="12">
        <f t="shared" si="0"/>
        <v>30.955689885677415</v>
      </c>
      <c r="E18" s="12">
        <f t="shared" si="3"/>
        <v>940.7384151170279</v>
      </c>
      <c r="F18" s="15"/>
    </row>
    <row r="19" spans="1:6">
      <c r="A19" s="13">
        <v>10</v>
      </c>
      <c r="B19" s="12">
        <f t="shared" si="1"/>
        <v>940.7384151170279</v>
      </c>
      <c r="C19" s="12">
        <f t="shared" si="2"/>
        <v>7.8394867926418987</v>
      </c>
      <c r="D19" s="12">
        <f t="shared" si="0"/>
        <v>31.213653968058061</v>
      </c>
      <c r="E19" s="12">
        <f t="shared" si="3"/>
        <v>909.52476114896979</v>
      </c>
      <c r="F19" s="15"/>
    </row>
    <row r="20" spans="1:6">
      <c r="A20" s="13">
        <v>11</v>
      </c>
      <c r="B20" s="12">
        <f t="shared" si="1"/>
        <v>909.52476114896979</v>
      </c>
      <c r="C20" s="12">
        <f t="shared" si="2"/>
        <v>7.5793730095747485</v>
      </c>
      <c r="D20" s="12">
        <f t="shared" si="0"/>
        <v>31.473767751125212</v>
      </c>
      <c r="E20" s="12">
        <f t="shared" si="3"/>
        <v>878.05099339784454</v>
      </c>
      <c r="F20" s="15"/>
    </row>
    <row r="21" spans="1:6">
      <c r="A21" s="13">
        <v>12</v>
      </c>
      <c r="B21" s="12">
        <f t="shared" si="1"/>
        <v>878.05099339784454</v>
      </c>
      <c r="C21" s="12">
        <f t="shared" si="2"/>
        <v>7.3170916116487046</v>
      </c>
      <c r="D21" s="12">
        <f t="shared" si="0"/>
        <v>31.736049149051254</v>
      </c>
      <c r="E21" s="12">
        <f t="shared" si="3"/>
        <v>846.31494424879327</v>
      </c>
      <c r="F21" s="15"/>
    </row>
    <row r="22" spans="1:6">
      <c r="A22" s="13">
        <v>13</v>
      </c>
      <c r="B22" s="7">
        <v>1000</v>
      </c>
      <c r="C22" s="12">
        <f t="shared" si="2"/>
        <v>8.3333333333333339</v>
      </c>
      <c r="D22" s="12">
        <f t="shared" si="0"/>
        <v>30.719807427366625</v>
      </c>
      <c r="E22" s="12">
        <f t="shared" si="3"/>
        <v>969.28019257263338</v>
      </c>
      <c r="F22" s="15">
        <v>40909</v>
      </c>
    </row>
    <row r="23" spans="1:6">
      <c r="A23" s="13">
        <v>14</v>
      </c>
      <c r="B23" s="12">
        <f t="shared" si="1"/>
        <v>969.28019257263338</v>
      </c>
      <c r="C23" s="12">
        <f t="shared" si="2"/>
        <v>8.0773349381052775</v>
      </c>
      <c r="D23" s="12">
        <f t="shared" si="0"/>
        <v>30.975805822594683</v>
      </c>
      <c r="E23" s="12">
        <f t="shared" si="3"/>
        <v>938.3043867500387</v>
      </c>
      <c r="F23" s="15" t="s">
        <v>37</v>
      </c>
    </row>
    <row r="24" spans="1:6">
      <c r="A24" s="13">
        <v>15</v>
      </c>
      <c r="B24" s="12">
        <f t="shared" si="1"/>
        <v>938.3043867500387</v>
      </c>
      <c r="C24" s="12">
        <f t="shared" si="2"/>
        <v>7.8192032229169888</v>
      </c>
      <c r="D24" s="12">
        <f t="shared" si="0"/>
        <v>31.233937537782971</v>
      </c>
      <c r="E24" s="12">
        <f t="shared" si="3"/>
        <v>907.07044921225577</v>
      </c>
      <c r="F24" s="15" t="s">
        <v>38</v>
      </c>
    </row>
    <row r="25" spans="1:6">
      <c r="A25" s="13">
        <v>16</v>
      </c>
      <c r="B25" s="12">
        <f t="shared" si="1"/>
        <v>907.07044921225577</v>
      </c>
      <c r="C25" s="12">
        <f t="shared" si="2"/>
        <v>7.5589204101021314</v>
      </c>
      <c r="D25" s="12">
        <f t="shared" si="0"/>
        <v>31.494220350597828</v>
      </c>
      <c r="E25" s="12">
        <f t="shared" si="3"/>
        <v>875.57622886165791</v>
      </c>
      <c r="F25" s="15" t="s">
        <v>39</v>
      </c>
    </row>
    <row r="26" spans="1:6">
      <c r="A26" s="13">
        <v>17</v>
      </c>
      <c r="B26" s="12">
        <f t="shared" si="1"/>
        <v>875.57622886165791</v>
      </c>
      <c r="C26" s="12">
        <f t="shared" si="2"/>
        <v>7.2964685738471493</v>
      </c>
      <c r="D26" s="12">
        <f t="shared" si="0"/>
        <v>31.756672186852811</v>
      </c>
      <c r="E26" s="12">
        <f t="shared" si="3"/>
        <v>843.81955667480509</v>
      </c>
      <c r="F26" s="15" t="s">
        <v>40</v>
      </c>
    </row>
    <row r="27" spans="1:6">
      <c r="A27" s="13">
        <v>18</v>
      </c>
      <c r="B27" s="12">
        <f t="shared" si="1"/>
        <v>843.81955667480509</v>
      </c>
      <c r="C27" s="12">
        <f t="shared" si="2"/>
        <v>7.031829638956709</v>
      </c>
      <c r="D27" s="12">
        <f t="shared" ref="D27:D40" si="4">MonthlyPayment-C27</f>
        <v>32.021311121743253</v>
      </c>
      <c r="E27" s="12">
        <f t="shared" si="3"/>
        <v>811.79824555306186</v>
      </c>
      <c r="F27" s="15" t="s">
        <v>41</v>
      </c>
    </row>
    <row r="28" spans="1:6">
      <c r="A28" s="13">
        <v>19</v>
      </c>
      <c r="B28" s="12">
        <f t="shared" si="1"/>
        <v>811.79824555306186</v>
      </c>
      <c r="C28" s="12">
        <f t="shared" si="2"/>
        <v>6.7649853796088486</v>
      </c>
      <c r="D28" s="12">
        <f t="shared" si="4"/>
        <v>32.288155381091116</v>
      </c>
      <c r="E28" s="12">
        <f t="shared" si="3"/>
        <v>779.51009017197077</v>
      </c>
      <c r="F28" s="15" t="s">
        <v>42</v>
      </c>
    </row>
    <row r="29" spans="1:6">
      <c r="A29" s="13">
        <v>20</v>
      </c>
      <c r="B29" s="12">
        <f t="shared" si="1"/>
        <v>779.51009017197077</v>
      </c>
      <c r="C29" s="12">
        <f t="shared" si="2"/>
        <v>6.4959174180997561</v>
      </c>
      <c r="D29" s="12">
        <f t="shared" si="4"/>
        <v>32.557223342600203</v>
      </c>
      <c r="E29" s="12">
        <f t="shared" si="3"/>
        <v>746.95286682937058</v>
      </c>
      <c r="F29" s="15" t="s">
        <v>43</v>
      </c>
    </row>
    <row r="30" spans="1:6">
      <c r="A30" s="13">
        <v>21</v>
      </c>
      <c r="B30" s="12">
        <f t="shared" si="1"/>
        <v>746.95286682937058</v>
      </c>
      <c r="C30" s="12">
        <f t="shared" si="2"/>
        <v>6.2246072235780883</v>
      </c>
      <c r="D30" s="12">
        <f t="shared" si="4"/>
        <v>32.828533537121871</v>
      </c>
      <c r="E30" s="12">
        <f t="shared" si="3"/>
        <v>714.12433329224871</v>
      </c>
      <c r="F30" s="15" t="s">
        <v>44</v>
      </c>
    </row>
    <row r="31" spans="1:6">
      <c r="A31" s="13">
        <v>22</v>
      </c>
      <c r="B31" s="12">
        <f t="shared" si="1"/>
        <v>714.12433329224871</v>
      </c>
      <c r="C31" s="12">
        <f t="shared" si="2"/>
        <v>5.9510361107687393</v>
      </c>
      <c r="D31" s="12">
        <f t="shared" si="4"/>
        <v>33.102104649931221</v>
      </c>
      <c r="E31" s="12">
        <f t="shared" si="3"/>
        <v>681.02222864231749</v>
      </c>
      <c r="F31" s="15" t="s">
        <v>45</v>
      </c>
    </row>
    <row r="32" spans="1:6">
      <c r="A32" s="13">
        <v>23</v>
      </c>
      <c r="B32" s="12">
        <f t="shared" si="1"/>
        <v>681.02222864231749</v>
      </c>
      <c r="C32" s="12">
        <f t="shared" si="2"/>
        <v>5.6751852386859793</v>
      </c>
      <c r="D32" s="12">
        <f t="shared" si="4"/>
        <v>33.377955522013984</v>
      </c>
      <c r="E32" s="12">
        <f t="shared" si="3"/>
        <v>647.64427312030352</v>
      </c>
      <c r="F32" s="15" t="s">
        <v>46</v>
      </c>
    </row>
    <row r="33" spans="1:6">
      <c r="A33" s="13">
        <v>24</v>
      </c>
      <c r="B33" s="12">
        <f t="shared" si="1"/>
        <v>647.64427312030352</v>
      </c>
      <c r="C33" s="12">
        <f t="shared" si="2"/>
        <v>5.3970356093358625</v>
      </c>
      <c r="D33" s="12">
        <f t="shared" si="4"/>
        <v>33.656105151364102</v>
      </c>
      <c r="E33" s="8">
        <f t="shared" si="3"/>
        <v>613.98816796893948</v>
      </c>
      <c r="F33" s="15" t="s">
        <v>36</v>
      </c>
    </row>
    <row r="34" spans="1:6">
      <c r="A34" s="13">
        <v>25</v>
      </c>
      <c r="B34" s="12">
        <f t="shared" si="1"/>
        <v>613.98816796893948</v>
      </c>
      <c r="C34" s="12">
        <f t="shared" si="2"/>
        <v>5.1165680664078286</v>
      </c>
      <c r="D34" s="12">
        <f t="shared" si="4"/>
        <v>33.936572694292131</v>
      </c>
      <c r="E34" s="12">
        <f t="shared" si="3"/>
        <v>580.0515952746473</v>
      </c>
      <c r="F34" s="15"/>
    </row>
    <row r="35" spans="1:6">
      <c r="A35" s="13">
        <v>26</v>
      </c>
      <c r="B35" s="12">
        <f t="shared" si="1"/>
        <v>580.0515952746473</v>
      </c>
      <c r="C35" s="12">
        <f t="shared" si="2"/>
        <v>4.8337632939553945</v>
      </c>
      <c r="D35" s="12">
        <f t="shared" si="4"/>
        <v>34.219377466744568</v>
      </c>
      <c r="E35" s="12">
        <f t="shared" si="3"/>
        <v>545.83221780790268</v>
      </c>
      <c r="F35" s="15"/>
    </row>
    <row r="36" spans="1:6">
      <c r="A36" s="13">
        <v>27</v>
      </c>
      <c r="B36" s="12">
        <f t="shared" si="1"/>
        <v>545.83221780790268</v>
      </c>
      <c r="C36" s="12">
        <f t="shared" si="2"/>
        <v>4.5486018150658554</v>
      </c>
      <c r="D36" s="12">
        <f t="shared" si="4"/>
        <v>34.504538945634103</v>
      </c>
      <c r="E36" s="12">
        <f t="shared" si="3"/>
        <v>511.32767886226856</v>
      </c>
      <c r="F36" s="15"/>
    </row>
    <row r="37" spans="1:6">
      <c r="A37" s="13">
        <v>28</v>
      </c>
      <c r="B37" s="12">
        <f t="shared" si="1"/>
        <v>511.32767886226856</v>
      </c>
      <c r="C37" s="12">
        <f t="shared" si="2"/>
        <v>4.2610639905189043</v>
      </c>
      <c r="D37" s="12">
        <f t="shared" si="4"/>
        <v>34.792076770181055</v>
      </c>
      <c r="E37" s="12">
        <f t="shared" si="3"/>
        <v>476.53560209208752</v>
      </c>
      <c r="F37" s="15"/>
    </row>
    <row r="38" spans="1:6">
      <c r="A38" s="13">
        <v>29</v>
      </c>
      <c r="B38" s="12">
        <f t="shared" si="1"/>
        <v>476.53560209208752</v>
      </c>
      <c r="C38" s="12">
        <f t="shared" si="2"/>
        <v>3.9711300174340627</v>
      </c>
      <c r="D38" s="12">
        <f t="shared" si="4"/>
        <v>35.082010743265897</v>
      </c>
      <c r="E38" s="12">
        <f t="shared" si="3"/>
        <v>441.45359134882165</v>
      </c>
      <c r="F38" s="15"/>
    </row>
    <row r="39" spans="1:6">
      <c r="A39" s="13">
        <v>30</v>
      </c>
      <c r="B39" s="12">
        <f t="shared" si="1"/>
        <v>441.45359134882165</v>
      </c>
      <c r="C39" s="12">
        <f t="shared" si="2"/>
        <v>3.6787799279068469</v>
      </c>
      <c r="D39" s="12">
        <f t="shared" si="4"/>
        <v>35.374360832793116</v>
      </c>
      <c r="E39" s="12">
        <f t="shared" si="3"/>
        <v>406.07923051602853</v>
      </c>
      <c r="F39" s="15"/>
    </row>
    <row r="40" spans="1:6">
      <c r="A40" s="13">
        <v>31</v>
      </c>
      <c r="B40" s="12">
        <f t="shared" si="1"/>
        <v>406.07923051602853</v>
      </c>
      <c r="C40" s="12">
        <f t="shared" si="2"/>
        <v>3.3839935876335709</v>
      </c>
      <c r="D40" s="12">
        <f t="shared" si="4"/>
        <v>35.669147173066392</v>
      </c>
      <c r="E40" s="12">
        <f t="shared" si="3"/>
        <v>370.41008334296214</v>
      </c>
      <c r="F40" s="15"/>
    </row>
    <row r="41" spans="1:6">
      <c r="A41" s="13">
        <v>32</v>
      </c>
      <c r="B41" s="12">
        <f t="shared" si="1"/>
        <v>370.41008334296214</v>
      </c>
      <c r="C41" s="12">
        <f t="shared" si="2"/>
        <v>3.0867506945246843</v>
      </c>
      <c r="D41" s="12">
        <f t="shared" ref="D41:D45" si="5">MonthlyPayment-C41</f>
        <v>35.966390066175279</v>
      </c>
      <c r="E41" s="12">
        <f t="shared" si="3"/>
        <v>334.44369327678686</v>
      </c>
      <c r="F41" s="15"/>
    </row>
    <row r="42" spans="1:6">
      <c r="A42" s="13">
        <v>33</v>
      </c>
      <c r="B42" s="12">
        <f t="shared" si="1"/>
        <v>334.44369327678686</v>
      </c>
      <c r="C42" s="12">
        <f t="shared" si="2"/>
        <v>2.787030777306557</v>
      </c>
      <c r="D42" s="12">
        <f t="shared" si="5"/>
        <v>36.266109983393406</v>
      </c>
      <c r="E42" s="12">
        <f t="shared" si="3"/>
        <v>298.17758329339347</v>
      </c>
      <c r="F42" s="15"/>
    </row>
    <row r="43" spans="1:6">
      <c r="A43" s="13">
        <v>34</v>
      </c>
      <c r="B43" s="12">
        <f t="shared" si="1"/>
        <v>298.17758329339347</v>
      </c>
      <c r="C43" s="12">
        <f t="shared" si="2"/>
        <v>2.4848131941116121</v>
      </c>
      <c r="D43" s="12">
        <f t="shared" si="5"/>
        <v>36.568327566588351</v>
      </c>
      <c r="E43" s="12">
        <f t="shared" si="3"/>
        <v>261.60925572680515</v>
      </c>
      <c r="F43" s="15"/>
    </row>
    <row r="44" spans="1:6">
      <c r="A44" s="13">
        <v>35</v>
      </c>
      <c r="B44" s="12">
        <f t="shared" si="1"/>
        <v>261.60925572680515</v>
      </c>
      <c r="C44" s="12">
        <f t="shared" si="2"/>
        <v>2.1800771310567093</v>
      </c>
      <c r="D44" s="12">
        <f t="shared" si="5"/>
        <v>36.873063629643255</v>
      </c>
      <c r="E44" s="12">
        <f t="shared" si="3"/>
        <v>224.7361920971619</v>
      </c>
      <c r="F44" s="15"/>
    </row>
    <row r="45" spans="1:6">
      <c r="A45" s="13">
        <v>36</v>
      </c>
      <c r="B45" s="12">
        <f t="shared" si="1"/>
        <v>224.7361920971619</v>
      </c>
      <c r="C45" s="12">
        <f t="shared" si="2"/>
        <v>1.8728016008096826</v>
      </c>
      <c r="D45" s="12">
        <f t="shared" si="5"/>
        <v>37.180339159890281</v>
      </c>
      <c r="E45" s="8">
        <f t="shared" si="3"/>
        <v>187.55585293727162</v>
      </c>
      <c r="F45" s="15">
        <v>41609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E33" sqref="E33"/>
    </sheetView>
  </sheetViews>
  <sheetFormatPr baseColWidth="10" defaultRowHeight="15" x14ac:dyDescent="0"/>
  <cols>
    <col min="1" max="1" width="25.83203125" customWidth="1"/>
    <col min="2" max="2" width="16.5" customWidth="1"/>
    <col min="4" max="4" width="17.5" customWidth="1"/>
    <col min="5" max="5" width="21.83203125" customWidth="1"/>
    <col min="6" max="6" width="14" bestFit="1" customWidth="1"/>
  </cols>
  <sheetData>
    <row r="1" spans="1:6">
      <c r="A1" t="s">
        <v>34</v>
      </c>
    </row>
    <row r="3" spans="1:6">
      <c r="A3" t="s">
        <v>1</v>
      </c>
      <c r="B3" s="9">
        <f>F6</f>
        <v>1210.3050856617115</v>
      </c>
      <c r="E3" t="s">
        <v>16</v>
      </c>
      <c r="F3" s="4">
        <f>(1+MonthlyInterestRate)</f>
        <v>1.0083333333333333</v>
      </c>
    </row>
    <row r="4" spans="1:6">
      <c r="A4" t="s">
        <v>0</v>
      </c>
      <c r="B4" s="2">
        <v>0.1</v>
      </c>
      <c r="E4" t="s">
        <v>18</v>
      </c>
      <c r="F4">
        <v>1000</v>
      </c>
    </row>
    <row r="5" spans="1:6">
      <c r="A5" t="s">
        <v>5</v>
      </c>
      <c r="B5" s="4">
        <f>B4/12</f>
        <v>8.3333333333333332E-3</v>
      </c>
      <c r="E5" t="s">
        <v>19</v>
      </c>
      <c r="F5" s="9">
        <v>23</v>
      </c>
    </row>
    <row r="6" spans="1:6">
      <c r="A6" t="s">
        <v>10</v>
      </c>
      <c r="B6" s="6">
        <v>36</v>
      </c>
      <c r="E6" t="s">
        <v>17</v>
      </c>
      <c r="F6" s="9">
        <f>POWER(F3,DeferMonths)*F4</f>
        <v>1210.3050856617115</v>
      </c>
    </row>
    <row r="7" spans="1:6">
      <c r="A7" t="s">
        <v>7</v>
      </c>
      <c r="B7" s="16">
        <f>-PMT(MonthlyInterestRate,NumPayments,LoanAmount,0,0)</f>
        <v>39.053140760699961</v>
      </c>
    </row>
    <row r="8" spans="1:6">
      <c r="B8" s="1"/>
    </row>
    <row r="9" spans="1:6">
      <c r="B9" t="s">
        <v>3</v>
      </c>
      <c r="C9" t="s">
        <v>4</v>
      </c>
      <c r="D9" t="s">
        <v>6</v>
      </c>
      <c r="E9" t="s">
        <v>8</v>
      </c>
      <c r="F9" t="s">
        <v>35</v>
      </c>
    </row>
    <row r="10" spans="1:6">
      <c r="A10" t="s">
        <v>2</v>
      </c>
      <c r="B10" s="3">
        <f>B3</f>
        <v>1210.3050856617115</v>
      </c>
      <c r="C10" s="3">
        <f>(B10*B$5)</f>
        <v>10.085875713847596</v>
      </c>
      <c r="D10" s="3">
        <f t="shared" ref="D10:D26" si="0">MonthlyPayment-C10</f>
        <v>28.967265046852365</v>
      </c>
      <c r="E10" s="3">
        <f>B10-D10</f>
        <v>1181.3378206148591</v>
      </c>
      <c r="F10" s="14">
        <v>40544</v>
      </c>
    </row>
    <row r="11" spans="1:6">
      <c r="A11">
        <v>2</v>
      </c>
      <c r="B11" s="3">
        <f>E10</f>
        <v>1181.3378206148591</v>
      </c>
      <c r="C11" s="3">
        <f>(B11*B$5)</f>
        <v>9.8444818384571597</v>
      </c>
      <c r="D11" s="3">
        <f t="shared" si="0"/>
        <v>29.208658922242801</v>
      </c>
      <c r="E11" s="3">
        <f>B11-D11</f>
        <v>1152.1291616926162</v>
      </c>
      <c r="F11" s="14"/>
    </row>
    <row r="12" spans="1:6">
      <c r="A12">
        <v>3</v>
      </c>
      <c r="B12" s="3">
        <f t="shared" ref="B12:B45" si="1">E11</f>
        <v>1152.1291616926162</v>
      </c>
      <c r="C12" s="3">
        <f t="shared" ref="C12:C45" si="2">(B12*B$5)</f>
        <v>9.6010763474384682</v>
      </c>
      <c r="D12" s="3">
        <f t="shared" si="0"/>
        <v>29.452064413261493</v>
      </c>
      <c r="E12" s="3">
        <f t="shared" ref="E12:E45" si="3">B12-D12</f>
        <v>1122.6770972793547</v>
      </c>
      <c r="F12" s="14"/>
    </row>
    <row r="13" spans="1:6">
      <c r="A13">
        <v>4</v>
      </c>
      <c r="B13" s="3">
        <f t="shared" si="1"/>
        <v>1122.6770972793547</v>
      </c>
      <c r="C13" s="3">
        <f t="shared" si="2"/>
        <v>9.3556424773279563</v>
      </c>
      <c r="D13" s="3">
        <f t="shared" si="0"/>
        <v>29.697498283372006</v>
      </c>
      <c r="E13" s="3">
        <f t="shared" si="3"/>
        <v>1092.9795989959828</v>
      </c>
      <c r="F13" s="14"/>
    </row>
    <row r="14" spans="1:6">
      <c r="A14">
        <v>5</v>
      </c>
      <c r="B14" s="3">
        <f t="shared" si="1"/>
        <v>1092.9795989959828</v>
      </c>
      <c r="C14" s="3">
        <f t="shared" si="2"/>
        <v>9.1081633249665224</v>
      </c>
      <c r="D14" s="3">
        <f t="shared" si="0"/>
        <v>29.944977435733438</v>
      </c>
      <c r="E14" s="3">
        <f t="shared" si="3"/>
        <v>1063.0346215602494</v>
      </c>
      <c r="F14" s="14"/>
    </row>
    <row r="15" spans="1:6">
      <c r="A15">
        <v>6</v>
      </c>
      <c r="B15" s="3">
        <f t="shared" si="1"/>
        <v>1063.0346215602494</v>
      </c>
      <c r="C15" s="3">
        <f t="shared" si="2"/>
        <v>8.8586218463354118</v>
      </c>
      <c r="D15" s="3">
        <f t="shared" si="0"/>
        <v>30.194518914364551</v>
      </c>
      <c r="E15" s="3">
        <f t="shared" si="3"/>
        <v>1032.8401026458848</v>
      </c>
      <c r="F15" s="14"/>
    </row>
    <row r="16" spans="1:6">
      <c r="A16">
        <v>7</v>
      </c>
      <c r="B16" s="3">
        <f t="shared" si="1"/>
        <v>1032.8401026458848</v>
      </c>
      <c r="C16" s="3">
        <f t="shared" si="2"/>
        <v>8.607000855382374</v>
      </c>
      <c r="D16" s="3">
        <f t="shared" si="0"/>
        <v>30.446139905317587</v>
      </c>
      <c r="E16" s="3">
        <f t="shared" si="3"/>
        <v>1002.3939627405672</v>
      </c>
      <c r="F16" s="14"/>
    </row>
    <row r="17" spans="1:6">
      <c r="A17">
        <v>8</v>
      </c>
      <c r="B17" s="3">
        <f t="shared" si="1"/>
        <v>1002.3939627405672</v>
      </c>
      <c r="C17" s="3">
        <f t="shared" si="2"/>
        <v>8.3532830228380597</v>
      </c>
      <c r="D17" s="3">
        <f t="shared" si="0"/>
        <v>30.699857737861901</v>
      </c>
      <c r="E17" s="3">
        <f t="shared" si="3"/>
        <v>971.69410500270533</v>
      </c>
      <c r="F17" s="14"/>
    </row>
    <row r="18" spans="1:6">
      <c r="A18">
        <v>9</v>
      </c>
      <c r="B18" s="3">
        <f t="shared" si="1"/>
        <v>971.69410500270533</v>
      </c>
      <c r="C18" s="3">
        <f t="shared" si="2"/>
        <v>8.0974508750225436</v>
      </c>
      <c r="D18" s="3">
        <f t="shared" si="0"/>
        <v>30.955689885677415</v>
      </c>
      <c r="E18" s="3">
        <f t="shared" si="3"/>
        <v>940.7384151170279</v>
      </c>
      <c r="F18" s="14"/>
    </row>
    <row r="19" spans="1:6">
      <c r="A19">
        <v>10</v>
      </c>
      <c r="B19" s="3">
        <f t="shared" si="1"/>
        <v>940.7384151170279</v>
      </c>
      <c r="C19" s="3">
        <f t="shared" si="2"/>
        <v>7.8394867926418987</v>
      </c>
      <c r="D19" s="3">
        <f t="shared" si="0"/>
        <v>31.213653968058061</v>
      </c>
      <c r="E19" s="3">
        <f t="shared" si="3"/>
        <v>909.52476114896979</v>
      </c>
      <c r="F19" s="14"/>
    </row>
    <row r="20" spans="1:6">
      <c r="A20">
        <v>11</v>
      </c>
      <c r="B20" s="3">
        <f t="shared" si="1"/>
        <v>909.52476114896979</v>
      </c>
      <c r="C20" s="3">
        <f t="shared" si="2"/>
        <v>7.5793730095747485</v>
      </c>
      <c r="D20" s="3">
        <f t="shared" si="0"/>
        <v>31.473767751125212</v>
      </c>
      <c r="E20" s="3">
        <f t="shared" si="3"/>
        <v>878.05099339784454</v>
      </c>
      <c r="F20" s="14"/>
    </row>
    <row r="21" spans="1:6">
      <c r="A21">
        <v>12</v>
      </c>
      <c r="B21" s="3">
        <f t="shared" si="1"/>
        <v>878.05099339784454</v>
      </c>
      <c r="C21" s="3">
        <f t="shared" si="2"/>
        <v>7.3170916116487046</v>
      </c>
      <c r="D21" s="3">
        <f t="shared" si="0"/>
        <v>31.736049149051254</v>
      </c>
      <c r="E21" s="8">
        <f t="shared" si="3"/>
        <v>846.31494424879327</v>
      </c>
      <c r="F21" s="15"/>
    </row>
    <row r="22" spans="1:6">
      <c r="A22">
        <v>13</v>
      </c>
      <c r="B22" s="8">
        <f t="shared" si="1"/>
        <v>846.31494424879327</v>
      </c>
      <c r="C22" s="3">
        <f t="shared" si="2"/>
        <v>7.0526245354066104</v>
      </c>
      <c r="D22" s="3">
        <f t="shared" si="0"/>
        <v>32.000516225293353</v>
      </c>
      <c r="E22" s="12">
        <f t="shared" si="3"/>
        <v>814.31442802349989</v>
      </c>
      <c r="F22" s="15">
        <v>40909</v>
      </c>
    </row>
    <row r="23" spans="1:6">
      <c r="A23">
        <v>14</v>
      </c>
      <c r="B23" s="3">
        <f t="shared" si="1"/>
        <v>814.31442802349989</v>
      </c>
      <c r="C23" s="3">
        <f t="shared" si="2"/>
        <v>6.7859535668624993</v>
      </c>
      <c r="D23" s="3">
        <f t="shared" si="0"/>
        <v>32.267187193837458</v>
      </c>
      <c r="E23" s="12">
        <f t="shared" si="3"/>
        <v>782.04724082966243</v>
      </c>
      <c r="F23" s="15" t="s">
        <v>37</v>
      </c>
    </row>
    <row r="24" spans="1:6">
      <c r="A24">
        <v>15</v>
      </c>
      <c r="B24" s="3">
        <f t="shared" si="1"/>
        <v>782.04724082966243</v>
      </c>
      <c r="C24" s="3">
        <f t="shared" si="2"/>
        <v>6.5170603402471867</v>
      </c>
      <c r="D24" s="3">
        <f t="shared" si="0"/>
        <v>32.536080420452777</v>
      </c>
      <c r="E24" s="12">
        <f t="shared" si="3"/>
        <v>749.51116040920965</v>
      </c>
      <c r="F24" s="15" t="s">
        <v>38</v>
      </c>
    </row>
    <row r="25" spans="1:6">
      <c r="A25">
        <v>16</v>
      </c>
      <c r="B25" s="3">
        <f t="shared" si="1"/>
        <v>749.51116040920965</v>
      </c>
      <c r="C25" s="3">
        <f t="shared" si="2"/>
        <v>6.2459263367434135</v>
      </c>
      <c r="D25" s="3">
        <f t="shared" si="0"/>
        <v>32.807214423956545</v>
      </c>
      <c r="E25" s="12">
        <f t="shared" si="3"/>
        <v>716.70394598525309</v>
      </c>
      <c r="F25" s="15" t="s">
        <v>39</v>
      </c>
    </row>
    <row r="26" spans="1:6">
      <c r="A26">
        <v>17</v>
      </c>
      <c r="B26" s="3">
        <f t="shared" si="1"/>
        <v>716.70394598525309</v>
      </c>
      <c r="C26" s="3">
        <f t="shared" si="2"/>
        <v>5.9725328832104427</v>
      </c>
      <c r="D26" s="3">
        <f t="shared" si="0"/>
        <v>33.08060787748952</v>
      </c>
      <c r="E26" s="12">
        <f t="shared" si="3"/>
        <v>683.62333810776352</v>
      </c>
      <c r="F26" s="15" t="s">
        <v>40</v>
      </c>
    </row>
    <row r="27" spans="1:6">
      <c r="A27">
        <v>18</v>
      </c>
      <c r="B27" s="3">
        <f t="shared" si="1"/>
        <v>683.62333810776352</v>
      </c>
      <c r="C27" s="3">
        <f t="shared" si="2"/>
        <v>5.6968611508980294</v>
      </c>
      <c r="D27" s="3">
        <f t="shared" ref="D27:D40" si="4">MonthlyPayment-C27</f>
        <v>33.356279609801931</v>
      </c>
      <c r="E27" s="12">
        <f t="shared" si="3"/>
        <v>650.26705849796156</v>
      </c>
      <c r="F27" s="15" t="s">
        <v>41</v>
      </c>
    </row>
    <row r="28" spans="1:6">
      <c r="A28">
        <v>19</v>
      </c>
      <c r="B28" s="3">
        <f t="shared" si="1"/>
        <v>650.26705849796156</v>
      </c>
      <c r="C28" s="3">
        <f t="shared" si="2"/>
        <v>5.4188921541496793</v>
      </c>
      <c r="D28" s="3">
        <f t="shared" si="4"/>
        <v>33.63424860655028</v>
      </c>
      <c r="E28" s="12">
        <f t="shared" si="3"/>
        <v>616.63280989141128</v>
      </c>
      <c r="F28" s="15" t="s">
        <v>42</v>
      </c>
    </row>
    <row r="29" spans="1:6">
      <c r="A29">
        <v>20</v>
      </c>
      <c r="B29" s="3">
        <f t="shared" si="1"/>
        <v>616.63280989141128</v>
      </c>
      <c r="C29" s="3">
        <f t="shared" si="2"/>
        <v>5.1386067490950937</v>
      </c>
      <c r="D29" s="3">
        <f t="shared" si="4"/>
        <v>33.914534011604864</v>
      </c>
      <c r="E29" s="12">
        <f t="shared" si="3"/>
        <v>582.71827587980647</v>
      </c>
      <c r="F29" s="15" t="s">
        <v>43</v>
      </c>
    </row>
    <row r="30" spans="1:6">
      <c r="A30">
        <v>21</v>
      </c>
      <c r="B30" s="3">
        <f t="shared" si="1"/>
        <v>582.71827587980647</v>
      </c>
      <c r="C30" s="3">
        <f t="shared" si="2"/>
        <v>4.8559856323317208</v>
      </c>
      <c r="D30" s="3">
        <f t="shared" si="4"/>
        <v>34.197155128368237</v>
      </c>
      <c r="E30" s="12">
        <f t="shared" si="3"/>
        <v>548.52112075143827</v>
      </c>
      <c r="F30" s="15" t="s">
        <v>44</v>
      </c>
    </row>
    <row r="31" spans="1:6">
      <c r="A31">
        <v>22</v>
      </c>
      <c r="B31" s="3">
        <f t="shared" si="1"/>
        <v>548.52112075143827</v>
      </c>
      <c r="C31" s="3">
        <f t="shared" si="2"/>
        <v>4.5710093395953191</v>
      </c>
      <c r="D31" s="3">
        <f t="shared" si="4"/>
        <v>34.48213142110464</v>
      </c>
      <c r="E31" s="12">
        <f t="shared" si="3"/>
        <v>514.03898933033361</v>
      </c>
      <c r="F31" s="15" t="s">
        <v>45</v>
      </c>
    </row>
    <row r="32" spans="1:6">
      <c r="A32">
        <v>23</v>
      </c>
      <c r="B32" s="3">
        <f t="shared" si="1"/>
        <v>514.03898933033361</v>
      </c>
      <c r="C32" s="3">
        <f t="shared" si="2"/>
        <v>4.2836582444194464</v>
      </c>
      <c r="D32" s="3">
        <f t="shared" si="4"/>
        <v>34.769482516280512</v>
      </c>
      <c r="E32" s="12">
        <f t="shared" si="3"/>
        <v>479.2695068140531</v>
      </c>
      <c r="F32" s="15" t="s">
        <v>46</v>
      </c>
    </row>
    <row r="33" spans="1:6">
      <c r="A33">
        <v>24</v>
      </c>
      <c r="B33" s="3">
        <f t="shared" si="1"/>
        <v>479.2695068140531</v>
      </c>
      <c r="C33" s="3">
        <f t="shared" si="2"/>
        <v>3.9939125567837759</v>
      </c>
      <c r="D33" s="3">
        <f t="shared" si="4"/>
        <v>35.059228203916184</v>
      </c>
      <c r="E33" s="8">
        <f t="shared" si="3"/>
        <v>444.21027861013692</v>
      </c>
      <c r="F33" s="15" t="s">
        <v>36</v>
      </c>
    </row>
    <row r="34" spans="1:6">
      <c r="A34">
        <v>25</v>
      </c>
      <c r="B34" s="3">
        <f t="shared" si="1"/>
        <v>444.21027861013692</v>
      </c>
      <c r="C34" s="3">
        <f t="shared" si="2"/>
        <v>3.7017523217511408</v>
      </c>
      <c r="D34" s="3">
        <f t="shared" si="4"/>
        <v>35.351388438948817</v>
      </c>
      <c r="E34" s="3">
        <f t="shared" si="3"/>
        <v>408.85889017118814</v>
      </c>
      <c r="F34" s="14"/>
    </row>
    <row r="35" spans="1:6">
      <c r="A35">
        <v>26</v>
      </c>
      <c r="B35" s="3">
        <f t="shared" si="1"/>
        <v>408.85889017118814</v>
      </c>
      <c r="C35" s="3">
        <f t="shared" si="2"/>
        <v>3.4071574180932345</v>
      </c>
      <c r="D35" s="3">
        <f t="shared" si="4"/>
        <v>35.645983342606726</v>
      </c>
      <c r="E35" s="3">
        <f t="shared" si="3"/>
        <v>373.21290682858142</v>
      </c>
      <c r="F35" s="14"/>
    </row>
    <row r="36" spans="1:6">
      <c r="A36">
        <v>27</v>
      </c>
      <c r="B36" s="3">
        <f t="shared" si="1"/>
        <v>373.21290682858142</v>
      </c>
      <c r="C36" s="3">
        <f t="shared" si="2"/>
        <v>3.1101075569048451</v>
      </c>
      <c r="D36" s="3">
        <f t="shared" si="4"/>
        <v>35.943033203795117</v>
      </c>
      <c r="E36" s="3">
        <f t="shared" si="3"/>
        <v>337.26987362478633</v>
      </c>
      <c r="F36" s="14"/>
    </row>
    <row r="37" spans="1:6">
      <c r="A37">
        <v>28</v>
      </c>
      <c r="B37" s="3">
        <f t="shared" si="1"/>
        <v>337.26987362478633</v>
      </c>
      <c r="C37" s="3">
        <f t="shared" si="2"/>
        <v>2.8105822802065528</v>
      </c>
      <c r="D37" s="3">
        <f t="shared" si="4"/>
        <v>36.242558480493408</v>
      </c>
      <c r="E37" s="3">
        <f t="shared" si="3"/>
        <v>301.02731514429291</v>
      </c>
      <c r="F37" s="14"/>
    </row>
    <row r="38" spans="1:6">
      <c r="A38">
        <v>29</v>
      </c>
      <c r="B38" s="3">
        <f t="shared" si="1"/>
        <v>301.02731514429291</v>
      </c>
      <c r="C38" s="3">
        <f t="shared" si="2"/>
        <v>2.5085609595357741</v>
      </c>
      <c r="D38" s="3">
        <f t="shared" si="4"/>
        <v>36.54457980116419</v>
      </c>
      <c r="E38" s="3">
        <f t="shared" si="3"/>
        <v>264.48273534312875</v>
      </c>
      <c r="F38" s="14"/>
    </row>
    <row r="39" spans="1:6">
      <c r="A39">
        <v>30</v>
      </c>
      <c r="B39" s="3">
        <f t="shared" si="1"/>
        <v>264.48273534312875</v>
      </c>
      <c r="C39" s="3">
        <f t="shared" si="2"/>
        <v>2.2040227945260731</v>
      </c>
      <c r="D39" s="3">
        <f t="shared" si="4"/>
        <v>36.849117966173885</v>
      </c>
      <c r="E39" s="3">
        <f t="shared" si="3"/>
        <v>227.63361737695487</v>
      </c>
      <c r="F39" s="14"/>
    </row>
    <row r="40" spans="1:6">
      <c r="A40">
        <v>31</v>
      </c>
      <c r="B40" s="3">
        <f t="shared" si="1"/>
        <v>227.63361737695487</v>
      </c>
      <c r="C40" s="3">
        <f t="shared" si="2"/>
        <v>1.896946811474624</v>
      </c>
      <c r="D40" s="3">
        <f t="shared" si="4"/>
        <v>37.15619394922534</v>
      </c>
      <c r="E40" s="3">
        <f t="shared" si="3"/>
        <v>190.47742342772955</v>
      </c>
      <c r="F40" s="14"/>
    </row>
    <row r="41" spans="1:6">
      <c r="A41">
        <v>32</v>
      </c>
      <c r="B41" s="3">
        <f t="shared" si="1"/>
        <v>190.47742342772955</v>
      </c>
      <c r="C41" s="3">
        <f t="shared" si="2"/>
        <v>1.5873118618977462</v>
      </c>
      <c r="D41" s="3">
        <f t="shared" ref="D41:D45" si="5">MonthlyPayment-C41</f>
        <v>37.465828898802215</v>
      </c>
      <c r="E41" s="3">
        <f t="shared" si="3"/>
        <v>153.01159452892733</v>
      </c>
      <c r="F41" s="14"/>
    </row>
    <row r="42" spans="1:6">
      <c r="A42">
        <v>33</v>
      </c>
      <c r="B42" s="3">
        <f t="shared" si="1"/>
        <v>153.01159452892733</v>
      </c>
      <c r="C42" s="3">
        <f t="shared" si="2"/>
        <v>1.2750966210743944</v>
      </c>
      <c r="D42" s="3">
        <f t="shared" si="5"/>
        <v>37.778044139625564</v>
      </c>
      <c r="E42" s="3">
        <f t="shared" si="3"/>
        <v>115.23355038930177</v>
      </c>
      <c r="F42" s="14"/>
    </row>
    <row r="43" spans="1:6">
      <c r="A43">
        <v>34</v>
      </c>
      <c r="B43" s="3">
        <f t="shared" si="1"/>
        <v>115.23355038930177</v>
      </c>
      <c r="C43" s="3">
        <f t="shared" si="2"/>
        <v>0.96027958657751478</v>
      </c>
      <c r="D43" s="3">
        <f t="shared" si="5"/>
        <v>38.092861174122447</v>
      </c>
      <c r="E43" s="3">
        <f t="shared" si="3"/>
        <v>77.140689215179322</v>
      </c>
      <c r="F43" s="14"/>
    </row>
    <row r="44" spans="1:6">
      <c r="A44">
        <v>35</v>
      </c>
      <c r="B44" s="3">
        <f t="shared" si="1"/>
        <v>77.140689215179322</v>
      </c>
      <c r="C44" s="3">
        <f t="shared" si="2"/>
        <v>0.64283907679316099</v>
      </c>
      <c r="D44" s="3">
        <f t="shared" si="5"/>
        <v>38.410301683906802</v>
      </c>
      <c r="E44" s="3">
        <f t="shared" si="3"/>
        <v>38.73038753127252</v>
      </c>
      <c r="F44" s="14"/>
    </row>
    <row r="45" spans="1:6">
      <c r="A45">
        <v>36</v>
      </c>
      <c r="B45" s="3">
        <f t="shared" si="1"/>
        <v>38.73038753127252</v>
      </c>
      <c r="C45" s="3">
        <f t="shared" si="2"/>
        <v>0.32275322942727097</v>
      </c>
      <c r="D45" s="3">
        <f t="shared" si="5"/>
        <v>38.73038753127269</v>
      </c>
      <c r="E45" s="3">
        <f t="shared" si="3"/>
        <v>-1.7053025658242404E-13</v>
      </c>
      <c r="F45" s="14"/>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workbookViewId="0">
      <selection activeCell="D17" sqref="D17"/>
    </sheetView>
  </sheetViews>
  <sheetFormatPr baseColWidth="10" defaultRowHeight="15" x14ac:dyDescent="0"/>
  <cols>
    <col min="1" max="1" width="25.83203125" customWidth="1"/>
    <col min="2" max="2" width="16.5" customWidth="1"/>
    <col min="4" max="4" width="17.5" customWidth="1"/>
    <col min="5" max="5" width="21.83203125" customWidth="1"/>
  </cols>
  <sheetData>
    <row r="1" spans="1:6">
      <c r="A1" t="s">
        <v>32</v>
      </c>
    </row>
    <row r="3" spans="1:6">
      <c r="A3" t="s">
        <v>1</v>
      </c>
      <c r="B3">
        <f>F6</f>
        <v>1210.3050856617115</v>
      </c>
      <c r="E3" t="s">
        <v>16</v>
      </c>
      <c r="F3" s="4">
        <f>(1+MonthlyInterestRate)</f>
        <v>1.0083333333333333</v>
      </c>
    </row>
    <row r="4" spans="1:6">
      <c r="A4" t="s">
        <v>0</v>
      </c>
      <c r="B4" s="2">
        <v>0.1</v>
      </c>
      <c r="E4" t="s">
        <v>18</v>
      </c>
      <c r="F4">
        <v>1000</v>
      </c>
    </row>
    <row r="5" spans="1:6">
      <c r="A5" t="s">
        <v>5</v>
      </c>
      <c r="B5" s="4">
        <f>B4/12</f>
        <v>8.3333333333333332E-3</v>
      </c>
      <c r="E5" t="s">
        <v>19</v>
      </c>
      <c r="F5">
        <v>23</v>
      </c>
    </row>
    <row r="6" spans="1:6">
      <c r="A6" t="s">
        <v>10</v>
      </c>
      <c r="B6" s="6">
        <v>36</v>
      </c>
      <c r="E6" t="s">
        <v>17</v>
      </c>
      <c r="F6" s="9">
        <f>POWER(F3,DeferMonths)*F4</f>
        <v>1210.3050856617115</v>
      </c>
    </row>
    <row r="7" spans="1:6">
      <c r="A7" t="s">
        <v>7</v>
      </c>
      <c r="B7" s="1">
        <f>-PMT(MonthlyInterestRate,NumPayments,LoanAmount,0,0)</f>
        <v>39.053140760699961</v>
      </c>
    </row>
    <row r="8" spans="1:6">
      <c r="B8" s="1"/>
    </row>
    <row r="9" spans="1:6">
      <c r="B9" t="s">
        <v>3</v>
      </c>
      <c r="C9" t="s">
        <v>4</v>
      </c>
      <c r="D9" t="s">
        <v>6</v>
      </c>
      <c r="E9" t="s">
        <v>8</v>
      </c>
    </row>
    <row r="10" spans="1:6">
      <c r="A10" t="s">
        <v>2</v>
      </c>
      <c r="B10" s="3">
        <f>B3</f>
        <v>1210.3050856617115</v>
      </c>
      <c r="C10" s="3">
        <f>(B10*B$5)</f>
        <v>10.085875713847596</v>
      </c>
      <c r="D10" s="3">
        <f t="shared" ref="D10:D26" si="0">MonthlyPayment-C10</f>
        <v>28.967265046852365</v>
      </c>
      <c r="E10" s="3">
        <f>B10-D10</f>
        <v>1181.3378206148591</v>
      </c>
    </row>
    <row r="11" spans="1:6">
      <c r="A11">
        <v>2</v>
      </c>
      <c r="B11" s="3">
        <f>E10</f>
        <v>1181.3378206148591</v>
      </c>
      <c r="C11" s="3">
        <f>(B11*B$5)</f>
        <v>9.8444818384571597</v>
      </c>
      <c r="D11" s="3">
        <f t="shared" si="0"/>
        <v>29.208658922242801</v>
      </c>
      <c r="E11" s="3">
        <f>B11-D11</f>
        <v>1152.1291616926162</v>
      </c>
    </row>
    <row r="12" spans="1:6">
      <c r="A12">
        <v>3</v>
      </c>
      <c r="B12" s="3">
        <f t="shared" ref="B12:B45" si="1">E11</f>
        <v>1152.1291616926162</v>
      </c>
      <c r="C12" s="3">
        <f t="shared" ref="C12:C45" si="2">(B12*B$5)</f>
        <v>9.6010763474384682</v>
      </c>
      <c r="D12" s="3">
        <f t="shared" si="0"/>
        <v>29.452064413261493</v>
      </c>
      <c r="E12" s="3">
        <f t="shared" ref="E12:E45" si="3">B12-D12</f>
        <v>1122.6770972793547</v>
      </c>
    </row>
    <row r="13" spans="1:6">
      <c r="A13">
        <v>4</v>
      </c>
      <c r="B13" s="3">
        <f t="shared" si="1"/>
        <v>1122.6770972793547</v>
      </c>
      <c r="C13" s="3">
        <f t="shared" si="2"/>
        <v>9.3556424773279563</v>
      </c>
      <c r="D13" s="3">
        <f t="shared" si="0"/>
        <v>29.697498283372006</v>
      </c>
      <c r="E13" s="3">
        <f t="shared" si="3"/>
        <v>1092.9795989959828</v>
      </c>
    </row>
    <row r="14" spans="1:6">
      <c r="A14">
        <v>5</v>
      </c>
      <c r="B14" s="3">
        <f t="shared" si="1"/>
        <v>1092.9795989959828</v>
      </c>
      <c r="C14" s="3">
        <f t="shared" si="2"/>
        <v>9.1081633249665224</v>
      </c>
      <c r="D14" s="3">
        <f t="shared" si="0"/>
        <v>29.944977435733438</v>
      </c>
      <c r="E14" s="3">
        <f t="shared" si="3"/>
        <v>1063.0346215602494</v>
      </c>
    </row>
    <row r="15" spans="1:6">
      <c r="A15">
        <v>6</v>
      </c>
      <c r="B15" s="3">
        <f t="shared" si="1"/>
        <v>1063.0346215602494</v>
      </c>
      <c r="C15" s="3">
        <f t="shared" si="2"/>
        <v>8.8586218463354118</v>
      </c>
      <c r="D15" s="3">
        <f t="shared" si="0"/>
        <v>30.194518914364551</v>
      </c>
      <c r="E15" s="3">
        <f t="shared" si="3"/>
        <v>1032.8401026458848</v>
      </c>
    </row>
    <row r="16" spans="1:6">
      <c r="A16">
        <v>7</v>
      </c>
      <c r="B16" s="3">
        <f t="shared" si="1"/>
        <v>1032.8401026458848</v>
      </c>
      <c r="C16" s="3">
        <f t="shared" si="2"/>
        <v>8.607000855382374</v>
      </c>
      <c r="D16" s="3">
        <f t="shared" si="0"/>
        <v>30.446139905317587</v>
      </c>
      <c r="E16" s="3">
        <f t="shared" si="3"/>
        <v>1002.3939627405672</v>
      </c>
    </row>
    <row r="17" spans="1:6">
      <c r="A17">
        <v>8</v>
      </c>
      <c r="B17" s="3">
        <f t="shared" si="1"/>
        <v>1002.3939627405672</v>
      </c>
      <c r="C17" s="3">
        <f t="shared" si="2"/>
        <v>8.3532830228380597</v>
      </c>
      <c r="D17" s="3">
        <f t="shared" si="0"/>
        <v>30.699857737861901</v>
      </c>
      <c r="E17" s="3">
        <f t="shared" si="3"/>
        <v>971.69410500270533</v>
      </c>
    </row>
    <row r="18" spans="1:6">
      <c r="A18">
        <v>9</v>
      </c>
      <c r="B18" s="3">
        <f t="shared" si="1"/>
        <v>971.69410500270533</v>
      </c>
      <c r="C18" s="3">
        <f t="shared" si="2"/>
        <v>8.0974508750225436</v>
      </c>
      <c r="D18" s="3">
        <f t="shared" si="0"/>
        <v>30.955689885677415</v>
      </c>
      <c r="E18" s="3">
        <f t="shared" si="3"/>
        <v>940.7384151170279</v>
      </c>
    </row>
    <row r="19" spans="1:6">
      <c r="A19">
        <v>10</v>
      </c>
      <c r="B19" s="3">
        <f t="shared" si="1"/>
        <v>940.7384151170279</v>
      </c>
      <c r="C19" s="3">
        <f t="shared" si="2"/>
        <v>7.8394867926418987</v>
      </c>
      <c r="D19" s="3">
        <f t="shared" si="0"/>
        <v>31.213653968058061</v>
      </c>
      <c r="E19" s="3">
        <f t="shared" si="3"/>
        <v>909.52476114896979</v>
      </c>
    </row>
    <row r="20" spans="1:6">
      <c r="A20">
        <v>11</v>
      </c>
      <c r="B20" s="3">
        <f t="shared" si="1"/>
        <v>909.52476114896979</v>
      </c>
      <c r="C20" s="3">
        <f t="shared" si="2"/>
        <v>7.5793730095747485</v>
      </c>
      <c r="D20" s="3">
        <f t="shared" si="0"/>
        <v>31.473767751125212</v>
      </c>
      <c r="E20" s="3">
        <f t="shared" si="3"/>
        <v>878.05099339784454</v>
      </c>
    </row>
    <row r="21" spans="1:6">
      <c r="A21">
        <v>12</v>
      </c>
      <c r="B21" s="3">
        <f t="shared" si="1"/>
        <v>878.05099339784454</v>
      </c>
      <c r="C21" s="3">
        <f t="shared" si="2"/>
        <v>7.3170916116487046</v>
      </c>
      <c r="D21" s="3">
        <f t="shared" si="0"/>
        <v>31.736049149051254</v>
      </c>
      <c r="E21" s="8">
        <f t="shared" si="3"/>
        <v>846.31494424879327</v>
      </c>
      <c r="F21" s="9" t="s">
        <v>33</v>
      </c>
    </row>
    <row r="22" spans="1:6">
      <c r="A22">
        <v>13</v>
      </c>
      <c r="B22" s="3">
        <f t="shared" si="1"/>
        <v>846.31494424879327</v>
      </c>
      <c r="C22" s="3">
        <f t="shared" si="2"/>
        <v>7.0526245354066104</v>
      </c>
      <c r="D22" s="3">
        <f t="shared" si="0"/>
        <v>32.000516225293353</v>
      </c>
      <c r="E22" s="3">
        <f t="shared" si="3"/>
        <v>814.31442802349989</v>
      </c>
    </row>
    <row r="23" spans="1:6">
      <c r="A23">
        <v>14</v>
      </c>
      <c r="B23" s="3">
        <f t="shared" si="1"/>
        <v>814.31442802349989</v>
      </c>
      <c r="C23" s="3">
        <f t="shared" si="2"/>
        <v>6.7859535668624993</v>
      </c>
      <c r="D23" s="3">
        <f t="shared" si="0"/>
        <v>32.267187193837458</v>
      </c>
      <c r="E23" s="3">
        <f t="shared" si="3"/>
        <v>782.04724082966243</v>
      </c>
    </row>
    <row r="24" spans="1:6">
      <c r="A24">
        <v>15</v>
      </c>
      <c r="B24" s="3">
        <f t="shared" si="1"/>
        <v>782.04724082966243</v>
      </c>
      <c r="C24" s="3">
        <f t="shared" si="2"/>
        <v>6.5170603402471867</v>
      </c>
      <c r="D24" s="3">
        <f t="shared" si="0"/>
        <v>32.536080420452777</v>
      </c>
      <c r="E24" s="3">
        <f t="shared" si="3"/>
        <v>749.51116040920965</v>
      </c>
    </row>
    <row r="25" spans="1:6">
      <c r="A25">
        <v>16</v>
      </c>
      <c r="B25" s="3">
        <f t="shared" si="1"/>
        <v>749.51116040920965</v>
      </c>
      <c r="C25" s="3">
        <f t="shared" si="2"/>
        <v>6.2459263367434135</v>
      </c>
      <c r="D25" s="3">
        <f t="shared" si="0"/>
        <v>32.807214423956545</v>
      </c>
      <c r="E25" s="3">
        <f t="shared" si="3"/>
        <v>716.70394598525309</v>
      </c>
    </row>
    <row r="26" spans="1:6">
      <c r="A26">
        <v>17</v>
      </c>
      <c r="B26" s="3">
        <f t="shared" si="1"/>
        <v>716.70394598525309</v>
      </c>
      <c r="C26" s="3">
        <f t="shared" si="2"/>
        <v>5.9725328832104427</v>
      </c>
      <c r="D26" s="3">
        <f t="shared" si="0"/>
        <v>33.08060787748952</v>
      </c>
      <c r="E26" s="3">
        <f t="shared" si="3"/>
        <v>683.62333810776352</v>
      </c>
    </row>
    <row r="27" spans="1:6">
      <c r="A27">
        <v>18</v>
      </c>
      <c r="B27" s="3">
        <f t="shared" si="1"/>
        <v>683.62333810776352</v>
      </c>
      <c r="C27" s="3">
        <f t="shared" si="2"/>
        <v>5.6968611508980294</v>
      </c>
      <c r="D27" s="3">
        <f t="shared" ref="D27:D40" si="4">MonthlyPayment-C27</f>
        <v>33.356279609801931</v>
      </c>
      <c r="E27" s="3">
        <f t="shared" si="3"/>
        <v>650.26705849796156</v>
      </c>
    </row>
    <row r="28" spans="1:6">
      <c r="A28">
        <v>19</v>
      </c>
      <c r="B28" s="3">
        <f t="shared" si="1"/>
        <v>650.26705849796156</v>
      </c>
      <c r="C28" s="3">
        <f t="shared" si="2"/>
        <v>5.4188921541496793</v>
      </c>
      <c r="D28" s="3">
        <f t="shared" si="4"/>
        <v>33.63424860655028</v>
      </c>
      <c r="E28" s="3">
        <f t="shared" si="3"/>
        <v>616.63280989141128</v>
      </c>
    </row>
    <row r="29" spans="1:6">
      <c r="A29">
        <v>20</v>
      </c>
      <c r="B29" s="3">
        <f t="shared" si="1"/>
        <v>616.63280989141128</v>
      </c>
      <c r="C29" s="3">
        <f t="shared" si="2"/>
        <v>5.1386067490950937</v>
      </c>
      <c r="D29" s="3">
        <f t="shared" si="4"/>
        <v>33.914534011604864</v>
      </c>
      <c r="E29" s="3">
        <f t="shared" si="3"/>
        <v>582.71827587980647</v>
      </c>
    </row>
    <row r="30" spans="1:6">
      <c r="A30">
        <v>21</v>
      </c>
      <c r="B30" s="3">
        <f t="shared" si="1"/>
        <v>582.71827587980647</v>
      </c>
      <c r="C30" s="3">
        <f t="shared" si="2"/>
        <v>4.8559856323317208</v>
      </c>
      <c r="D30" s="3">
        <f t="shared" si="4"/>
        <v>34.197155128368237</v>
      </c>
      <c r="E30" s="3">
        <f t="shared" si="3"/>
        <v>548.52112075143827</v>
      </c>
    </row>
    <row r="31" spans="1:6">
      <c r="A31">
        <v>22</v>
      </c>
      <c r="B31" s="3">
        <f t="shared" si="1"/>
        <v>548.52112075143827</v>
      </c>
      <c r="C31" s="3">
        <f t="shared" si="2"/>
        <v>4.5710093395953191</v>
      </c>
      <c r="D31" s="3">
        <f t="shared" si="4"/>
        <v>34.48213142110464</v>
      </c>
      <c r="E31" s="3">
        <f t="shared" si="3"/>
        <v>514.03898933033361</v>
      </c>
    </row>
    <row r="32" spans="1:6">
      <c r="A32">
        <v>23</v>
      </c>
      <c r="B32" s="3">
        <f t="shared" si="1"/>
        <v>514.03898933033361</v>
      </c>
      <c r="C32" s="3">
        <f t="shared" si="2"/>
        <v>4.2836582444194464</v>
      </c>
      <c r="D32" s="3">
        <f t="shared" si="4"/>
        <v>34.769482516280512</v>
      </c>
      <c r="E32" s="3">
        <f t="shared" si="3"/>
        <v>479.2695068140531</v>
      </c>
    </row>
    <row r="33" spans="1:6">
      <c r="A33">
        <v>24</v>
      </c>
      <c r="B33" s="3">
        <f t="shared" si="1"/>
        <v>479.2695068140531</v>
      </c>
      <c r="C33" s="3">
        <f t="shared" si="2"/>
        <v>3.9939125567837759</v>
      </c>
      <c r="D33" s="3">
        <f t="shared" si="4"/>
        <v>35.059228203916184</v>
      </c>
      <c r="E33" s="8">
        <f t="shared" si="3"/>
        <v>444.21027861013692</v>
      </c>
      <c r="F33" s="9" t="s">
        <v>20</v>
      </c>
    </row>
    <row r="34" spans="1:6">
      <c r="A34">
        <v>25</v>
      </c>
      <c r="B34" s="3">
        <f t="shared" si="1"/>
        <v>444.21027861013692</v>
      </c>
      <c r="C34" s="3">
        <f t="shared" si="2"/>
        <v>3.7017523217511408</v>
      </c>
      <c r="D34" s="3">
        <f t="shared" si="4"/>
        <v>35.351388438948817</v>
      </c>
      <c r="E34" s="3">
        <f t="shared" si="3"/>
        <v>408.85889017118814</v>
      </c>
    </row>
    <row r="35" spans="1:6">
      <c r="A35">
        <v>26</v>
      </c>
      <c r="B35" s="3">
        <f t="shared" si="1"/>
        <v>408.85889017118814</v>
      </c>
      <c r="C35" s="3">
        <f t="shared" si="2"/>
        <v>3.4071574180932345</v>
      </c>
      <c r="D35" s="3">
        <f t="shared" si="4"/>
        <v>35.645983342606726</v>
      </c>
      <c r="E35" s="3">
        <f t="shared" si="3"/>
        <v>373.21290682858142</v>
      </c>
    </row>
    <row r="36" spans="1:6">
      <c r="A36">
        <v>27</v>
      </c>
      <c r="B36" s="3">
        <f t="shared" si="1"/>
        <v>373.21290682858142</v>
      </c>
      <c r="C36" s="3">
        <f t="shared" si="2"/>
        <v>3.1101075569048451</v>
      </c>
      <c r="D36" s="3">
        <f t="shared" si="4"/>
        <v>35.943033203795117</v>
      </c>
      <c r="E36" s="3">
        <f t="shared" si="3"/>
        <v>337.26987362478633</v>
      </c>
    </row>
    <row r="37" spans="1:6">
      <c r="A37">
        <v>28</v>
      </c>
      <c r="B37" s="3">
        <f t="shared" si="1"/>
        <v>337.26987362478633</v>
      </c>
      <c r="C37" s="3">
        <f t="shared" si="2"/>
        <v>2.8105822802065528</v>
      </c>
      <c r="D37" s="3">
        <f t="shared" si="4"/>
        <v>36.242558480493408</v>
      </c>
      <c r="E37" s="3">
        <f t="shared" si="3"/>
        <v>301.02731514429291</v>
      </c>
    </row>
    <row r="38" spans="1:6">
      <c r="A38">
        <v>29</v>
      </c>
      <c r="B38" s="3">
        <f t="shared" si="1"/>
        <v>301.02731514429291</v>
      </c>
      <c r="C38" s="3">
        <f t="shared" si="2"/>
        <v>2.5085609595357741</v>
      </c>
      <c r="D38" s="3">
        <f t="shared" si="4"/>
        <v>36.54457980116419</v>
      </c>
      <c r="E38" s="3">
        <f t="shared" si="3"/>
        <v>264.48273534312875</v>
      </c>
    </row>
    <row r="39" spans="1:6">
      <c r="A39">
        <v>30</v>
      </c>
      <c r="B39" s="3">
        <f t="shared" si="1"/>
        <v>264.48273534312875</v>
      </c>
      <c r="C39" s="3">
        <f t="shared" si="2"/>
        <v>2.2040227945260731</v>
      </c>
      <c r="D39" s="3">
        <f t="shared" si="4"/>
        <v>36.849117966173885</v>
      </c>
      <c r="E39" s="3">
        <f t="shared" si="3"/>
        <v>227.63361737695487</v>
      </c>
    </row>
    <row r="40" spans="1:6">
      <c r="A40">
        <v>31</v>
      </c>
      <c r="B40" s="3">
        <f t="shared" si="1"/>
        <v>227.63361737695487</v>
      </c>
      <c r="C40" s="3">
        <f t="shared" si="2"/>
        <v>1.896946811474624</v>
      </c>
      <c r="D40" s="3">
        <f t="shared" si="4"/>
        <v>37.15619394922534</v>
      </c>
      <c r="E40" s="3">
        <f t="shared" si="3"/>
        <v>190.47742342772955</v>
      </c>
    </row>
    <row r="41" spans="1:6">
      <c r="A41">
        <v>32</v>
      </c>
      <c r="B41" s="3">
        <f t="shared" si="1"/>
        <v>190.47742342772955</v>
      </c>
      <c r="C41" s="3">
        <f t="shared" si="2"/>
        <v>1.5873118618977462</v>
      </c>
      <c r="D41" s="3">
        <f t="shared" ref="D41:D45" si="5">MonthlyPayment-C41</f>
        <v>37.465828898802215</v>
      </c>
      <c r="E41" s="3">
        <f t="shared" si="3"/>
        <v>153.01159452892733</v>
      </c>
    </row>
    <row r="42" spans="1:6">
      <c r="A42">
        <v>33</v>
      </c>
      <c r="B42" s="3">
        <f t="shared" si="1"/>
        <v>153.01159452892733</v>
      </c>
      <c r="C42" s="3">
        <f t="shared" si="2"/>
        <v>1.2750966210743944</v>
      </c>
      <c r="D42" s="3">
        <f t="shared" si="5"/>
        <v>37.778044139625564</v>
      </c>
      <c r="E42" s="3">
        <f t="shared" si="3"/>
        <v>115.23355038930177</v>
      </c>
    </row>
    <row r="43" spans="1:6">
      <c r="A43">
        <v>34</v>
      </c>
      <c r="B43" s="3">
        <f t="shared" si="1"/>
        <v>115.23355038930177</v>
      </c>
      <c r="C43" s="3">
        <f t="shared" si="2"/>
        <v>0.96027958657751478</v>
      </c>
      <c r="D43" s="3">
        <f t="shared" si="5"/>
        <v>38.092861174122447</v>
      </c>
      <c r="E43" s="3">
        <f t="shared" si="3"/>
        <v>77.140689215179322</v>
      </c>
    </row>
    <row r="44" spans="1:6">
      <c r="A44">
        <v>35</v>
      </c>
      <c r="B44" s="3">
        <f t="shared" si="1"/>
        <v>77.140689215179322</v>
      </c>
      <c r="C44" s="3">
        <f t="shared" si="2"/>
        <v>0.64283907679316099</v>
      </c>
      <c r="D44" s="3">
        <f t="shared" si="5"/>
        <v>38.410301683906802</v>
      </c>
      <c r="E44" s="3">
        <f t="shared" si="3"/>
        <v>38.73038753127252</v>
      </c>
    </row>
    <row r="45" spans="1:6">
      <c r="A45">
        <v>36</v>
      </c>
      <c r="B45" s="3">
        <f t="shared" si="1"/>
        <v>38.73038753127252</v>
      </c>
      <c r="C45" s="3">
        <f t="shared" si="2"/>
        <v>0.32275322942727097</v>
      </c>
      <c r="D45" s="3">
        <f t="shared" si="5"/>
        <v>38.73038753127269</v>
      </c>
      <c r="E45" s="3">
        <f t="shared" si="3"/>
        <v>-1.7053025658242404E-13</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Deferred Future Loan UT (8)</vt:lpstr>
      <vt:lpstr>Past Loan Extra Pmt Init Bal</vt:lpstr>
      <vt:lpstr>Deferred Future Loan UT (6)</vt:lpstr>
      <vt:lpstr>Scratchpad for Testing</vt:lpstr>
      <vt:lpstr>Deferred Extra Pmt</vt:lpstr>
      <vt:lpstr>Early Payoff</vt:lpstr>
      <vt:lpstr>Deferred Future Loan UT (5)</vt:lpstr>
      <vt:lpstr>Deferred Future Loan UT (4)</vt:lpstr>
      <vt:lpstr>Deferred Future Loan UT (3)</vt:lpstr>
      <vt:lpstr>Deferred Payment Unit Test</vt:lpstr>
      <vt:lpstr>testSimpleLoan unit test</vt:lpstr>
      <vt:lpstr>testFutureLoan02 unit test</vt:lpstr>
      <vt:lpstr>Deferred Future Loan UT (2)</vt:lpstr>
      <vt:lpstr>Deferred Future Loan UT</vt:lpstr>
      <vt:lpstr>ARM Scratch</vt:lpstr>
      <vt:lpstr>ARM UT 1</vt:lpstr>
      <vt:lpstr>ARM UT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Roehling</dc:creator>
  <cp:lastModifiedBy>Steve Roehling</cp:lastModifiedBy>
  <dcterms:created xsi:type="dcterms:W3CDTF">2013-06-10T17:26:15Z</dcterms:created>
  <dcterms:modified xsi:type="dcterms:W3CDTF">2013-06-25T16:58:55Z</dcterms:modified>
</cp:coreProperties>
</file>