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500" yWindow="2340" windowWidth="24920" windowHeight="16240" tabRatio="823" activeTab="1"/>
  </bookViews>
  <sheets>
    <sheet name="Scratchpad for Testing" sheetId="1" r:id="rId1"/>
    <sheet name="Early Payoff" sheetId="10" r:id="rId2"/>
    <sheet name="Deferred Future Loan UT (5)" sheetId="9" r:id="rId3"/>
    <sheet name="Deferred Future Loan UT (4)" sheetId="8" r:id="rId4"/>
    <sheet name="Deferred Future Loan UT (3)" sheetId="7" r:id="rId5"/>
    <sheet name="Deferred Payment Unit Test" sheetId="6" r:id="rId6"/>
    <sheet name="testSimpleLoan unit test" sheetId="3" r:id="rId7"/>
    <sheet name="testFutureLoan02 unit test" sheetId="2" r:id="rId8"/>
    <sheet name="Deferred Future Loan UT (2)" sheetId="5" r:id="rId9"/>
    <sheet name="Deferred Future Loan UT" sheetId="4" r:id="rId10"/>
  </sheets>
  <definedNames>
    <definedName name="AdjustedAnnualRate">'Early Payoff'!$B$8</definedName>
    <definedName name="AjustedAnnualRate">'Early Payoff'!$B$8</definedName>
    <definedName name="DailyRate">'Early Payoff'!$B$9</definedName>
    <definedName name="DeferMonths" localSheetId="8">'Deferred Future Loan UT (2)'!$F$5</definedName>
    <definedName name="DeferMonths" localSheetId="4">'Deferred Future Loan UT (3)'!$F$5</definedName>
    <definedName name="DeferMonths" localSheetId="3">'Deferred Future Loan UT (4)'!$F$5</definedName>
    <definedName name="DeferMonths" localSheetId="2">'Deferred Future Loan UT (5)'!$F$5</definedName>
    <definedName name="DeferMonths">'Deferred Future Loan UT'!$F$5</definedName>
    <definedName name="InterestRate" localSheetId="9">'Deferred Future Loan UT'!$B$4</definedName>
    <definedName name="InterestRate" localSheetId="8">'Deferred Future Loan UT (2)'!$B$4</definedName>
    <definedName name="InterestRate" localSheetId="4">'Deferred Future Loan UT (3)'!$B$4</definedName>
    <definedName name="InterestRate" localSheetId="3">'Deferred Future Loan UT (4)'!$B$4</definedName>
    <definedName name="InterestRate" localSheetId="2">'Deferred Future Loan UT (5)'!$B$4</definedName>
    <definedName name="InterestRate" localSheetId="5">'Deferred Payment Unit Test'!$B$4</definedName>
    <definedName name="InterestRate" localSheetId="1">'Early Payoff'!$B$4</definedName>
    <definedName name="InterestRate" localSheetId="7">'testFutureLoan02 unit test'!$B$2</definedName>
    <definedName name="InterestRate" localSheetId="6">'testSimpleLoan unit test'!$B$2</definedName>
    <definedName name="InterestRate">'Scratchpad for Testing'!$B$2</definedName>
    <definedName name="Loan_Amount" localSheetId="9">'Deferred Future Loan UT'!$A$3</definedName>
    <definedName name="Loan_Amount" localSheetId="8">'Deferred Future Loan UT (2)'!$A$3</definedName>
    <definedName name="Loan_Amount" localSheetId="4">'Deferred Future Loan UT (3)'!$A$3</definedName>
    <definedName name="Loan_Amount" localSheetId="3">'Deferred Future Loan UT (4)'!$A$3</definedName>
    <definedName name="Loan_Amount" localSheetId="2">'Deferred Future Loan UT (5)'!$A$3</definedName>
    <definedName name="Loan_Amount" localSheetId="5">'Deferred Payment Unit Test'!$A$3</definedName>
    <definedName name="Loan_Amount" localSheetId="1">'Early Payoff'!$A$3</definedName>
    <definedName name="Loan_Amount" localSheetId="7">'testFutureLoan02 unit test'!$A$1</definedName>
    <definedName name="Loan_Amount" localSheetId="6">'testSimpleLoan unit test'!$A$1</definedName>
    <definedName name="Loan_Amount">'Scratchpad for Testing'!$A$1</definedName>
    <definedName name="LoanAmount" localSheetId="9">'Deferred Future Loan UT'!$B$3</definedName>
    <definedName name="LoanAmount" localSheetId="8">'Deferred Future Loan UT (2)'!$B$3</definedName>
    <definedName name="LoanAmount" localSheetId="4">'Deferred Future Loan UT (3)'!$B$3</definedName>
    <definedName name="LoanAmount" localSheetId="3">'Deferred Future Loan UT (4)'!$B$3</definedName>
    <definedName name="LoanAmount" localSheetId="2">'Deferred Future Loan UT (5)'!$B$3</definedName>
    <definedName name="LoanAmount" localSheetId="5">'Deferred Payment Unit Test'!$B$3</definedName>
    <definedName name="LoanAmount" localSheetId="1">'Early Payoff'!$B$3</definedName>
    <definedName name="LoanAmount" localSheetId="7">'testFutureLoan02 unit test'!$B$1</definedName>
    <definedName name="LoanAmount" localSheetId="6">'testSimpleLoan unit test'!$B$1</definedName>
    <definedName name="LoanAmount">'Scratchpad for Testing'!$B$1</definedName>
    <definedName name="MonthlyInterestRate" localSheetId="9">'Deferred Future Loan UT'!$B$5</definedName>
    <definedName name="MonthlyInterestRate" localSheetId="8">'Deferred Future Loan UT (2)'!$B$5</definedName>
    <definedName name="MonthlyInterestRate" localSheetId="4">'Deferred Future Loan UT (3)'!$B$5</definedName>
    <definedName name="MonthlyInterestRate" localSheetId="3">'Deferred Future Loan UT (4)'!$B$5</definedName>
    <definedName name="MonthlyInterestRate" localSheetId="2">'Deferred Future Loan UT (5)'!$B$5</definedName>
    <definedName name="MonthlyInterestRate" localSheetId="5">'Deferred Payment Unit Test'!$B$5</definedName>
    <definedName name="MonthlyInterestRate" localSheetId="1">'Early Payoff'!$B$5</definedName>
    <definedName name="MonthlyInterestRate" localSheetId="7">'testFutureLoan02 unit test'!$B$3</definedName>
    <definedName name="MonthlyInterestRate" localSheetId="6">'testSimpleLoan unit test'!$B$3</definedName>
    <definedName name="MonthlyInterestRate">'Scratchpad for Testing'!$B$3</definedName>
    <definedName name="MonthlyMultiplier" localSheetId="8">'Deferred Future Loan UT (2)'!$F$3</definedName>
    <definedName name="MonthlyMultiplier" localSheetId="4">'Deferred Future Loan UT (3)'!$F$3</definedName>
    <definedName name="MonthlyMultiplier" localSheetId="3">'Deferred Future Loan UT (4)'!$F$3</definedName>
    <definedName name="MonthlyMultiplier" localSheetId="2">'Deferred Future Loan UT (5)'!$F$3</definedName>
    <definedName name="MonthlyMultiplier">'Deferred Future Loan UT'!$F$3</definedName>
    <definedName name="MonthlyPayment" localSheetId="9">'Deferred Future Loan UT'!$B$7</definedName>
    <definedName name="MonthlyPayment" localSheetId="8">'Deferred Future Loan UT (2)'!$B$7</definedName>
    <definedName name="MonthlyPayment" localSheetId="4">'Deferred Future Loan UT (3)'!$B$7</definedName>
    <definedName name="MonthlyPayment" localSheetId="3">'Deferred Future Loan UT (4)'!$B$7</definedName>
    <definedName name="MonthlyPayment" localSheetId="2">'Deferred Future Loan UT (5)'!$B$7</definedName>
    <definedName name="MonthlyPayment" localSheetId="5">'Deferred Payment Unit Test'!$B$7</definedName>
    <definedName name="MonthlyPayment" localSheetId="1">'Early Payoff'!$B$7</definedName>
    <definedName name="MonthlyPayment" localSheetId="7">'testFutureLoan02 unit test'!$B$5</definedName>
    <definedName name="MonthlyPayment" localSheetId="6">'testSimpleLoan unit test'!$B$5</definedName>
    <definedName name="MonthlyPayment">'Scratchpad for Testing'!$B$5</definedName>
    <definedName name="NumPayments" localSheetId="9">'Deferred Future Loan UT'!$B$6</definedName>
    <definedName name="NumPayments" localSheetId="8">'Deferred Future Loan UT (2)'!$B$6</definedName>
    <definedName name="NumPayments" localSheetId="4">'Deferred Future Loan UT (3)'!$B$6</definedName>
    <definedName name="NumPayments" localSheetId="3">'Deferred Future Loan UT (4)'!$B$6</definedName>
    <definedName name="NumPayments" localSheetId="2">'Deferred Future Loan UT (5)'!$B$6</definedName>
    <definedName name="NumPayments" localSheetId="5">'Deferred Payment Unit Test'!$B$6</definedName>
    <definedName name="NumPayments" localSheetId="1">'Early Payoff'!$B$6</definedName>
    <definedName name="NumPayments" localSheetId="7">'testFutureLoan02 unit test'!$B$4</definedName>
    <definedName name="NumPayments" localSheetId="6">'testSimpleLoan unit test'!$B$4</definedName>
    <definedName name="NumPayments">'Scratchpad for Testing'!$B$4</definedName>
    <definedName name="ProratedDays">'Early Payoff'!$B$11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5" i="10" l="1"/>
  <c r="B7" i="10"/>
  <c r="B17" i="10"/>
  <c r="C17" i="10"/>
  <c r="D17" i="10"/>
  <c r="E17" i="10"/>
  <c r="B18" i="10"/>
  <c r="C18" i="10"/>
  <c r="D18" i="10"/>
  <c r="E18" i="10"/>
  <c r="B19" i="10"/>
  <c r="C19" i="10"/>
  <c r="D19" i="10"/>
  <c r="E19" i="10"/>
  <c r="B20" i="10"/>
  <c r="C20" i="10"/>
  <c r="D20" i="10"/>
  <c r="E20" i="10"/>
  <c r="B21" i="10"/>
  <c r="C21" i="10"/>
  <c r="D21" i="10"/>
  <c r="E21" i="10"/>
  <c r="B22" i="10"/>
  <c r="C22" i="10"/>
  <c r="D22" i="10"/>
  <c r="E22" i="10"/>
  <c r="B23" i="10"/>
  <c r="C23" i="10"/>
  <c r="D23" i="10"/>
  <c r="E23" i="10"/>
  <c r="B24" i="10"/>
  <c r="C24" i="10"/>
  <c r="D24" i="10"/>
  <c r="E24" i="10"/>
  <c r="B25" i="10"/>
  <c r="C25" i="10"/>
  <c r="D25" i="10"/>
  <c r="E25" i="10"/>
  <c r="B26" i="10"/>
  <c r="C26" i="10"/>
  <c r="D26" i="10"/>
  <c r="E26" i="10"/>
  <c r="B27" i="10"/>
  <c r="C27" i="10"/>
  <c r="D27" i="10"/>
  <c r="E27" i="10"/>
  <c r="B28" i="10"/>
  <c r="C28" i="10"/>
  <c r="D28" i="10"/>
  <c r="E28" i="10"/>
  <c r="B29" i="10"/>
  <c r="C29" i="10"/>
  <c r="D29" i="10"/>
  <c r="E29" i="10"/>
  <c r="B30" i="10"/>
  <c r="C30" i="10"/>
  <c r="D30" i="10"/>
  <c r="E30" i="10"/>
  <c r="B31" i="10"/>
  <c r="C31" i="10"/>
  <c r="D31" i="10"/>
  <c r="E31" i="10"/>
  <c r="B32" i="10"/>
  <c r="C32" i="10"/>
  <c r="D32" i="10"/>
  <c r="E32" i="10"/>
  <c r="B33" i="10"/>
  <c r="C33" i="10"/>
  <c r="D33" i="10"/>
  <c r="E33" i="10"/>
  <c r="B34" i="10"/>
  <c r="C34" i="10"/>
  <c r="D34" i="10"/>
  <c r="E34" i="10"/>
  <c r="B35" i="10"/>
  <c r="C35" i="10"/>
  <c r="D35" i="10"/>
  <c r="E35" i="10"/>
  <c r="B36" i="10"/>
  <c r="C36" i="10"/>
  <c r="D36" i="10"/>
  <c r="E36" i="10"/>
  <c r="B37" i="10"/>
  <c r="C37" i="10"/>
  <c r="D37" i="10"/>
  <c r="E37" i="10"/>
  <c r="B38" i="10"/>
  <c r="C38" i="10"/>
  <c r="D38" i="10"/>
  <c r="E38" i="10"/>
  <c r="B39" i="10"/>
  <c r="C39" i="10"/>
  <c r="D39" i="10"/>
  <c r="E39" i="10"/>
  <c r="B40" i="10"/>
  <c r="C40" i="10"/>
  <c r="D40" i="10"/>
  <c r="E40" i="10"/>
  <c r="B41" i="10"/>
  <c r="C41" i="10"/>
  <c r="D41" i="10"/>
  <c r="E41" i="10"/>
  <c r="B42" i="10"/>
  <c r="C42" i="10"/>
  <c r="D42" i="10"/>
  <c r="E42" i="10"/>
  <c r="B43" i="10"/>
  <c r="C43" i="10"/>
  <c r="D43" i="10"/>
  <c r="E43" i="10"/>
  <c r="B44" i="10"/>
  <c r="C44" i="10"/>
  <c r="D44" i="10"/>
  <c r="G44" i="10"/>
  <c r="E44" i="10"/>
  <c r="G45" i="10"/>
  <c r="G39" i="10"/>
  <c r="B8" i="10"/>
  <c r="B9" i="10"/>
  <c r="B12" i="10"/>
  <c r="B13" i="10"/>
  <c r="B14" i="10"/>
  <c r="G40" i="10"/>
  <c r="G27" i="10"/>
  <c r="B45" i="10"/>
  <c r="C45" i="10"/>
  <c r="D45" i="10"/>
  <c r="E45" i="10"/>
  <c r="B46" i="10"/>
  <c r="C46" i="10"/>
  <c r="D46" i="10"/>
  <c r="E46" i="10"/>
  <c r="B47" i="10"/>
  <c r="C47" i="10"/>
  <c r="D47" i="10"/>
  <c r="E47" i="10"/>
  <c r="B48" i="10"/>
  <c r="C48" i="10"/>
  <c r="D48" i="10"/>
  <c r="E48" i="10"/>
  <c r="B49" i="10"/>
  <c r="C49" i="10"/>
  <c r="D49" i="10"/>
  <c r="E49" i="10"/>
  <c r="B50" i="10"/>
  <c r="C50" i="10"/>
  <c r="D50" i="10"/>
  <c r="E50" i="10"/>
  <c r="B51" i="10"/>
  <c r="C51" i="10"/>
  <c r="D51" i="10"/>
  <c r="E51" i="10"/>
  <c r="B52" i="10"/>
  <c r="C52" i="10"/>
  <c r="D52" i="10"/>
  <c r="E52" i="10"/>
  <c r="C22" i="9"/>
  <c r="F3" i="9"/>
  <c r="F6" i="9"/>
  <c r="B3" i="9"/>
  <c r="B7" i="9"/>
  <c r="D22" i="9"/>
  <c r="E22" i="9"/>
  <c r="B23" i="9"/>
  <c r="B5" i="9"/>
  <c r="B10" i="9"/>
  <c r="C10" i="9"/>
  <c r="D10" i="9"/>
  <c r="E10" i="9"/>
  <c r="B11" i="9"/>
  <c r="C11" i="9"/>
  <c r="D11" i="9"/>
  <c r="E11" i="9"/>
  <c r="B12" i="9"/>
  <c r="C12" i="9"/>
  <c r="D12" i="9"/>
  <c r="E12" i="9"/>
  <c r="B13" i="9"/>
  <c r="C13" i="9"/>
  <c r="D13" i="9"/>
  <c r="E13" i="9"/>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F3" i="8"/>
  <c r="F6" i="8"/>
  <c r="B3" i="8"/>
  <c r="B5" i="8"/>
  <c r="B10" i="8"/>
  <c r="B7" i="8"/>
  <c r="C10" i="8"/>
  <c r="D10" i="8"/>
  <c r="E10" i="8"/>
  <c r="B11" i="8"/>
  <c r="C11" i="8"/>
  <c r="D11" i="8"/>
  <c r="E11" i="8"/>
  <c r="B12" i="8"/>
  <c r="C12" i="8"/>
  <c r="D12" i="8"/>
  <c r="E12" i="8"/>
  <c r="B13" i="8"/>
  <c r="C13" i="8"/>
  <c r="D13" i="8"/>
  <c r="E13" i="8"/>
  <c r="B14" i="8"/>
  <c r="C14" i="8"/>
  <c r="D14" i="8"/>
  <c r="E14" i="8"/>
  <c r="B15" i="8"/>
  <c r="C15" i="8"/>
  <c r="D15" i="8"/>
  <c r="E15" i="8"/>
  <c r="B16" i="8"/>
  <c r="C16" i="8"/>
  <c r="D16" i="8"/>
  <c r="E16" i="8"/>
  <c r="B17" i="8"/>
  <c r="C17" i="8"/>
  <c r="D17" i="8"/>
  <c r="E17" i="8"/>
  <c r="B18" i="8"/>
  <c r="C18" i="8"/>
  <c r="D18" i="8"/>
  <c r="E18" i="8"/>
  <c r="B19" i="8"/>
  <c r="C19" i="8"/>
  <c r="D19" i="8"/>
  <c r="E19" i="8"/>
  <c r="B20" i="8"/>
  <c r="C20" i="8"/>
  <c r="D20" i="8"/>
  <c r="E20" i="8"/>
  <c r="B21" i="8"/>
  <c r="C21" i="8"/>
  <c r="D21" i="8"/>
  <c r="E21" i="8"/>
  <c r="B22" i="8"/>
  <c r="C22" i="8"/>
  <c r="D22" i="8"/>
  <c r="E22"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5" i="8"/>
  <c r="C45" i="8"/>
  <c r="D45" i="8"/>
  <c r="E45" i="8"/>
  <c r="B5" i="7"/>
  <c r="F3" i="7"/>
  <c r="F6" i="7"/>
  <c r="B3" i="7"/>
  <c r="B10" i="7"/>
  <c r="B7" i="7"/>
  <c r="C10" i="7"/>
  <c r="D10" i="7"/>
  <c r="E10" i="7"/>
  <c r="B11" i="7"/>
  <c r="C11" i="7"/>
  <c r="D11" i="7"/>
  <c r="E11" i="7"/>
  <c r="B12" i="7"/>
  <c r="C12" i="7"/>
  <c r="D12" i="7"/>
  <c r="E12" i="7"/>
  <c r="B13" i="7"/>
  <c r="C13" i="7"/>
  <c r="D13" i="7"/>
  <c r="E13" i="7"/>
  <c r="B14" i="7"/>
  <c r="C14" i="7"/>
  <c r="D14" i="7"/>
  <c r="E14" i="7"/>
  <c r="B15" i="7"/>
  <c r="C15" i="7"/>
  <c r="D15" i="7"/>
  <c r="E15" i="7"/>
  <c r="B16" i="7"/>
  <c r="C16" i="7"/>
  <c r="D16" i="7"/>
  <c r="E16" i="7"/>
  <c r="B17" i="7"/>
  <c r="C17" i="7"/>
  <c r="D17" i="7"/>
  <c r="E17" i="7"/>
  <c r="B18" i="7"/>
  <c r="C18" i="7"/>
  <c r="D18" i="7"/>
  <c r="E18" i="7"/>
  <c r="B19" i="7"/>
  <c r="C19" i="7"/>
  <c r="D19" i="7"/>
  <c r="E19" i="7"/>
  <c r="B20" i="7"/>
  <c r="C20" i="7"/>
  <c r="D20" i="7"/>
  <c r="E20" i="7"/>
  <c r="B21" i="7"/>
  <c r="C21" i="7"/>
  <c r="D21" i="7"/>
  <c r="E21" i="7"/>
  <c r="B22" i="7"/>
  <c r="C22" i="7"/>
  <c r="D22" i="7"/>
  <c r="E22" i="7"/>
  <c r="B23" i="7"/>
  <c r="C23" i="7"/>
  <c r="D23" i="7"/>
  <c r="E23" i="7"/>
  <c r="B24" i="7"/>
  <c r="C24" i="7"/>
  <c r="D24" i="7"/>
  <c r="E24" i="7"/>
  <c r="B25" i="7"/>
  <c r="C25" i="7"/>
  <c r="D25" i="7"/>
  <c r="E25" i="7"/>
  <c r="B26" i="7"/>
  <c r="C26" i="7"/>
  <c r="D26" i="7"/>
  <c r="E26" i="7"/>
  <c r="B27" i="7"/>
  <c r="C27" i="7"/>
  <c r="D27" i="7"/>
  <c r="E27" i="7"/>
  <c r="B28" i="7"/>
  <c r="C28" i="7"/>
  <c r="D28" i="7"/>
  <c r="E28" i="7"/>
  <c r="B29" i="7"/>
  <c r="C29" i="7"/>
  <c r="D29" i="7"/>
  <c r="E29" i="7"/>
  <c r="B30" i="7"/>
  <c r="C30" i="7"/>
  <c r="D30" i="7"/>
  <c r="E30" i="7"/>
  <c r="B31" i="7"/>
  <c r="C31" i="7"/>
  <c r="D31" i="7"/>
  <c r="E31" i="7"/>
  <c r="B32" i="7"/>
  <c r="C32" i="7"/>
  <c r="D32" i="7"/>
  <c r="E32" i="7"/>
  <c r="B33" i="7"/>
  <c r="C33" i="7"/>
  <c r="D33" i="7"/>
  <c r="E33" i="7"/>
  <c r="B34" i="7"/>
  <c r="C34" i="7"/>
  <c r="D34" i="7"/>
  <c r="E34" i="7"/>
  <c r="B35" i="7"/>
  <c r="C35" i="7"/>
  <c r="D35" i="7"/>
  <c r="E35" i="7"/>
  <c r="B36" i="7"/>
  <c r="C36" i="7"/>
  <c r="D36" i="7"/>
  <c r="E36" i="7"/>
  <c r="B37" i="7"/>
  <c r="C37" i="7"/>
  <c r="D37" i="7"/>
  <c r="E37" i="7"/>
  <c r="B38" i="7"/>
  <c r="C38" i="7"/>
  <c r="D38" i="7"/>
  <c r="E38" i="7"/>
  <c r="B39" i="7"/>
  <c r="C39" i="7"/>
  <c r="D39" i="7"/>
  <c r="E39" i="7"/>
  <c r="B40" i="7"/>
  <c r="C40" i="7"/>
  <c r="D40" i="7"/>
  <c r="E40" i="7"/>
  <c r="B41" i="7"/>
  <c r="C41" i="7"/>
  <c r="D41" i="7"/>
  <c r="E41" i="7"/>
  <c r="B42" i="7"/>
  <c r="C42" i="7"/>
  <c r="D42" i="7"/>
  <c r="E42" i="7"/>
  <c r="B43" i="7"/>
  <c r="C43" i="7"/>
  <c r="D43" i="7"/>
  <c r="E43" i="7"/>
  <c r="B44" i="7"/>
  <c r="C44" i="7"/>
  <c r="D44" i="7"/>
  <c r="E44" i="7"/>
  <c r="B45" i="7"/>
  <c r="C45" i="7"/>
  <c r="D45" i="7"/>
  <c r="E45" i="7"/>
  <c r="B7" i="6"/>
  <c r="D10" i="6"/>
  <c r="E10" i="6"/>
  <c r="B11" i="6"/>
  <c r="C11" i="6"/>
  <c r="D11" i="6"/>
  <c r="E11" i="6"/>
  <c r="B12" i="6"/>
  <c r="C12" i="6"/>
  <c r="D12" i="6"/>
  <c r="E12" i="6"/>
  <c r="B13" i="6"/>
  <c r="C13" i="6"/>
  <c r="D13" i="6"/>
  <c r="E13" i="6"/>
  <c r="B14" i="6"/>
  <c r="C14" i="6"/>
  <c r="D14" i="6"/>
  <c r="E14" i="6"/>
  <c r="B15" i="6"/>
  <c r="C15" i="6"/>
  <c r="D15" i="6"/>
  <c r="E15" i="6"/>
  <c r="B16" i="6"/>
  <c r="C16" i="6"/>
  <c r="D16" i="6"/>
  <c r="E16" i="6"/>
  <c r="B17" i="6"/>
  <c r="C17" i="6"/>
  <c r="D17" i="6"/>
  <c r="E17" i="6"/>
  <c r="B18" i="6"/>
  <c r="C18" i="6"/>
  <c r="D18" i="6"/>
  <c r="E18" i="6"/>
  <c r="B19" i="6"/>
  <c r="C19" i="6"/>
  <c r="D19" i="6"/>
  <c r="E19" i="6"/>
  <c r="B20" i="6"/>
  <c r="C20" i="6"/>
  <c r="D20" i="6"/>
  <c r="E20" i="6"/>
  <c r="B21" i="6"/>
  <c r="C21" i="6"/>
  <c r="D21" i="6"/>
  <c r="G21" i="6"/>
  <c r="H21" i="6"/>
  <c r="B10" i="6"/>
  <c r="B5" i="6"/>
  <c r="C10" i="6"/>
  <c r="E21" i="6"/>
  <c r="B22" i="6"/>
  <c r="C22" i="6"/>
  <c r="D22" i="6"/>
  <c r="E22" i="6"/>
  <c r="B23" i="6"/>
  <c r="C23" i="6"/>
  <c r="D23" i="6"/>
  <c r="E23" i="6"/>
  <c r="B24" i="6"/>
  <c r="C24" i="6"/>
  <c r="D24" i="6"/>
  <c r="E24" i="6"/>
  <c r="B25" i="6"/>
  <c r="C25" i="6"/>
  <c r="D25" i="6"/>
  <c r="E25" i="6"/>
  <c r="B26" i="6"/>
  <c r="C26" i="6"/>
  <c r="D26" i="6"/>
  <c r="E26" i="6"/>
  <c r="F7" i="5"/>
  <c r="F8" i="5"/>
  <c r="B7" i="5"/>
  <c r="D10" i="5"/>
  <c r="E10" i="5"/>
  <c r="B11" i="5"/>
  <c r="C11" i="5"/>
  <c r="D11" i="5"/>
  <c r="E11" i="5"/>
  <c r="B12" i="5"/>
  <c r="C12" i="5"/>
  <c r="D12" i="5"/>
  <c r="E12" i="5"/>
  <c r="B13" i="5"/>
  <c r="C13" i="5"/>
  <c r="D13" i="5"/>
  <c r="E13" i="5"/>
  <c r="B14" i="5"/>
  <c r="C14" i="5"/>
  <c r="D14" i="5"/>
  <c r="E14" i="5"/>
  <c r="B15" i="5"/>
  <c r="C15" i="5"/>
  <c r="D15" i="5"/>
  <c r="E15" i="5"/>
  <c r="B16" i="5"/>
  <c r="C16" i="5"/>
  <c r="D16" i="5"/>
  <c r="E16" i="5"/>
  <c r="B17" i="5"/>
  <c r="C17" i="5"/>
  <c r="D17" i="5"/>
  <c r="E17" i="5"/>
  <c r="B18" i="5"/>
  <c r="C18" i="5"/>
  <c r="D18" i="5"/>
  <c r="E18" i="5"/>
  <c r="B19" i="5"/>
  <c r="C19" i="5"/>
  <c r="D19" i="5"/>
  <c r="E19" i="5"/>
  <c r="B20" i="5"/>
  <c r="C20" i="5"/>
  <c r="D20" i="5"/>
  <c r="E20" i="5"/>
  <c r="B21" i="5"/>
  <c r="C21" i="5"/>
  <c r="D21" i="5"/>
  <c r="G21" i="5"/>
  <c r="H21" i="5"/>
  <c r="E21" i="5"/>
  <c r="B22" i="5"/>
  <c r="C22" i="5"/>
  <c r="D22" i="5"/>
  <c r="E22" i="5"/>
  <c r="B23" i="5"/>
  <c r="C23" i="5"/>
  <c r="D23" i="5"/>
  <c r="E23" i="5"/>
  <c r="B24" i="5"/>
  <c r="C24" i="5"/>
  <c r="D24" i="5"/>
  <c r="E24" i="5"/>
  <c r="B25" i="5"/>
  <c r="C25" i="5"/>
  <c r="D25" i="5"/>
  <c r="E25" i="5"/>
  <c r="B26" i="5"/>
  <c r="C26" i="5"/>
  <c r="D26" i="5"/>
  <c r="E26" i="5"/>
  <c r="B27" i="5"/>
  <c r="C27" i="5"/>
  <c r="D27" i="5"/>
  <c r="E27" i="5"/>
  <c r="B28" i="5"/>
  <c r="C28" i="5"/>
  <c r="D28" i="5"/>
  <c r="E28" i="5"/>
  <c r="B29" i="5"/>
  <c r="C29" i="5"/>
  <c r="D29" i="5"/>
  <c r="E29" i="5"/>
  <c r="B30" i="5"/>
  <c r="C30" i="5"/>
  <c r="D30" i="5"/>
  <c r="E30" i="5"/>
  <c r="B31" i="5"/>
  <c r="C31" i="5"/>
  <c r="D31" i="5"/>
  <c r="E31" i="5"/>
  <c r="B32" i="5"/>
  <c r="C32" i="5"/>
  <c r="D32" i="5"/>
  <c r="E32" i="5"/>
  <c r="B33" i="5"/>
  <c r="C33" i="5"/>
  <c r="D33" i="5"/>
  <c r="G33" i="5"/>
  <c r="H33" i="5"/>
  <c r="E33" i="5"/>
  <c r="B34" i="5"/>
  <c r="C34" i="5"/>
  <c r="D34" i="5"/>
  <c r="E34" i="5"/>
  <c r="B35" i="5"/>
  <c r="C35" i="5"/>
  <c r="D35" i="5"/>
  <c r="E35" i="5"/>
  <c r="B36" i="5"/>
  <c r="C36" i="5"/>
  <c r="D36" i="5"/>
  <c r="E36" i="5"/>
  <c r="B37" i="5"/>
  <c r="C37" i="5"/>
  <c r="D37" i="5"/>
  <c r="E37" i="5"/>
  <c r="B38" i="5"/>
  <c r="C38" i="5"/>
  <c r="D38" i="5"/>
  <c r="E38" i="5"/>
  <c r="B39" i="5"/>
  <c r="C39" i="5"/>
  <c r="D39" i="5"/>
  <c r="E39" i="5"/>
  <c r="B40" i="5"/>
  <c r="C40" i="5"/>
  <c r="D40" i="5"/>
  <c r="E40" i="5"/>
  <c r="B41" i="5"/>
  <c r="C41" i="5"/>
  <c r="D41" i="5"/>
  <c r="E41" i="5"/>
  <c r="B42" i="5"/>
  <c r="C42" i="5"/>
  <c r="D42" i="5"/>
  <c r="E42" i="5"/>
  <c r="B43" i="5"/>
  <c r="C43" i="5"/>
  <c r="D43" i="5"/>
  <c r="E43" i="5"/>
  <c r="B44" i="5"/>
  <c r="C44" i="5"/>
  <c r="D44" i="5"/>
  <c r="E44" i="5"/>
  <c r="B45" i="5"/>
  <c r="C45" i="5"/>
  <c r="D45" i="5"/>
  <c r="G45" i="5"/>
  <c r="H45" i="5"/>
  <c r="F6" i="5"/>
  <c r="F3" i="5"/>
  <c r="B5" i="5"/>
  <c r="B10" i="5"/>
  <c r="C10" i="5"/>
  <c r="E45" i="5"/>
  <c r="F3" i="4"/>
  <c r="F6" i="4"/>
  <c r="B3" i="4"/>
  <c r="B7" i="4"/>
  <c r="B10" i="4"/>
  <c r="C10" i="4"/>
  <c r="D10" i="4"/>
  <c r="E10" i="4"/>
  <c r="B11" i="4"/>
  <c r="C11" i="4"/>
  <c r="D11" i="4"/>
  <c r="E11" i="4"/>
  <c r="B12" i="4"/>
  <c r="C12" i="4"/>
  <c r="D12" i="4"/>
  <c r="E12" i="4"/>
  <c r="B13" i="4"/>
  <c r="C13" i="4"/>
  <c r="D13" i="4"/>
  <c r="E13" i="4"/>
  <c r="B14" i="4"/>
  <c r="C14" i="4"/>
  <c r="D14" i="4"/>
  <c r="E14" i="4"/>
  <c r="B15" i="4"/>
  <c r="C15" i="4"/>
  <c r="D15" i="4"/>
  <c r="E15" i="4"/>
  <c r="B16" i="4"/>
  <c r="C16" i="4"/>
  <c r="D16" i="4"/>
  <c r="E16" i="4"/>
  <c r="B17" i="4"/>
  <c r="C17" i="4"/>
  <c r="D17" i="4"/>
  <c r="E17" i="4"/>
  <c r="B18" i="4"/>
  <c r="C18" i="4"/>
  <c r="D18" i="4"/>
  <c r="E18" i="4"/>
  <c r="B19" i="4"/>
  <c r="C19" i="4"/>
  <c r="D19" i="4"/>
  <c r="E19" i="4"/>
  <c r="B20" i="4"/>
  <c r="C20" i="4"/>
  <c r="D20" i="4"/>
  <c r="E20" i="4"/>
  <c r="B21" i="4"/>
  <c r="C21" i="4"/>
  <c r="D21" i="4"/>
  <c r="E21" i="4"/>
  <c r="B22" i="4"/>
  <c r="C22" i="4"/>
  <c r="D22" i="4"/>
  <c r="E22" i="4"/>
  <c r="B23" i="4"/>
  <c r="C23" i="4"/>
  <c r="D23" i="4"/>
  <c r="E23" i="4"/>
  <c r="B24" i="4"/>
  <c r="C24" i="4"/>
  <c r="D24" i="4"/>
  <c r="E24" i="4"/>
  <c r="B25" i="4"/>
  <c r="C25" i="4"/>
  <c r="D25" i="4"/>
  <c r="E25" i="4"/>
  <c r="B26" i="4"/>
  <c r="C26" i="4"/>
  <c r="D26" i="4"/>
  <c r="E26" i="4"/>
  <c r="B27" i="4"/>
  <c r="C27" i="4"/>
  <c r="D27" i="4"/>
  <c r="E27" i="4"/>
  <c r="B28" i="4"/>
  <c r="C28" i="4"/>
  <c r="D28" i="4"/>
  <c r="E28" i="4"/>
  <c r="B29" i="4"/>
  <c r="C29" i="4"/>
  <c r="D29" i="4"/>
  <c r="E29" i="4"/>
  <c r="B30" i="4"/>
  <c r="C30" i="4"/>
  <c r="D30" i="4"/>
  <c r="E30" i="4"/>
  <c r="B31" i="4"/>
  <c r="C31" i="4"/>
  <c r="D31" i="4"/>
  <c r="E31" i="4"/>
  <c r="B32" i="4"/>
  <c r="C32" i="4"/>
  <c r="D32" i="4"/>
  <c r="E32" i="4"/>
  <c r="B33" i="4"/>
  <c r="C33" i="4"/>
  <c r="D33" i="4"/>
  <c r="E33" i="4"/>
  <c r="B34" i="4"/>
  <c r="C34" i="4"/>
  <c r="D34" i="4"/>
  <c r="E34" i="4"/>
  <c r="B35" i="4"/>
  <c r="C35" i="4"/>
  <c r="D35" i="4"/>
  <c r="E35" i="4"/>
  <c r="B36" i="4"/>
  <c r="C36" i="4"/>
  <c r="D36" i="4"/>
  <c r="E36" i="4"/>
  <c r="B37" i="4"/>
  <c r="C37" i="4"/>
  <c r="D37" i="4"/>
  <c r="E37" i="4"/>
  <c r="B38" i="4"/>
  <c r="C38" i="4"/>
  <c r="D38" i="4"/>
  <c r="E38" i="4"/>
  <c r="B39" i="4"/>
  <c r="C39" i="4"/>
  <c r="D39" i="4"/>
  <c r="E39" i="4"/>
  <c r="B40" i="4"/>
  <c r="C40" i="4"/>
  <c r="D40" i="4"/>
  <c r="E40" i="4"/>
  <c r="B41" i="4"/>
  <c r="C41" i="4"/>
  <c r="D41" i="4"/>
  <c r="E41" i="4"/>
  <c r="B42" i="4"/>
  <c r="C42" i="4"/>
  <c r="D42" i="4"/>
  <c r="E42" i="4"/>
  <c r="B43" i="4"/>
  <c r="C43" i="4"/>
  <c r="D43" i="4"/>
  <c r="E43" i="4"/>
  <c r="B44" i="4"/>
  <c r="C44" i="4"/>
  <c r="D44" i="4"/>
  <c r="E44" i="4"/>
  <c r="B45" i="4"/>
  <c r="C45" i="4"/>
  <c r="D45" i="4"/>
  <c r="E45" i="4"/>
  <c r="B5" i="4"/>
  <c r="B8" i="3"/>
  <c r="B3" i="3"/>
  <c r="B5"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5" i="2"/>
  <c r="D8" i="2"/>
  <c r="E8" i="2"/>
  <c r="B9" i="2"/>
  <c r="C9" i="2"/>
  <c r="D9" i="2"/>
  <c r="E9" i="2"/>
  <c r="B10" i="2"/>
  <c r="C10" i="2"/>
  <c r="D10" i="2"/>
  <c r="E10" i="2"/>
  <c r="B11" i="2"/>
  <c r="C11" i="2"/>
  <c r="D11" i="2"/>
  <c r="E11" i="2"/>
  <c r="B12" i="2"/>
  <c r="C12" i="2"/>
  <c r="D12" i="2"/>
  <c r="E12" i="2"/>
  <c r="B13" i="2"/>
  <c r="C13" i="2"/>
  <c r="D13" i="2"/>
  <c r="E13" i="2"/>
  <c r="B14" i="2"/>
  <c r="C14" i="2"/>
  <c r="D14" i="2"/>
  <c r="E14" i="2"/>
  <c r="B15" i="2"/>
  <c r="C15" i="2"/>
  <c r="D15" i="2"/>
  <c r="E15" i="2"/>
  <c r="B16" i="2"/>
  <c r="C16" i="2"/>
  <c r="D16" i="2"/>
  <c r="E16" i="2"/>
  <c r="B17" i="2"/>
  <c r="C17" i="2"/>
  <c r="G17" i="2"/>
  <c r="H17" i="2"/>
  <c r="D17" i="2"/>
  <c r="E17" i="2"/>
  <c r="B18" i="2"/>
  <c r="C18" i="2"/>
  <c r="D18" i="2"/>
  <c r="E18" i="2"/>
  <c r="B19" i="2"/>
  <c r="C19" i="2"/>
  <c r="D19" i="2"/>
  <c r="E19" i="2"/>
  <c r="B20" i="2"/>
  <c r="C20" i="2"/>
  <c r="D20" i="2"/>
  <c r="E20" i="2"/>
  <c r="B21" i="2"/>
  <c r="C21" i="2"/>
  <c r="D21" i="2"/>
  <c r="E21" i="2"/>
  <c r="B22" i="2"/>
  <c r="C22" i="2"/>
  <c r="D22" i="2"/>
  <c r="E22" i="2"/>
  <c r="B23" i="2"/>
  <c r="C23" i="2"/>
  <c r="D23" i="2"/>
  <c r="E23" i="2"/>
  <c r="B24" i="2"/>
  <c r="C24" i="2"/>
  <c r="D24" i="2"/>
  <c r="E24" i="2"/>
  <c r="B25" i="2"/>
  <c r="C25" i="2"/>
  <c r="D25" i="2"/>
  <c r="E25" i="2"/>
  <c r="B26" i="2"/>
  <c r="C26" i="2"/>
  <c r="D26" i="2"/>
  <c r="E26" i="2"/>
  <c r="B27" i="2"/>
  <c r="C27" i="2"/>
  <c r="D27" i="2"/>
  <c r="E27" i="2"/>
  <c r="B28" i="2"/>
  <c r="C28" i="2"/>
  <c r="D28" i="2"/>
  <c r="E28" i="2"/>
  <c r="B29" i="2"/>
  <c r="C29" i="2"/>
  <c r="G29" i="2"/>
  <c r="H29" i="2"/>
  <c r="D29" i="2"/>
  <c r="E29" i="2"/>
  <c r="B30" i="2"/>
  <c r="C30" i="2"/>
  <c r="D30" i="2"/>
  <c r="E30" i="2"/>
  <c r="B31" i="2"/>
  <c r="C31" i="2"/>
  <c r="D31" i="2"/>
  <c r="E31" i="2"/>
  <c r="B32" i="2"/>
  <c r="C32" i="2"/>
  <c r="D32" i="2"/>
  <c r="E32" i="2"/>
  <c r="B33" i="2"/>
  <c r="C33" i="2"/>
  <c r="D33" i="2"/>
  <c r="E33" i="2"/>
  <c r="B34" i="2"/>
  <c r="C34" i="2"/>
  <c r="D34" i="2"/>
  <c r="E34" i="2"/>
  <c r="B35" i="2"/>
  <c r="C35" i="2"/>
  <c r="D35" i="2"/>
  <c r="E35" i="2"/>
  <c r="B36" i="2"/>
  <c r="C36" i="2"/>
  <c r="D36" i="2"/>
  <c r="E36" i="2"/>
  <c r="B37" i="2"/>
  <c r="C37" i="2"/>
  <c r="D37" i="2"/>
  <c r="E37" i="2"/>
  <c r="B38" i="2"/>
  <c r="C38" i="2"/>
  <c r="D38" i="2"/>
  <c r="E38" i="2"/>
  <c r="B39" i="2"/>
  <c r="C39" i="2"/>
  <c r="D39" i="2"/>
  <c r="E39" i="2"/>
  <c r="B40" i="2"/>
  <c r="C40" i="2"/>
  <c r="D40" i="2"/>
  <c r="E40" i="2"/>
  <c r="B41" i="2"/>
  <c r="C41" i="2"/>
  <c r="D41" i="2"/>
  <c r="E41" i="2"/>
  <c r="B42" i="2"/>
  <c r="C42" i="2"/>
  <c r="D42" i="2"/>
  <c r="E42" i="2"/>
  <c r="B43" i="2"/>
  <c r="C43" i="2"/>
  <c r="D43" i="2"/>
  <c r="E43" i="2"/>
  <c r="B44" i="2"/>
  <c r="C44" i="2"/>
  <c r="D44" i="2"/>
  <c r="E44" i="2"/>
  <c r="B45" i="2"/>
  <c r="C45" i="2"/>
  <c r="D45" i="2"/>
  <c r="E45" i="2"/>
  <c r="B46" i="2"/>
  <c r="C46" i="2"/>
  <c r="D46" i="2"/>
  <c r="E46" i="2"/>
  <c r="B47" i="2"/>
  <c r="C47" i="2"/>
  <c r="D47" i="2"/>
  <c r="E47" i="2"/>
  <c r="B48" i="2"/>
  <c r="C48" i="2"/>
  <c r="D48" i="2"/>
  <c r="E48" i="2"/>
  <c r="B49" i="2"/>
  <c r="C49" i="2"/>
  <c r="D49" i="2"/>
  <c r="E49" i="2"/>
  <c r="B50" i="2"/>
  <c r="C50" i="2"/>
  <c r="D50" i="2"/>
  <c r="E50" i="2"/>
  <c r="B51" i="2"/>
  <c r="C51" i="2"/>
  <c r="D51" i="2"/>
  <c r="E51" i="2"/>
  <c r="B52" i="2"/>
  <c r="C52" i="2"/>
  <c r="D52" i="2"/>
  <c r="E52" i="2"/>
  <c r="B53" i="2"/>
  <c r="C53" i="2"/>
  <c r="D53" i="2"/>
  <c r="E53" i="2"/>
  <c r="B54" i="2"/>
  <c r="C54" i="2"/>
  <c r="D54" i="2"/>
  <c r="E54" i="2"/>
  <c r="B55" i="2"/>
  <c r="C55" i="2"/>
  <c r="D55" i="2"/>
  <c r="E55" i="2"/>
  <c r="B56" i="2"/>
  <c r="C56" i="2"/>
  <c r="D56" i="2"/>
  <c r="E56" i="2"/>
  <c r="B57" i="2"/>
  <c r="C57" i="2"/>
  <c r="D57" i="2"/>
  <c r="E57" i="2"/>
  <c r="B58" i="2"/>
  <c r="C58" i="2"/>
  <c r="D58" i="2"/>
  <c r="E58" i="2"/>
  <c r="B59" i="2"/>
  <c r="C59" i="2"/>
  <c r="D59" i="2"/>
  <c r="E59" i="2"/>
  <c r="B60" i="2"/>
  <c r="C60" i="2"/>
  <c r="D60" i="2"/>
  <c r="E60" i="2"/>
  <c r="B61" i="2"/>
  <c r="C61" i="2"/>
  <c r="D61" i="2"/>
  <c r="E61" i="2"/>
  <c r="B62" i="2"/>
  <c r="C62" i="2"/>
  <c r="D62" i="2"/>
  <c r="E62" i="2"/>
  <c r="B63" i="2"/>
  <c r="C63" i="2"/>
  <c r="D63" i="2"/>
  <c r="E63" i="2"/>
  <c r="B64" i="2"/>
  <c r="C64" i="2"/>
  <c r="D64" i="2"/>
  <c r="E64" i="2"/>
  <c r="B65" i="2"/>
  <c r="C65" i="2"/>
  <c r="D65" i="2"/>
  <c r="E65" i="2"/>
  <c r="B66" i="2"/>
  <c r="C66" i="2"/>
  <c r="D66" i="2"/>
  <c r="E66" i="2"/>
  <c r="B67" i="2"/>
  <c r="C67" i="2"/>
  <c r="D67" i="2"/>
  <c r="E67" i="2"/>
  <c r="B68" i="2"/>
  <c r="C68" i="2"/>
  <c r="D68" i="2"/>
  <c r="E68" i="2"/>
  <c r="B69" i="2"/>
  <c r="C69" i="2"/>
  <c r="D69" i="2"/>
  <c r="E69" i="2"/>
  <c r="B70" i="2"/>
  <c r="C70" i="2"/>
  <c r="D70" i="2"/>
  <c r="E70" i="2"/>
  <c r="B71" i="2"/>
  <c r="C71" i="2"/>
  <c r="D71" i="2"/>
  <c r="E71" i="2"/>
  <c r="B72" i="2"/>
  <c r="C72" i="2"/>
  <c r="D72" i="2"/>
  <c r="E72" i="2"/>
  <c r="B8" i="2"/>
  <c r="B3" i="2"/>
  <c r="C8" i="2"/>
  <c r="B5" i="1"/>
  <c r="B8" i="1"/>
  <c r="C8" i="1"/>
  <c r="D8" i="1"/>
  <c r="E8" i="1"/>
  <c r="B9" i="1"/>
  <c r="C9" i="1"/>
  <c r="D9" i="1"/>
  <c r="E9" i="1"/>
  <c r="B10" i="1"/>
  <c r="C10" i="1"/>
  <c r="D10" i="1"/>
  <c r="E10" i="1"/>
  <c r="B11" i="1"/>
  <c r="C11" i="1"/>
  <c r="D11" i="1"/>
  <c r="E11" i="1"/>
  <c r="B12" i="1"/>
  <c r="C12" i="1"/>
  <c r="D12" i="1"/>
  <c r="E12" i="1"/>
  <c r="B13" i="1"/>
  <c r="C13" i="1"/>
  <c r="D13" i="1"/>
  <c r="E13" i="1"/>
  <c r="B14" i="1"/>
  <c r="C14" i="1"/>
  <c r="D14" i="1"/>
  <c r="E14" i="1"/>
  <c r="B15" i="1"/>
  <c r="C15" i="1"/>
  <c r="D15" i="1"/>
  <c r="E15" i="1"/>
  <c r="B16" i="1"/>
  <c r="C16" i="1"/>
  <c r="D16" i="1"/>
  <c r="E16" i="1"/>
  <c r="B17" i="1"/>
  <c r="C17" i="1"/>
  <c r="D17" i="1"/>
  <c r="E17" i="1"/>
  <c r="B18" i="1"/>
  <c r="C18" i="1"/>
  <c r="D18" i="1"/>
  <c r="E18" i="1"/>
  <c r="B19" i="1"/>
  <c r="C19" i="1"/>
  <c r="D19" i="1"/>
  <c r="E19" i="1"/>
  <c r="B20" i="1"/>
  <c r="C20" i="1"/>
  <c r="D20" i="1"/>
  <c r="E20" i="1"/>
  <c r="B21" i="1"/>
  <c r="C21" i="1"/>
  <c r="D21" i="1"/>
  <c r="E21" i="1"/>
  <c r="B22" i="1"/>
  <c r="C22" i="1"/>
  <c r="D22" i="1"/>
  <c r="E22" i="1"/>
  <c r="B23" i="1"/>
  <c r="C23" i="1"/>
  <c r="D23" i="1"/>
  <c r="E23" i="1"/>
  <c r="B24" i="1"/>
  <c r="C24" i="1"/>
  <c r="D24" i="1"/>
  <c r="E24" i="1"/>
  <c r="B3" i="1"/>
</calcChain>
</file>

<file path=xl/comments1.xml><?xml version="1.0" encoding="utf-8"?>
<comments xmlns="http://schemas.openxmlformats.org/spreadsheetml/2006/main">
  <authors>
    <author>Steve Roehling</author>
  </authors>
  <commentList>
    <comment ref="G40" authorId="0">
      <text>
        <r>
          <rPr>
            <b/>
            <sz val="9"/>
            <color indexed="81"/>
            <rFont val="Calibri"/>
            <family val="2"/>
          </rPr>
          <t>Steve Roehling:</t>
        </r>
        <r>
          <rPr>
            <sz val="9"/>
            <color indexed="81"/>
            <rFont val="Calibri"/>
            <family val="2"/>
          </rPr>
          <t xml:space="preserve">
Balance after payoff on 1/1</t>
        </r>
      </text>
    </comment>
    <comment ref="G45" authorId="0">
      <text>
        <r>
          <rPr>
            <b/>
            <sz val="9"/>
            <color indexed="81"/>
            <rFont val="Calibri"/>
            <family val="2"/>
          </rPr>
          <t>Steve Roehling:</t>
        </r>
        <r>
          <rPr>
            <sz val="9"/>
            <color indexed="81"/>
            <rFont val="Calibri"/>
            <family val="2"/>
          </rPr>
          <t xml:space="preserve">
The 25.06 is the prorated interest, all except the last day.</t>
        </r>
      </text>
    </comment>
  </commentList>
</comments>
</file>

<file path=xl/comments2.xml><?xml version="1.0" encoding="utf-8"?>
<comments xmlns="http://schemas.openxmlformats.org/spreadsheetml/2006/main">
  <authors>
    <author>Steve Roehling</author>
  </authors>
  <commentList>
    <comment ref="B22" authorId="0">
      <text>
        <r>
          <rPr>
            <b/>
            <sz val="9"/>
            <color indexed="81"/>
            <rFont val="Calibri"/>
            <family val="2"/>
          </rPr>
          <t>Steve Roehling:</t>
        </r>
        <r>
          <rPr>
            <sz val="9"/>
            <color indexed="81"/>
            <rFont val="Calibri"/>
            <family val="2"/>
          </rPr>
          <t xml:space="preserve">
Starting balance is set explicity to $1000</t>
        </r>
      </text>
    </comment>
  </commentList>
</comments>
</file>

<file path=xl/comments3.xml><?xml version="1.0" encoding="utf-8"?>
<comments xmlns="http://schemas.openxmlformats.org/spreadsheetml/2006/main">
  <authors>
    <author>Steve Roehling</author>
  </authors>
  <commentList>
    <comment ref="F5" authorId="0">
      <text>
        <r>
          <rPr>
            <b/>
            <sz val="9"/>
            <color indexed="81"/>
            <rFont val="Calibri"/>
            <family val="2"/>
          </rPr>
          <t>Steve Roehling:</t>
        </r>
        <r>
          <rPr>
            <sz val="9"/>
            <color indexed="81"/>
            <rFont val="Calibri"/>
            <family val="2"/>
          </rPr>
          <t xml:space="preserve">
Jan 2011 (orig)
Feb (1st deferred)
Mar
Apr
May
Jun
Jul
Aug
Sep
Oct
Nov
Dec
Jan 2012
Feb
Mar
Apr
May
Jun
Jul
Aug
Sep
Oct
Nov
Dec (23rd deferred)
23 total deferred payments</t>
        </r>
      </text>
    </comment>
  </commentList>
</comments>
</file>

<file path=xl/sharedStrings.xml><?xml version="1.0" encoding="utf-8"?>
<sst xmlns="http://schemas.openxmlformats.org/spreadsheetml/2006/main" count="186" uniqueCount="58">
  <si>
    <t>Interest Rate</t>
  </si>
  <si>
    <t>Loan Amount</t>
  </si>
  <si>
    <t>Payment 1</t>
  </si>
  <si>
    <t>Beginning Balance</t>
  </si>
  <si>
    <t>Interest</t>
  </si>
  <si>
    <t>Monthly Interest</t>
  </si>
  <si>
    <t>Principal Payment</t>
  </si>
  <si>
    <t>Monthly Payment</t>
  </si>
  <si>
    <t>Ending Principal Balance</t>
  </si>
  <si>
    <t>http://www.hughchou.org/calc/genloan.cgi</t>
  </si>
  <si>
    <t>Number of Monthly Payments</t>
  </si>
  <si>
    <t>end of 2015</t>
  </si>
  <si>
    <t>Interst</t>
  </si>
  <si>
    <t>end of 2016</t>
  </si>
  <si>
    <t>Net Worth</t>
  </si>
  <si>
    <t>testFutureLoanWithDeferredPaymentAndNoPaymentOfInterestWhileInDeferrment unit test</t>
  </si>
  <si>
    <t>Monthly multiplier</t>
  </si>
  <si>
    <t>Balance after deferment</t>
  </si>
  <si>
    <t>Origination</t>
  </si>
  <si>
    <t>Months in deferment</t>
  </si>
  <si>
    <t>End of 2014</t>
  </si>
  <si>
    <t>End of 2015</t>
  </si>
  <si>
    <t>testFutureLoanWithDeferredPaymentAndPaymentOfInterestAndUnSubsidizedInterest</t>
  </si>
  <si>
    <t>Starting Cash Balance</t>
  </si>
  <si>
    <t>Intrest Paid in Deferment</t>
  </si>
  <si>
    <t>Cash Balance After Deferment</t>
  </si>
  <si>
    <t>Interest per month</t>
  </si>
  <si>
    <t>Cash Bal</t>
  </si>
  <si>
    <t>Total Payments</t>
  </si>
  <si>
    <t>End of 2016</t>
  </si>
  <si>
    <t>testLoanWithDeferredPaymentAndPaymentOfInterestAndSubsidizedInterest</t>
  </si>
  <si>
    <t>Cash Balance</t>
  </si>
  <si>
    <t>testPastLoanWithDeferredPaymentAndNoPaymentOfInterestWhileInDeferrment</t>
  </si>
  <si>
    <t>End of 2013</t>
  </si>
  <si>
    <t>testPastLoanWithDeferredPaymentAndNoPaymentOfInterestWhileInDeferrmentStartPmtsInPastFinishAfterSimStart</t>
  </si>
  <si>
    <t>Payment Date</t>
  </si>
  <si>
    <t>December 1,2012</t>
  </si>
  <si>
    <t>Feb</t>
  </si>
  <si>
    <t>Mar</t>
  </si>
  <si>
    <t>Apr</t>
  </si>
  <si>
    <t>May</t>
  </si>
  <si>
    <t>Jun</t>
  </si>
  <si>
    <t>Jul</t>
  </si>
  <si>
    <t>Aug</t>
  </si>
  <si>
    <t>Sep</t>
  </si>
  <si>
    <t>Oct</t>
  </si>
  <si>
    <t>Nov</t>
  </si>
  <si>
    <t>testPastLoanWithDeferredPaymentAndNoPaymentOfInterestWhileInDeferrmentStartPmtsInPastFinishAfterSimStartAndStartingBalance</t>
  </si>
  <si>
    <t>End of 2012</t>
  </si>
  <si>
    <t>Starting Cash Bal</t>
  </si>
  <si>
    <t>Daily Interest Rate</t>
  </si>
  <si>
    <t>Adjusted Annual Rate</t>
  </si>
  <si>
    <t>Prorated Days</t>
  </si>
  <si>
    <t>Multiplier for Prorated Interest</t>
  </si>
  <si>
    <t>Prorated Interest</t>
  </si>
  <si>
    <t>From 12/15/2014 to 1/01/2015 (=17 days)</t>
  </si>
  <si>
    <t>testLoanWithEarlyPayoffAndProratedInterest,testLoanWithEarlyPayoffAndProratedInterestEndOfMonth</t>
  </si>
  <si>
    <t>Prorated Balance For Payoff (on 1/1/2014)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</si>
</sst>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8" formatCode="&quot;$&quot;#,##0.00_);[Red]\(&quot;$&quot;#,##0.00\)"/>
    <numFmt numFmtId="164" formatCode="0.0000%"/>
    <numFmt numFmtId="165" formatCode="&quot;$&quot;#,##0.0000"/>
    <numFmt numFmtId="166" formatCode="&quot;$&quot;#,##0.00"/>
    <numFmt numFmtId="167" formatCode="[$-409]mmmm\ d\,\ yyyy;@"/>
  </numFmts>
  <fonts count="5" x14ac:knownFonts="1">
    <font>
      <sz val="12"/>
      <color theme="1"/>
      <name val="Calibri"/>
      <family val="2"/>
      <scheme val="minor"/>
    </font>
    <font>
      <u/>
      <sz val="12"/>
      <color theme="10"/>
      <name val="Calibri"/>
      <family val="2"/>
      <scheme val="minor"/>
    </font>
    <font>
      <sz val="9"/>
      <color indexed="81"/>
      <name val="Calibri"/>
      <family val="2"/>
    </font>
    <font>
      <b/>
      <sz val="9"/>
      <color indexed="81"/>
      <name val="Calibri"/>
      <family val="2"/>
    </font>
    <font>
      <u/>
      <sz val="12"/>
      <color theme="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CFFCC"/>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8" fontId="0" fillId="0" borderId="0" xfId="0" applyNumberFormat="1"/>
    <xf numFmtId="9" fontId="0" fillId="0" borderId="0" xfId="0" applyNumberFormat="1"/>
    <xf numFmtId="2" fontId="0" fillId="0" borderId="0" xfId="0" applyNumberFormat="1"/>
    <xf numFmtId="164" fontId="0" fillId="0" borderId="0" xfId="0" applyNumberFormat="1"/>
    <xf numFmtId="0" fontId="1" fillId="0" borderId="0" xfId="1"/>
    <xf numFmtId="1" fontId="0" fillId="0" borderId="0" xfId="0" applyNumberFormat="1"/>
    <xf numFmtId="2" fontId="0" fillId="2" borderId="0" xfId="0" applyNumberFormat="1" applyFill="1"/>
    <xf numFmtId="2" fontId="0" fillId="3" borderId="0" xfId="0" applyNumberFormat="1" applyFill="1"/>
    <xf numFmtId="0" fontId="0" fillId="3" borderId="0" xfId="0" applyFill="1"/>
    <xf numFmtId="165" fontId="0" fillId="0" borderId="0" xfId="0" applyNumberFormat="1"/>
    <xf numFmtId="166" fontId="0" fillId="0" borderId="0" xfId="0" applyNumberFormat="1"/>
    <xf numFmtId="2" fontId="0" fillId="0" borderId="0" xfId="0" applyNumberFormat="1" applyFill="1"/>
    <xf numFmtId="0" fontId="0" fillId="0" borderId="0" xfId="0" applyFill="1"/>
    <xf numFmtId="167" fontId="0" fillId="0" borderId="0" xfId="0" applyNumberFormat="1"/>
    <xf numFmtId="167" fontId="0" fillId="0" borderId="0" xfId="0" applyNumberFormat="1" applyFill="1"/>
    <xf numFmtId="8" fontId="0" fillId="3" borderId="0" xfId="0" applyNumberFormat="1" applyFill="1"/>
    <xf numFmtId="164" fontId="0" fillId="0" borderId="0" xfId="0" applyNumberFormat="1" applyFill="1"/>
    <xf numFmtId="9" fontId="0" fillId="0" borderId="0" xfId="0" applyNumberFormat="1" applyFill="1"/>
    <xf numFmtId="1" fontId="0" fillId="0" borderId="0" xfId="0" applyNumberFormat="1" applyFill="1"/>
    <xf numFmtId="8" fontId="0" fillId="0" borderId="0" xfId="0" applyNumberFormat="1" applyFill="1"/>
    <xf numFmtId="14" fontId="0" fillId="0" borderId="0" xfId="0" applyNumberFormat="1"/>
    <xf numFmtId="40" fontId="0" fillId="0" borderId="0" xfId="0" applyNumberFormat="1"/>
    <xf numFmtId="0" fontId="0" fillId="0" borderId="0" xfId="0" applyNumberFormat="1"/>
  </cellXfs>
  <cellStyles count="3">
    <cellStyle name="Followed Hyperlink" xfId="2"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hughchou.org/calc/genloan.cgi"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hyperlink" Target="http://www.hughchou.org/calc/genloan.cgi"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hughchou.org/calc/genloan.cg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F19" sqref="F19"/>
    </sheetView>
  </sheetViews>
  <sheetFormatPr baseColWidth="10" defaultRowHeight="15" x14ac:dyDescent="0"/>
  <cols>
    <col min="1" max="1" width="25.83203125" customWidth="1"/>
    <col min="2" max="2" width="16.5" customWidth="1"/>
    <col min="4" max="4" width="17.5" customWidth="1"/>
    <col min="5" max="5" width="21.83203125" customWidth="1"/>
  </cols>
  <sheetData>
    <row r="1" spans="1:5">
      <c r="A1" t="s">
        <v>1</v>
      </c>
      <c r="B1">
        <v>1000</v>
      </c>
    </row>
    <row r="2" spans="1:5">
      <c r="A2" t="s">
        <v>0</v>
      </c>
      <c r="B2" s="2">
        <v>0.1</v>
      </c>
    </row>
    <row r="3" spans="1:5">
      <c r="A3" t="s">
        <v>5</v>
      </c>
      <c r="B3" s="4">
        <f>B2/12</f>
        <v>8.3333333333333332E-3</v>
      </c>
    </row>
    <row r="4" spans="1:5">
      <c r="A4" t="s">
        <v>10</v>
      </c>
      <c r="B4" s="6">
        <v>36</v>
      </c>
    </row>
    <row r="5" spans="1:5">
      <c r="A5" t="s">
        <v>7</v>
      </c>
      <c r="B5" s="1">
        <f>-PMT(MonthlyInterestRate,NumPayments,LoanAmount,0,0)</f>
        <v>32.267187193837486</v>
      </c>
    </row>
    <row r="6" spans="1:5">
      <c r="B6" s="1"/>
    </row>
    <row r="7" spans="1:5">
      <c r="B7" t="s">
        <v>3</v>
      </c>
      <c r="C7" t="s">
        <v>4</v>
      </c>
      <c r="D7" t="s">
        <v>6</v>
      </c>
      <c r="E7" t="s">
        <v>8</v>
      </c>
    </row>
    <row r="8" spans="1:5">
      <c r="A8" t="s">
        <v>2</v>
      </c>
      <c r="B8" s="3">
        <f>B1</f>
        <v>1000</v>
      </c>
      <c r="C8" s="3">
        <f>(B8*B$3)</f>
        <v>8.3333333333333339</v>
      </c>
      <c r="D8" s="3">
        <f t="shared" ref="D8:D24" si="0">MonthlyPayment-C8</f>
        <v>23.933853860504151</v>
      </c>
      <c r="E8" s="3">
        <f>B8-D8</f>
        <v>976.0661461394958</v>
      </c>
    </row>
    <row r="9" spans="1:5">
      <c r="A9">
        <v>2</v>
      </c>
      <c r="B9" s="3">
        <f>E8</f>
        <v>976.0661461394958</v>
      </c>
      <c r="C9" s="3">
        <f>(B9*B$3)</f>
        <v>8.1338845511624651</v>
      </c>
      <c r="D9" s="3">
        <f t="shared" si="0"/>
        <v>24.133302642675019</v>
      </c>
      <c r="E9" s="3">
        <f>B9-D9</f>
        <v>951.93284349682074</v>
      </c>
    </row>
    <row r="10" spans="1:5">
      <c r="A10">
        <v>3</v>
      </c>
      <c r="B10" s="3">
        <f t="shared" ref="B10:B24" si="1">E9</f>
        <v>951.93284349682074</v>
      </c>
      <c r="C10" s="3">
        <f t="shared" ref="C10:C24" si="2">(B10*B$3)</f>
        <v>7.9327736958068398</v>
      </c>
      <c r="D10" s="3">
        <f t="shared" si="0"/>
        <v>24.334413498030646</v>
      </c>
      <c r="E10" s="3">
        <f t="shared" ref="E10:E24" si="3">B10-D10</f>
        <v>927.59842999879004</v>
      </c>
    </row>
    <row r="11" spans="1:5">
      <c r="A11">
        <v>4</v>
      </c>
      <c r="B11" s="3">
        <f t="shared" si="1"/>
        <v>927.59842999879004</v>
      </c>
      <c r="C11" s="3">
        <f t="shared" si="2"/>
        <v>7.7299869166565838</v>
      </c>
      <c r="D11" s="3">
        <f t="shared" si="0"/>
        <v>24.537200277180901</v>
      </c>
      <c r="E11" s="3">
        <f t="shared" si="3"/>
        <v>903.06122972160915</v>
      </c>
    </row>
    <row r="12" spans="1:5">
      <c r="A12">
        <v>5</v>
      </c>
      <c r="B12" s="3">
        <f t="shared" si="1"/>
        <v>903.06122972160915</v>
      </c>
      <c r="C12" s="3">
        <f t="shared" si="2"/>
        <v>7.5255102476800761</v>
      </c>
      <c r="D12" s="3">
        <f t="shared" si="0"/>
        <v>24.741676946157412</v>
      </c>
      <c r="E12" s="3">
        <f t="shared" si="3"/>
        <v>878.31955277545171</v>
      </c>
    </row>
    <row r="13" spans="1:5">
      <c r="A13">
        <v>6</v>
      </c>
      <c r="B13" s="3">
        <f t="shared" si="1"/>
        <v>878.31955277545171</v>
      </c>
      <c r="C13" s="3">
        <f t="shared" si="2"/>
        <v>7.3193296064620972</v>
      </c>
      <c r="D13" s="3">
        <f t="shared" si="0"/>
        <v>24.947857587375388</v>
      </c>
      <c r="E13" s="3">
        <f t="shared" si="3"/>
        <v>853.37169518807627</v>
      </c>
    </row>
    <row r="14" spans="1:5">
      <c r="A14">
        <v>7</v>
      </c>
      <c r="B14" s="3">
        <f t="shared" si="1"/>
        <v>853.37169518807627</v>
      </c>
      <c r="C14" s="3">
        <f t="shared" si="2"/>
        <v>7.1114307932339687</v>
      </c>
      <c r="D14" s="3">
        <f t="shared" si="0"/>
        <v>25.155756400603519</v>
      </c>
      <c r="E14" s="3">
        <f t="shared" si="3"/>
        <v>828.21593878747274</v>
      </c>
    </row>
    <row r="15" spans="1:5">
      <c r="A15">
        <v>8</v>
      </c>
      <c r="B15" s="3">
        <f t="shared" si="1"/>
        <v>828.21593878747274</v>
      </c>
      <c r="C15" s="3">
        <f t="shared" si="2"/>
        <v>6.9017994898956063</v>
      </c>
      <c r="D15" s="3">
        <f t="shared" si="0"/>
        <v>25.365387703941881</v>
      </c>
      <c r="E15" s="3">
        <f t="shared" si="3"/>
        <v>802.85055108353083</v>
      </c>
    </row>
    <row r="16" spans="1:5">
      <c r="A16">
        <v>9</v>
      </c>
      <c r="B16" s="3">
        <f t="shared" si="1"/>
        <v>802.85055108353083</v>
      </c>
      <c r="C16" s="3">
        <f t="shared" si="2"/>
        <v>6.6904212590294234</v>
      </c>
      <c r="D16" s="3">
        <f t="shared" si="0"/>
        <v>25.576765934808062</v>
      </c>
      <c r="E16" s="3">
        <f t="shared" si="3"/>
        <v>777.27378514872282</v>
      </c>
    </row>
    <row r="17" spans="1:5">
      <c r="A17">
        <v>10</v>
      </c>
      <c r="B17" s="3">
        <f t="shared" si="1"/>
        <v>777.27378514872282</v>
      </c>
      <c r="C17" s="3">
        <f t="shared" si="2"/>
        <v>6.4772815429060238</v>
      </c>
      <c r="D17" s="3">
        <f t="shared" si="0"/>
        <v>25.789905650931463</v>
      </c>
      <c r="E17" s="3">
        <f t="shared" si="3"/>
        <v>751.48387949779135</v>
      </c>
    </row>
    <row r="18" spans="1:5">
      <c r="A18">
        <v>11</v>
      </c>
      <c r="B18" s="3">
        <f t="shared" si="1"/>
        <v>751.48387949779135</v>
      </c>
      <c r="C18" s="3">
        <f t="shared" si="2"/>
        <v>6.2623656624815949</v>
      </c>
      <c r="D18" s="3">
        <f t="shared" si="0"/>
        <v>26.004821531355891</v>
      </c>
      <c r="E18" s="3">
        <f t="shared" si="3"/>
        <v>725.47905796643545</v>
      </c>
    </row>
    <row r="19" spans="1:5">
      <c r="A19">
        <v>12</v>
      </c>
      <c r="B19" s="3">
        <f t="shared" si="1"/>
        <v>725.47905796643545</v>
      </c>
      <c r="C19" s="3">
        <f t="shared" si="2"/>
        <v>6.045658816386962</v>
      </c>
      <c r="D19" s="3">
        <f t="shared" si="0"/>
        <v>26.221528377450525</v>
      </c>
      <c r="E19" s="3">
        <f t="shared" si="3"/>
        <v>699.25752958898488</v>
      </c>
    </row>
    <row r="20" spans="1:5">
      <c r="A20">
        <v>13</v>
      </c>
      <c r="B20" s="3">
        <f t="shared" si="1"/>
        <v>699.25752958898488</v>
      </c>
      <c r="C20" s="3">
        <f t="shared" si="2"/>
        <v>5.8271460799082071</v>
      </c>
      <c r="D20" s="3">
        <f t="shared" si="0"/>
        <v>26.440041113929279</v>
      </c>
      <c r="E20" s="3">
        <f t="shared" si="3"/>
        <v>672.8174884750556</v>
      </c>
    </row>
    <row r="21" spans="1:5">
      <c r="A21">
        <v>14</v>
      </c>
      <c r="B21" s="3">
        <f t="shared" si="1"/>
        <v>672.8174884750556</v>
      </c>
      <c r="C21" s="3">
        <f t="shared" si="2"/>
        <v>5.6068124039587968</v>
      </c>
      <c r="D21" s="3">
        <f t="shared" si="0"/>
        <v>26.660374789878688</v>
      </c>
      <c r="E21" s="3">
        <f t="shared" si="3"/>
        <v>646.15711368517691</v>
      </c>
    </row>
    <row r="22" spans="1:5">
      <c r="A22">
        <v>15</v>
      </c>
      <c r="B22" s="3">
        <f t="shared" si="1"/>
        <v>646.15711368517691</v>
      </c>
      <c r="C22" s="3">
        <f t="shared" si="2"/>
        <v>5.3846426140431412</v>
      </c>
      <c r="D22" s="3">
        <f t="shared" si="0"/>
        <v>26.882544579794345</v>
      </c>
      <c r="E22" s="3">
        <f t="shared" si="3"/>
        <v>619.27456910538251</v>
      </c>
    </row>
    <row r="23" spans="1:5">
      <c r="A23">
        <v>16</v>
      </c>
      <c r="B23" s="3">
        <f t="shared" si="1"/>
        <v>619.27456910538251</v>
      </c>
      <c r="C23" s="3">
        <f t="shared" si="2"/>
        <v>5.1606214092115206</v>
      </c>
      <c r="D23" s="3">
        <f t="shared" si="0"/>
        <v>27.106565784625964</v>
      </c>
      <c r="E23" s="3">
        <f t="shared" si="3"/>
        <v>592.1680033207565</v>
      </c>
    </row>
    <row r="24" spans="1:5">
      <c r="A24">
        <v>17</v>
      </c>
      <c r="B24" s="3">
        <f t="shared" si="1"/>
        <v>592.1680033207565</v>
      </c>
      <c r="C24" s="3">
        <f t="shared" si="2"/>
        <v>4.9347333610063044</v>
      </c>
      <c r="D24" s="3">
        <f t="shared" si="0"/>
        <v>27.332453832831181</v>
      </c>
      <c r="E24" s="3">
        <f t="shared" si="3"/>
        <v>564.83554948792528</v>
      </c>
    </row>
    <row r="35" spans="4:4">
      <c r="D35" s="5" t="s">
        <v>9</v>
      </c>
    </row>
  </sheetData>
  <hyperlinks>
    <hyperlink ref="D35" r:id="rId1"/>
  </hyperlinks>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F45" sqref="F45"/>
    </sheetView>
  </sheetViews>
  <sheetFormatPr baseColWidth="10" defaultRowHeight="15" x14ac:dyDescent="0"/>
  <cols>
    <col min="1" max="1" width="25.83203125" customWidth="1"/>
    <col min="2" max="2" width="16.5" customWidth="1"/>
    <col min="4" max="4" width="17.5" customWidth="1"/>
    <col min="5" max="5" width="21.83203125" customWidth="1"/>
  </cols>
  <sheetData>
    <row r="1" spans="1:6">
      <c r="A1" t="s">
        <v>15</v>
      </c>
    </row>
    <row r="3" spans="1:6">
      <c r="A3" t="s">
        <v>1</v>
      </c>
      <c r="B3">
        <f>F6</f>
        <v>1095.5832073797985</v>
      </c>
      <c r="E3" t="s">
        <v>16</v>
      </c>
      <c r="F3" s="4">
        <f>(1+MonthlyInterestRate)</f>
        <v>1.0083333333333333</v>
      </c>
    </row>
    <row r="4" spans="1:6">
      <c r="A4" t="s">
        <v>0</v>
      </c>
      <c r="B4" s="2">
        <v>0.1</v>
      </c>
      <c r="E4" t="s">
        <v>18</v>
      </c>
      <c r="F4">
        <v>1000</v>
      </c>
    </row>
    <row r="5" spans="1:6">
      <c r="A5" t="s">
        <v>5</v>
      </c>
      <c r="B5" s="4">
        <f>B4/12</f>
        <v>8.3333333333333332E-3</v>
      </c>
      <c r="E5" t="s">
        <v>19</v>
      </c>
      <c r="F5">
        <v>11</v>
      </c>
    </row>
    <row r="6" spans="1:6">
      <c r="A6" t="s">
        <v>10</v>
      </c>
      <c r="B6" s="6">
        <v>36</v>
      </c>
      <c r="E6" t="s">
        <v>17</v>
      </c>
      <c r="F6">
        <f>POWER(F3,DeferMonths)*F4</f>
        <v>1095.5832073797985</v>
      </c>
    </row>
    <row r="7" spans="1:6">
      <c r="A7" t="s">
        <v>7</v>
      </c>
      <c r="B7" s="1">
        <f>-PMT(MonthlyInterestRate,NumPayments,LoanAmount,0,0)</f>
        <v>35.351388438948831</v>
      </c>
    </row>
    <row r="8" spans="1:6">
      <c r="B8" s="1"/>
    </row>
    <row r="9" spans="1:6">
      <c r="B9" t="s">
        <v>3</v>
      </c>
      <c r="C9" t="s">
        <v>4</v>
      </c>
      <c r="D9" t="s">
        <v>6</v>
      </c>
      <c r="E9" t="s">
        <v>8</v>
      </c>
    </row>
    <row r="10" spans="1:6">
      <c r="A10" t="s">
        <v>2</v>
      </c>
      <c r="B10" s="3">
        <f>B3</f>
        <v>1095.5832073797985</v>
      </c>
      <c r="C10" s="3">
        <f>(B10*B$5)</f>
        <v>9.1298600614983201</v>
      </c>
      <c r="D10" s="3">
        <f t="shared" ref="D10:D26" si="0">MonthlyPayment-C10</f>
        <v>26.221528377450511</v>
      </c>
      <c r="E10" s="3">
        <f>B10-D10</f>
        <v>1069.361679002348</v>
      </c>
    </row>
    <row r="11" spans="1:6">
      <c r="A11">
        <v>2</v>
      </c>
      <c r="B11" s="3">
        <f>E10</f>
        <v>1069.361679002348</v>
      </c>
      <c r="C11" s="3">
        <f>(B11*B$5)</f>
        <v>8.9113473250195661</v>
      </c>
      <c r="D11" s="3">
        <f t="shared" si="0"/>
        <v>26.440041113929265</v>
      </c>
      <c r="E11" s="3">
        <f>B11-D11</f>
        <v>1042.9216378884187</v>
      </c>
    </row>
    <row r="12" spans="1:6">
      <c r="A12">
        <v>3</v>
      </c>
      <c r="B12" s="3">
        <f t="shared" ref="B12:B26" si="1">E11</f>
        <v>1042.9216378884187</v>
      </c>
      <c r="C12" s="3">
        <f t="shared" ref="C12:C26" si="2">(B12*B$5)</f>
        <v>8.6910136490701557</v>
      </c>
      <c r="D12" s="3">
        <f t="shared" si="0"/>
        <v>26.660374789878674</v>
      </c>
      <c r="E12" s="3">
        <f t="shared" ref="E12:E26" si="3">B12-D12</f>
        <v>1016.26126309854</v>
      </c>
    </row>
    <row r="13" spans="1:6">
      <c r="A13">
        <v>4</v>
      </c>
      <c r="B13" s="3">
        <f t="shared" si="1"/>
        <v>1016.26126309854</v>
      </c>
      <c r="C13" s="3">
        <f t="shared" si="2"/>
        <v>8.4688438591545001</v>
      </c>
      <c r="D13" s="3">
        <f t="shared" si="0"/>
        <v>26.882544579794331</v>
      </c>
      <c r="E13" s="3">
        <f t="shared" si="3"/>
        <v>989.3787185187457</v>
      </c>
    </row>
    <row r="14" spans="1:6">
      <c r="A14">
        <v>5</v>
      </c>
      <c r="B14" s="3">
        <f t="shared" si="1"/>
        <v>989.3787185187457</v>
      </c>
      <c r="C14" s="3">
        <f t="shared" si="2"/>
        <v>8.2448226543228813</v>
      </c>
      <c r="D14" s="3">
        <f t="shared" si="0"/>
        <v>27.10656578462595</v>
      </c>
      <c r="E14" s="3">
        <f t="shared" si="3"/>
        <v>962.2721527341198</v>
      </c>
    </row>
    <row r="15" spans="1:6">
      <c r="A15">
        <v>6</v>
      </c>
      <c r="B15" s="3">
        <f t="shared" si="1"/>
        <v>962.2721527341198</v>
      </c>
      <c r="C15" s="3">
        <f t="shared" si="2"/>
        <v>8.0189346061176643</v>
      </c>
      <c r="D15" s="3">
        <f t="shared" si="0"/>
        <v>27.332453832831167</v>
      </c>
      <c r="E15" s="3">
        <f t="shared" si="3"/>
        <v>934.93969890128858</v>
      </c>
    </row>
    <row r="16" spans="1:6">
      <c r="A16">
        <v>7</v>
      </c>
      <c r="B16" s="3">
        <f t="shared" si="1"/>
        <v>934.93969890128858</v>
      </c>
      <c r="C16" s="3">
        <f t="shared" si="2"/>
        <v>7.791164157510738</v>
      </c>
      <c r="D16" s="3">
        <f t="shared" si="0"/>
        <v>27.560224281438092</v>
      </c>
      <c r="E16" s="3">
        <f t="shared" si="3"/>
        <v>907.3794746198505</v>
      </c>
    </row>
    <row r="17" spans="1:6">
      <c r="A17">
        <v>8</v>
      </c>
      <c r="B17" s="3">
        <f t="shared" si="1"/>
        <v>907.3794746198505</v>
      </c>
      <c r="C17" s="3">
        <f t="shared" si="2"/>
        <v>7.561495621832087</v>
      </c>
      <c r="D17" s="3">
        <f t="shared" si="0"/>
        <v>27.789892817116744</v>
      </c>
      <c r="E17" s="3">
        <f t="shared" si="3"/>
        <v>879.58958180273373</v>
      </c>
    </row>
    <row r="18" spans="1:6">
      <c r="A18">
        <v>9</v>
      </c>
      <c r="B18" s="3">
        <f t="shared" si="1"/>
        <v>879.58958180273373</v>
      </c>
      <c r="C18" s="3">
        <f t="shared" si="2"/>
        <v>7.3299131816894478</v>
      </c>
      <c r="D18" s="3">
        <f t="shared" si="0"/>
        <v>28.021475257259382</v>
      </c>
      <c r="E18" s="3">
        <f t="shared" si="3"/>
        <v>851.56810654547439</v>
      </c>
    </row>
    <row r="19" spans="1:6">
      <c r="A19">
        <v>10</v>
      </c>
      <c r="B19" s="3">
        <f t="shared" si="1"/>
        <v>851.56810654547439</v>
      </c>
      <c r="C19" s="3">
        <f t="shared" si="2"/>
        <v>7.0964008878789535</v>
      </c>
      <c r="D19" s="3">
        <f t="shared" si="0"/>
        <v>28.254987551069878</v>
      </c>
      <c r="E19" s="3">
        <f t="shared" si="3"/>
        <v>823.31311899440448</v>
      </c>
    </row>
    <row r="20" spans="1:6">
      <c r="A20">
        <v>11</v>
      </c>
      <c r="B20" s="3">
        <f t="shared" si="1"/>
        <v>823.31311899440448</v>
      </c>
      <c r="C20" s="3">
        <f t="shared" si="2"/>
        <v>6.8609426582867039</v>
      </c>
      <c r="D20" s="3">
        <f t="shared" si="0"/>
        <v>28.490445780662128</v>
      </c>
      <c r="E20" s="3">
        <f t="shared" si="3"/>
        <v>794.82267321374229</v>
      </c>
    </row>
    <row r="21" spans="1:6">
      <c r="A21">
        <v>12</v>
      </c>
      <c r="B21" s="3">
        <f t="shared" si="1"/>
        <v>794.82267321374229</v>
      </c>
      <c r="C21" s="3">
        <f t="shared" si="2"/>
        <v>6.6235222767811859</v>
      </c>
      <c r="D21" s="3">
        <f t="shared" si="0"/>
        <v>28.727866162167643</v>
      </c>
      <c r="E21" s="8">
        <f t="shared" si="3"/>
        <v>766.09480705157466</v>
      </c>
      <c r="F21" s="9" t="s">
        <v>20</v>
      </c>
    </row>
    <row r="22" spans="1:6">
      <c r="A22">
        <v>13</v>
      </c>
      <c r="B22" s="3">
        <f t="shared" si="1"/>
        <v>766.09480705157466</v>
      </c>
      <c r="C22" s="3">
        <f t="shared" si="2"/>
        <v>6.3841233920964555</v>
      </c>
      <c r="D22" s="3">
        <f t="shared" si="0"/>
        <v>28.967265046852376</v>
      </c>
      <c r="E22" s="3">
        <f t="shared" si="3"/>
        <v>737.12754200472227</v>
      </c>
    </row>
    <row r="23" spans="1:6">
      <c r="A23">
        <v>14</v>
      </c>
      <c r="B23" s="3">
        <f t="shared" si="1"/>
        <v>737.12754200472227</v>
      </c>
      <c r="C23" s="3">
        <f t="shared" si="2"/>
        <v>6.1427295167060185</v>
      </c>
      <c r="D23" s="3">
        <f t="shared" si="0"/>
        <v>29.208658922242812</v>
      </c>
      <c r="E23" s="3">
        <f t="shared" si="3"/>
        <v>707.91888308247951</v>
      </c>
    </row>
    <row r="24" spans="1:6">
      <c r="A24">
        <v>15</v>
      </c>
      <c r="B24" s="3">
        <f t="shared" si="1"/>
        <v>707.91888308247951</v>
      </c>
      <c r="C24" s="3">
        <f t="shared" si="2"/>
        <v>5.8993240256873296</v>
      </c>
      <c r="D24" s="3">
        <f t="shared" si="0"/>
        <v>29.452064413261503</v>
      </c>
      <c r="E24" s="3">
        <f t="shared" si="3"/>
        <v>678.46681866921801</v>
      </c>
    </row>
    <row r="25" spans="1:6">
      <c r="A25">
        <v>16</v>
      </c>
      <c r="B25" s="3">
        <f t="shared" si="1"/>
        <v>678.46681866921801</v>
      </c>
      <c r="C25" s="3">
        <f t="shared" si="2"/>
        <v>5.6538901555768168</v>
      </c>
      <c r="D25" s="3">
        <f t="shared" si="0"/>
        <v>29.697498283372013</v>
      </c>
      <c r="E25" s="3">
        <f t="shared" si="3"/>
        <v>648.76932038584596</v>
      </c>
    </row>
    <row r="26" spans="1:6">
      <c r="A26">
        <v>17</v>
      </c>
      <c r="B26" s="3">
        <f t="shared" si="1"/>
        <v>648.76932038584596</v>
      </c>
      <c r="C26" s="3">
        <f t="shared" si="2"/>
        <v>5.4064110032153829</v>
      </c>
      <c r="D26" s="3">
        <f t="shared" si="0"/>
        <v>29.944977435733449</v>
      </c>
      <c r="E26" s="3">
        <f t="shared" si="3"/>
        <v>618.82434295011251</v>
      </c>
    </row>
    <row r="27" spans="1:6">
      <c r="A27">
        <v>18</v>
      </c>
      <c r="B27" s="3">
        <f t="shared" ref="B27:B40" si="4">E26</f>
        <v>618.82434295011251</v>
      </c>
      <c r="C27" s="3">
        <f t="shared" ref="C27:C40" si="5">(B27*B$5)</f>
        <v>5.1568695245842706</v>
      </c>
      <c r="D27" s="3">
        <f t="shared" ref="D27:D40" si="6">MonthlyPayment-C27</f>
        <v>30.194518914364561</v>
      </c>
      <c r="E27" s="3">
        <f t="shared" ref="E27:E40" si="7">B27-D27</f>
        <v>588.6298240357479</v>
      </c>
    </row>
    <row r="28" spans="1:6">
      <c r="A28">
        <v>19</v>
      </c>
      <c r="B28" s="3">
        <f t="shared" si="4"/>
        <v>588.6298240357479</v>
      </c>
      <c r="C28" s="3">
        <f t="shared" si="5"/>
        <v>4.9052485336312328</v>
      </c>
      <c r="D28" s="3">
        <f t="shared" si="6"/>
        <v>30.446139905317597</v>
      </c>
      <c r="E28" s="3">
        <f t="shared" si="7"/>
        <v>558.18368413043027</v>
      </c>
    </row>
    <row r="29" spans="1:6">
      <c r="A29">
        <v>20</v>
      </c>
      <c r="B29" s="3">
        <f t="shared" si="4"/>
        <v>558.18368413043027</v>
      </c>
      <c r="C29" s="3">
        <f t="shared" si="5"/>
        <v>4.6515307010869185</v>
      </c>
      <c r="D29" s="3">
        <f t="shared" si="6"/>
        <v>30.699857737861912</v>
      </c>
      <c r="E29" s="3">
        <f t="shared" si="7"/>
        <v>527.4838263925684</v>
      </c>
    </row>
    <row r="30" spans="1:6">
      <c r="A30">
        <v>21</v>
      </c>
      <c r="B30" s="3">
        <f t="shared" si="4"/>
        <v>527.4838263925684</v>
      </c>
      <c r="C30" s="3">
        <f t="shared" si="5"/>
        <v>4.3956985532714032</v>
      </c>
      <c r="D30" s="3">
        <f t="shared" si="6"/>
        <v>30.95568988567743</v>
      </c>
      <c r="E30" s="3">
        <f t="shared" si="7"/>
        <v>496.52813650689097</v>
      </c>
    </row>
    <row r="31" spans="1:6">
      <c r="A31">
        <v>22</v>
      </c>
      <c r="B31" s="3">
        <f t="shared" si="4"/>
        <v>496.52813650689097</v>
      </c>
      <c r="C31" s="3">
        <f t="shared" si="5"/>
        <v>4.1377344708907584</v>
      </c>
      <c r="D31" s="3">
        <f t="shared" si="6"/>
        <v>31.213653968058072</v>
      </c>
      <c r="E31" s="3">
        <f t="shared" si="7"/>
        <v>465.31448253883292</v>
      </c>
    </row>
    <row r="32" spans="1:6">
      <c r="A32">
        <v>23</v>
      </c>
      <c r="B32" s="3">
        <f t="shared" si="4"/>
        <v>465.31448253883292</v>
      </c>
      <c r="C32" s="3">
        <f t="shared" si="5"/>
        <v>3.8776206878236077</v>
      </c>
      <c r="D32" s="3">
        <f t="shared" si="6"/>
        <v>31.473767751125223</v>
      </c>
      <c r="E32" s="3">
        <f t="shared" si="7"/>
        <v>433.84071478770773</v>
      </c>
    </row>
    <row r="33" spans="1:6">
      <c r="A33">
        <v>24</v>
      </c>
      <c r="B33" s="3">
        <f t="shared" si="4"/>
        <v>433.84071478770773</v>
      </c>
      <c r="C33" s="3">
        <f t="shared" si="5"/>
        <v>3.6153392898975643</v>
      </c>
      <c r="D33" s="3">
        <f t="shared" si="6"/>
        <v>31.736049149051269</v>
      </c>
      <c r="E33" s="8">
        <f t="shared" si="7"/>
        <v>402.10466563865646</v>
      </c>
      <c r="F33" s="9" t="s">
        <v>21</v>
      </c>
    </row>
    <row r="34" spans="1:6">
      <c r="A34">
        <v>25</v>
      </c>
      <c r="B34" s="3">
        <f t="shared" si="4"/>
        <v>402.10466563865646</v>
      </c>
      <c r="C34" s="3">
        <f t="shared" si="5"/>
        <v>3.3508722136554705</v>
      </c>
      <c r="D34" s="3">
        <f t="shared" si="6"/>
        <v>32.00051622529336</v>
      </c>
      <c r="E34" s="3">
        <f t="shared" si="7"/>
        <v>370.10414941336307</v>
      </c>
    </row>
    <row r="35" spans="1:6">
      <c r="A35">
        <v>26</v>
      </c>
      <c r="B35" s="3">
        <f t="shared" si="4"/>
        <v>370.10414941336307</v>
      </c>
      <c r="C35" s="3">
        <f t="shared" si="5"/>
        <v>3.084201245111359</v>
      </c>
      <c r="D35" s="3">
        <f t="shared" si="6"/>
        <v>32.267187193837472</v>
      </c>
      <c r="E35" s="3">
        <f t="shared" si="7"/>
        <v>337.83696221952562</v>
      </c>
    </row>
    <row r="36" spans="1:6">
      <c r="A36">
        <v>27</v>
      </c>
      <c r="B36" s="3">
        <f t="shared" si="4"/>
        <v>337.83696221952562</v>
      </c>
      <c r="C36" s="3">
        <f t="shared" si="5"/>
        <v>2.8153080184960468</v>
      </c>
      <c r="D36" s="3">
        <f t="shared" si="6"/>
        <v>32.536080420452784</v>
      </c>
      <c r="E36" s="3">
        <f t="shared" si="7"/>
        <v>305.30088179907284</v>
      </c>
    </row>
    <row r="37" spans="1:6">
      <c r="A37">
        <v>28</v>
      </c>
      <c r="B37" s="3">
        <f t="shared" si="4"/>
        <v>305.30088179907284</v>
      </c>
      <c r="C37" s="3">
        <f t="shared" si="5"/>
        <v>2.5441740149922736</v>
      </c>
      <c r="D37" s="3">
        <f t="shared" si="6"/>
        <v>32.807214423956559</v>
      </c>
      <c r="E37" s="3">
        <f t="shared" si="7"/>
        <v>272.49366737511627</v>
      </c>
    </row>
    <row r="38" spans="1:6">
      <c r="A38">
        <v>29</v>
      </c>
      <c r="B38" s="3">
        <f t="shared" si="4"/>
        <v>272.49366737511627</v>
      </c>
      <c r="C38" s="3">
        <f t="shared" si="5"/>
        <v>2.2707805614593024</v>
      </c>
      <c r="D38" s="3">
        <f t="shared" si="6"/>
        <v>33.080607877489527</v>
      </c>
      <c r="E38" s="3">
        <f t="shared" si="7"/>
        <v>239.41305949762676</v>
      </c>
    </row>
    <row r="39" spans="1:6">
      <c r="A39">
        <v>30</v>
      </c>
      <c r="B39" s="3">
        <f t="shared" si="4"/>
        <v>239.41305949762676</v>
      </c>
      <c r="C39" s="3">
        <f t="shared" si="5"/>
        <v>1.9951088291468897</v>
      </c>
      <c r="D39" s="3">
        <f t="shared" si="6"/>
        <v>33.356279609801945</v>
      </c>
      <c r="E39" s="3">
        <f t="shared" si="7"/>
        <v>206.0567798878248</v>
      </c>
    </row>
    <row r="40" spans="1:6">
      <c r="A40">
        <v>31</v>
      </c>
      <c r="B40" s="3">
        <f t="shared" si="4"/>
        <v>206.0567798878248</v>
      </c>
      <c r="C40" s="3">
        <f t="shared" si="5"/>
        <v>1.7171398323985401</v>
      </c>
      <c r="D40" s="3">
        <f t="shared" si="6"/>
        <v>33.634248606550294</v>
      </c>
      <c r="E40" s="3">
        <f t="shared" si="7"/>
        <v>172.4225312812745</v>
      </c>
    </row>
    <row r="41" spans="1:6">
      <c r="A41">
        <v>32</v>
      </c>
      <c r="B41" s="3">
        <f t="shared" ref="B41:B45" si="8">E40</f>
        <v>172.4225312812745</v>
      </c>
      <c r="C41" s="3">
        <f t="shared" ref="C41:C45" si="9">(B41*B$5)</f>
        <v>1.4368544273439541</v>
      </c>
      <c r="D41" s="3">
        <f t="shared" ref="D41:D45" si="10">MonthlyPayment-C41</f>
        <v>33.914534011604879</v>
      </c>
      <c r="E41" s="3">
        <f t="shared" ref="E41:E45" si="11">B41-D41</f>
        <v>138.50799726966963</v>
      </c>
    </row>
    <row r="42" spans="1:6">
      <c r="A42">
        <v>33</v>
      </c>
      <c r="B42" s="3">
        <f t="shared" si="8"/>
        <v>138.50799726966963</v>
      </c>
      <c r="C42" s="3">
        <f t="shared" si="9"/>
        <v>1.1542333105805802</v>
      </c>
      <c r="D42" s="3">
        <f t="shared" si="10"/>
        <v>34.197155128368252</v>
      </c>
      <c r="E42" s="3">
        <f t="shared" si="11"/>
        <v>104.31084214130138</v>
      </c>
    </row>
    <row r="43" spans="1:6">
      <c r="A43">
        <v>34</v>
      </c>
      <c r="B43" s="3">
        <f t="shared" si="8"/>
        <v>104.31084214130138</v>
      </c>
      <c r="C43" s="3">
        <f t="shared" si="9"/>
        <v>0.86925701784417819</v>
      </c>
      <c r="D43" s="3">
        <f t="shared" si="10"/>
        <v>34.482131421104654</v>
      </c>
      <c r="E43" s="3">
        <f t="shared" si="11"/>
        <v>69.828710720196725</v>
      </c>
    </row>
    <row r="44" spans="1:6">
      <c r="A44">
        <v>35</v>
      </c>
      <c r="B44" s="3">
        <f t="shared" si="8"/>
        <v>69.828710720196725</v>
      </c>
      <c r="C44" s="3">
        <f t="shared" si="9"/>
        <v>0.58190592266830599</v>
      </c>
      <c r="D44" s="3">
        <f t="shared" si="10"/>
        <v>34.769482516280526</v>
      </c>
      <c r="E44" s="3">
        <f t="shared" si="11"/>
        <v>35.059228203916199</v>
      </c>
    </row>
    <row r="45" spans="1:6">
      <c r="A45">
        <v>36</v>
      </c>
      <c r="B45" s="3">
        <f t="shared" si="8"/>
        <v>35.059228203916199</v>
      </c>
      <c r="C45" s="3">
        <f t="shared" si="9"/>
        <v>0.292160235032635</v>
      </c>
      <c r="D45" s="3">
        <f t="shared" si="10"/>
        <v>35.059228203916199</v>
      </c>
      <c r="E45" s="3">
        <f t="shared" si="11"/>
        <v>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2"/>
  <sheetViews>
    <sheetView tabSelected="1" topLeftCell="A4" workbookViewId="0">
      <selection activeCell="D14" sqref="D14"/>
    </sheetView>
  </sheetViews>
  <sheetFormatPr baseColWidth="10" defaultRowHeight="15" x14ac:dyDescent="0"/>
  <cols>
    <col min="1" max="1" width="47" customWidth="1"/>
    <col min="2" max="2" width="16.5" customWidth="1"/>
    <col min="4" max="4" width="17.5" customWidth="1"/>
    <col min="5" max="5" width="21.83203125" customWidth="1"/>
  </cols>
  <sheetData>
    <row r="1" spans="1:7">
      <c r="A1" t="s">
        <v>56</v>
      </c>
    </row>
    <row r="2" spans="1:7">
      <c r="A2" t="s">
        <v>49</v>
      </c>
      <c r="B2">
        <v>10000</v>
      </c>
    </row>
    <row r="3" spans="1:7">
      <c r="A3" t="s">
        <v>1</v>
      </c>
      <c r="B3">
        <v>10000</v>
      </c>
    </row>
    <row r="4" spans="1:7">
      <c r="A4" t="s">
        <v>0</v>
      </c>
      <c r="B4" s="2">
        <v>0.12</v>
      </c>
    </row>
    <row r="5" spans="1:7">
      <c r="A5" t="s">
        <v>5</v>
      </c>
      <c r="B5" s="4">
        <f>B4/12</f>
        <v>0.01</v>
      </c>
    </row>
    <row r="6" spans="1:7">
      <c r="A6" t="s">
        <v>10</v>
      </c>
      <c r="B6" s="6">
        <v>36</v>
      </c>
    </row>
    <row r="7" spans="1:7">
      <c r="A7" t="s">
        <v>7</v>
      </c>
      <c r="B7" s="1">
        <f>-PMT(MonthlyInterestRate,NumPayments,LoanAmount,0,0)</f>
        <v>332.14309812851195</v>
      </c>
    </row>
    <row r="8" spans="1:7">
      <c r="A8" t="s">
        <v>51</v>
      </c>
      <c r="B8" s="22">
        <f>POWER(1+B5,12)-1</f>
        <v>0.12682503013196977</v>
      </c>
    </row>
    <row r="9" spans="1:7">
      <c r="A9" t="s">
        <v>50</v>
      </c>
      <c r="B9" s="23">
        <f>POWER(AdjustedAnnualRate + 1,1/365) - 1</f>
        <v>3.2718767925188352E-4</v>
      </c>
    </row>
    <row r="10" spans="1:7">
      <c r="B10" s="23"/>
    </row>
    <row r="11" spans="1:7">
      <c r="A11" t="s">
        <v>52</v>
      </c>
      <c r="B11" s="23">
        <v>17</v>
      </c>
      <c r="C11" t="s">
        <v>55</v>
      </c>
    </row>
    <row r="12" spans="1:7">
      <c r="A12" t="s">
        <v>53</v>
      </c>
      <c r="B12" s="23">
        <f>POWER(DailyRate+1,ProratedDays)</f>
        <v>1.0055767734340098</v>
      </c>
    </row>
    <row r="13" spans="1:7">
      <c r="A13" t="s">
        <v>57</v>
      </c>
      <c r="B13" s="1">
        <f>E39*B12</f>
        <v>4052.6131862949933</v>
      </c>
    </row>
    <row r="14" spans="1:7">
      <c r="A14" t="s">
        <v>54</v>
      </c>
      <c r="B14" s="23">
        <f>B13-E39</f>
        <v>22.475166643385819</v>
      </c>
    </row>
    <row r="15" spans="1:7">
      <c r="B15" s="23"/>
    </row>
    <row r="16" spans="1:7">
      <c r="B16" t="s">
        <v>3</v>
      </c>
      <c r="C16" t="s">
        <v>4</v>
      </c>
      <c r="D16" t="s">
        <v>6</v>
      </c>
      <c r="E16" t="s">
        <v>8</v>
      </c>
      <c r="F16" t="s">
        <v>35</v>
      </c>
      <c r="G16" t="s">
        <v>27</v>
      </c>
    </row>
    <row r="17" spans="1:7">
      <c r="A17" t="s">
        <v>2</v>
      </c>
      <c r="B17" s="3">
        <f>B3</f>
        <v>10000</v>
      </c>
      <c r="C17" s="3">
        <f>(B17*B$5)</f>
        <v>100</v>
      </c>
      <c r="D17" s="3">
        <f t="shared" ref="D17:D33" si="0">MonthlyPayment-C17</f>
        <v>232.14309812851195</v>
      </c>
      <c r="E17" s="3">
        <f>B17-D17</f>
        <v>9767.8569018714879</v>
      </c>
      <c r="F17" s="21">
        <v>40954</v>
      </c>
    </row>
    <row r="18" spans="1:7">
      <c r="A18">
        <v>2</v>
      </c>
      <c r="B18" s="3">
        <f>E17</f>
        <v>9767.8569018714879</v>
      </c>
      <c r="C18" s="3">
        <f>(B18*B$5)</f>
        <v>97.678569018714882</v>
      </c>
      <c r="D18" s="3">
        <f t="shared" si="0"/>
        <v>234.46452910979707</v>
      </c>
      <c r="E18" s="3">
        <f>B18-D18</f>
        <v>9533.3923727616911</v>
      </c>
    </row>
    <row r="19" spans="1:7">
      <c r="A19">
        <v>3</v>
      </c>
      <c r="B19" s="3">
        <f t="shared" ref="B19:B33" si="1">E18</f>
        <v>9533.3923727616911</v>
      </c>
      <c r="C19" s="3">
        <f t="shared" ref="C19:C33" si="2">(B19*B$5)</f>
        <v>95.33392372761692</v>
      </c>
      <c r="D19" s="3">
        <f t="shared" si="0"/>
        <v>236.80917440089502</v>
      </c>
      <c r="E19" s="3">
        <f t="shared" ref="E19:E33" si="3">B19-D19</f>
        <v>9296.5831983607968</v>
      </c>
    </row>
    <row r="20" spans="1:7">
      <c r="A20">
        <v>4</v>
      </c>
      <c r="B20" s="3">
        <f t="shared" si="1"/>
        <v>9296.5831983607968</v>
      </c>
      <c r="C20" s="3">
        <f t="shared" si="2"/>
        <v>92.96583198360797</v>
      </c>
      <c r="D20" s="3">
        <f t="shared" si="0"/>
        <v>239.17726614490397</v>
      </c>
      <c r="E20" s="3">
        <f t="shared" si="3"/>
        <v>9057.4059322158937</v>
      </c>
    </row>
    <row r="21" spans="1:7">
      <c r="A21">
        <v>5</v>
      </c>
      <c r="B21" s="3">
        <f t="shared" si="1"/>
        <v>9057.4059322158937</v>
      </c>
      <c r="C21" s="3">
        <f t="shared" si="2"/>
        <v>90.574059322158945</v>
      </c>
      <c r="D21" s="3">
        <f t="shared" si="0"/>
        <v>241.56903880635301</v>
      </c>
      <c r="E21" s="3">
        <f t="shared" si="3"/>
        <v>8815.8368934095415</v>
      </c>
    </row>
    <row r="22" spans="1:7">
      <c r="A22">
        <v>6</v>
      </c>
      <c r="B22" s="3">
        <f t="shared" si="1"/>
        <v>8815.8368934095415</v>
      </c>
      <c r="C22" s="3">
        <f t="shared" si="2"/>
        <v>88.158368934095421</v>
      </c>
      <c r="D22" s="3">
        <f t="shared" si="0"/>
        <v>243.98472919441653</v>
      </c>
      <c r="E22" s="3">
        <f t="shared" si="3"/>
        <v>8571.8521642151245</v>
      </c>
    </row>
    <row r="23" spans="1:7">
      <c r="A23">
        <v>7</v>
      </c>
      <c r="B23" s="3">
        <f t="shared" si="1"/>
        <v>8571.8521642151245</v>
      </c>
      <c r="C23" s="3">
        <f t="shared" si="2"/>
        <v>85.718521642151245</v>
      </c>
      <c r="D23" s="3">
        <f t="shared" si="0"/>
        <v>246.42457648636071</v>
      </c>
      <c r="E23" s="3">
        <f t="shared" si="3"/>
        <v>8325.4275877287637</v>
      </c>
    </row>
    <row r="24" spans="1:7">
      <c r="A24">
        <v>8</v>
      </c>
      <c r="B24" s="3">
        <f t="shared" si="1"/>
        <v>8325.4275877287637</v>
      </c>
      <c r="C24" s="3">
        <f t="shared" si="2"/>
        <v>83.25427587728764</v>
      </c>
      <c r="D24" s="3">
        <f t="shared" si="0"/>
        <v>248.88882225122433</v>
      </c>
      <c r="E24" s="3">
        <f t="shared" si="3"/>
        <v>8076.5387654775395</v>
      </c>
    </row>
    <row r="25" spans="1:7">
      <c r="A25">
        <v>9</v>
      </c>
      <c r="B25" s="3">
        <f t="shared" si="1"/>
        <v>8076.5387654775395</v>
      </c>
      <c r="C25" s="3">
        <f t="shared" si="2"/>
        <v>80.765387654775395</v>
      </c>
      <c r="D25" s="3">
        <f t="shared" si="0"/>
        <v>251.37771047373656</v>
      </c>
      <c r="E25" s="3">
        <f t="shared" si="3"/>
        <v>7825.1610550038031</v>
      </c>
    </row>
    <row r="26" spans="1:7">
      <c r="A26">
        <v>10</v>
      </c>
      <c r="B26" s="3">
        <f t="shared" si="1"/>
        <v>7825.1610550038031</v>
      </c>
      <c r="C26" s="3">
        <f t="shared" si="2"/>
        <v>78.251610550038038</v>
      </c>
      <c r="D26" s="3">
        <f t="shared" si="0"/>
        <v>253.89148757847391</v>
      </c>
      <c r="E26" s="3">
        <f t="shared" si="3"/>
        <v>7571.2695674253291</v>
      </c>
    </row>
    <row r="27" spans="1:7">
      <c r="A27">
        <v>11</v>
      </c>
      <c r="B27" s="3">
        <f t="shared" si="1"/>
        <v>7571.2695674253291</v>
      </c>
      <c r="C27" s="3">
        <f t="shared" si="2"/>
        <v>75.712695674253297</v>
      </c>
      <c r="D27" s="3">
        <f t="shared" si="0"/>
        <v>256.43040245425868</v>
      </c>
      <c r="E27" s="8">
        <f t="shared" si="3"/>
        <v>7314.8391649710702</v>
      </c>
      <c r="F27" t="s">
        <v>48</v>
      </c>
      <c r="G27" s="8">
        <f>B2+B3-SUM(C17:D27)</f>
        <v>16346.425920586367</v>
      </c>
    </row>
    <row r="28" spans="1:7">
      <c r="A28">
        <v>12</v>
      </c>
      <c r="B28" s="3">
        <f t="shared" si="1"/>
        <v>7314.8391649710702</v>
      </c>
      <c r="C28" s="3">
        <f t="shared" si="2"/>
        <v>73.148391649710703</v>
      </c>
      <c r="D28" s="3">
        <f t="shared" si="0"/>
        <v>258.99470647880128</v>
      </c>
      <c r="E28" s="3">
        <f t="shared" si="3"/>
        <v>7055.844458492269</v>
      </c>
    </row>
    <row r="29" spans="1:7">
      <c r="A29">
        <v>13</v>
      </c>
      <c r="B29" s="3">
        <f t="shared" si="1"/>
        <v>7055.844458492269</v>
      </c>
      <c r="C29" s="3">
        <f t="shared" si="2"/>
        <v>70.558444584922697</v>
      </c>
      <c r="D29" s="3">
        <f t="shared" si="0"/>
        <v>261.58465354358924</v>
      </c>
      <c r="E29" s="3">
        <f t="shared" si="3"/>
        <v>6794.2598049486796</v>
      </c>
    </row>
    <row r="30" spans="1:7">
      <c r="A30">
        <v>14</v>
      </c>
      <c r="B30" s="3">
        <f t="shared" si="1"/>
        <v>6794.2598049486796</v>
      </c>
      <c r="C30" s="3">
        <f t="shared" si="2"/>
        <v>67.942598049486804</v>
      </c>
      <c r="D30" s="3">
        <f t="shared" si="0"/>
        <v>264.20050007902512</v>
      </c>
      <c r="E30" s="3">
        <f t="shared" si="3"/>
        <v>6530.0593048696546</v>
      </c>
    </row>
    <row r="31" spans="1:7">
      <c r="A31">
        <v>15</v>
      </c>
      <c r="B31" s="3">
        <f t="shared" si="1"/>
        <v>6530.0593048696546</v>
      </c>
      <c r="C31" s="3">
        <f t="shared" si="2"/>
        <v>65.300593048696541</v>
      </c>
      <c r="D31" s="3">
        <f t="shared" si="0"/>
        <v>266.8425050798154</v>
      </c>
      <c r="E31" s="3">
        <f t="shared" si="3"/>
        <v>6263.2167997898396</v>
      </c>
    </row>
    <row r="32" spans="1:7">
      <c r="A32">
        <v>16</v>
      </c>
      <c r="B32" s="3">
        <f t="shared" si="1"/>
        <v>6263.2167997898396</v>
      </c>
      <c r="C32" s="3">
        <f t="shared" si="2"/>
        <v>62.632167997898399</v>
      </c>
      <c r="D32" s="3">
        <f t="shared" si="0"/>
        <v>269.51093013061353</v>
      </c>
      <c r="E32" s="3">
        <f t="shared" si="3"/>
        <v>5993.7058696592258</v>
      </c>
    </row>
    <row r="33" spans="1:7">
      <c r="A33">
        <v>17</v>
      </c>
      <c r="B33" s="3">
        <f t="shared" si="1"/>
        <v>5993.7058696592258</v>
      </c>
      <c r="C33" s="3">
        <f t="shared" si="2"/>
        <v>59.93705869659226</v>
      </c>
      <c r="D33" s="3">
        <f t="shared" si="0"/>
        <v>272.20603943191969</v>
      </c>
      <c r="E33" s="3">
        <f t="shared" si="3"/>
        <v>5721.4998302273061</v>
      </c>
    </row>
    <row r="34" spans="1:7">
      <c r="A34">
        <v>18</v>
      </c>
      <c r="B34" s="3">
        <f t="shared" ref="B34:B47" si="4">E33</f>
        <v>5721.4998302273061</v>
      </c>
      <c r="C34" s="3">
        <f t="shared" ref="C34:C47" si="5">(B34*B$5)</f>
        <v>57.214998302273059</v>
      </c>
      <c r="D34" s="3">
        <f t="shared" ref="D34:D47" si="6">MonthlyPayment-C34</f>
        <v>274.92809982623891</v>
      </c>
      <c r="E34" s="3">
        <f t="shared" ref="E34:E47" si="7">B34-D34</f>
        <v>5446.5717304010668</v>
      </c>
    </row>
    <row r="35" spans="1:7">
      <c r="A35">
        <v>19</v>
      </c>
      <c r="B35" s="3">
        <f t="shared" si="4"/>
        <v>5446.5717304010668</v>
      </c>
      <c r="C35" s="3">
        <f t="shared" si="5"/>
        <v>54.465717304010667</v>
      </c>
      <c r="D35" s="3">
        <f t="shared" si="6"/>
        <v>277.67738082450126</v>
      </c>
      <c r="E35" s="3">
        <f t="shared" si="7"/>
        <v>5168.8943495765652</v>
      </c>
    </row>
    <row r="36" spans="1:7">
      <c r="A36">
        <v>20</v>
      </c>
      <c r="B36" s="3">
        <f t="shared" si="4"/>
        <v>5168.8943495765652</v>
      </c>
      <c r="C36" s="3">
        <f t="shared" si="5"/>
        <v>51.688943495765656</v>
      </c>
      <c r="D36" s="3">
        <f t="shared" si="6"/>
        <v>280.45415463274628</v>
      </c>
      <c r="E36" s="3">
        <f t="shared" si="7"/>
        <v>4888.4401949438188</v>
      </c>
    </row>
    <row r="37" spans="1:7">
      <c r="A37">
        <v>21</v>
      </c>
      <c r="B37" s="3">
        <f t="shared" si="4"/>
        <v>4888.4401949438188</v>
      </c>
      <c r="C37" s="3">
        <f t="shared" si="5"/>
        <v>48.884401949438193</v>
      </c>
      <c r="D37" s="3">
        <f t="shared" si="6"/>
        <v>283.25869617907375</v>
      </c>
      <c r="E37" s="3">
        <f t="shared" si="7"/>
        <v>4605.1814987647449</v>
      </c>
    </row>
    <row r="38" spans="1:7">
      <c r="A38">
        <v>22</v>
      </c>
      <c r="B38" s="3">
        <f t="shared" si="4"/>
        <v>4605.1814987647449</v>
      </c>
      <c r="C38" s="3">
        <f t="shared" si="5"/>
        <v>46.051814987647447</v>
      </c>
      <c r="D38" s="3">
        <f t="shared" si="6"/>
        <v>286.0912831408645</v>
      </c>
      <c r="E38" s="3">
        <f t="shared" si="7"/>
        <v>4319.0902156238808</v>
      </c>
    </row>
    <row r="39" spans="1:7">
      <c r="A39">
        <v>23</v>
      </c>
      <c r="B39" s="3">
        <f t="shared" si="4"/>
        <v>4319.0902156238808</v>
      </c>
      <c r="C39" s="3">
        <f t="shared" si="5"/>
        <v>43.190902156238806</v>
      </c>
      <c r="D39" s="3">
        <f t="shared" si="6"/>
        <v>288.95219597227316</v>
      </c>
      <c r="E39" s="8">
        <f t="shared" si="7"/>
        <v>4030.1380196516075</v>
      </c>
      <c r="F39" t="s">
        <v>20</v>
      </c>
      <c r="G39" s="8">
        <f>B2+B3-SUM(C17:D39)</f>
        <v>12360.708743044226</v>
      </c>
    </row>
    <row r="40" spans="1:7">
      <c r="A40">
        <v>24</v>
      </c>
      <c r="B40" s="3">
        <f t="shared" si="4"/>
        <v>4030.1380196516075</v>
      </c>
      <c r="C40" s="3">
        <f t="shared" si="5"/>
        <v>40.301380196516078</v>
      </c>
      <c r="D40" s="3">
        <f t="shared" si="6"/>
        <v>291.84171793199584</v>
      </c>
      <c r="E40" s="3">
        <f t="shared" si="7"/>
        <v>3738.2963017196116</v>
      </c>
      <c r="G40" s="8">
        <f>G39-E39-B14</f>
        <v>8308.0955567492329</v>
      </c>
    </row>
    <row r="41" spans="1:7">
      <c r="A41">
        <v>25</v>
      </c>
      <c r="B41" s="3">
        <f t="shared" si="4"/>
        <v>3738.2963017196116</v>
      </c>
      <c r="C41" s="3">
        <f t="shared" si="5"/>
        <v>37.382963017196118</v>
      </c>
      <c r="D41" s="3">
        <f t="shared" si="6"/>
        <v>294.76013511131583</v>
      </c>
      <c r="E41" s="3">
        <f t="shared" si="7"/>
        <v>3443.5361666082958</v>
      </c>
    </row>
    <row r="42" spans="1:7">
      <c r="A42">
        <v>26</v>
      </c>
      <c r="B42" s="3">
        <f t="shared" si="4"/>
        <v>3443.5361666082958</v>
      </c>
      <c r="C42" s="3">
        <f t="shared" si="5"/>
        <v>34.435361666082962</v>
      </c>
      <c r="D42" s="3">
        <f t="shared" si="6"/>
        <v>297.70773646242901</v>
      </c>
      <c r="E42" s="3">
        <f t="shared" si="7"/>
        <v>3145.8284301458671</v>
      </c>
    </row>
    <row r="43" spans="1:7">
      <c r="A43">
        <v>27</v>
      </c>
      <c r="B43" s="3">
        <f t="shared" si="4"/>
        <v>3145.8284301458671</v>
      </c>
      <c r="C43" s="3">
        <f t="shared" si="5"/>
        <v>31.458284301458672</v>
      </c>
      <c r="D43" s="3">
        <f t="shared" si="6"/>
        <v>300.68481382705329</v>
      </c>
      <c r="E43" s="3">
        <f t="shared" si="7"/>
        <v>2845.1436163188137</v>
      </c>
    </row>
    <row r="44" spans="1:7">
      <c r="A44">
        <v>28</v>
      </c>
      <c r="B44" s="3">
        <f t="shared" si="4"/>
        <v>2845.1436163188137</v>
      </c>
      <c r="C44" s="3">
        <f t="shared" si="5"/>
        <v>28.451436163188138</v>
      </c>
      <c r="D44" s="3">
        <f t="shared" si="6"/>
        <v>303.69166196532382</v>
      </c>
      <c r="E44" s="3">
        <f t="shared" si="7"/>
        <v>2541.4519543534898</v>
      </c>
      <c r="F44" s="21">
        <v>41790</v>
      </c>
      <c r="G44" s="3">
        <f>B2+B3-SUM(C17:D44)</f>
        <v>10699.993252401666</v>
      </c>
    </row>
    <row r="45" spans="1:7">
      <c r="A45">
        <v>29</v>
      </c>
      <c r="B45" s="3">
        <f t="shared" si="4"/>
        <v>2541.4519543534898</v>
      </c>
      <c r="C45" s="3">
        <f t="shared" si="5"/>
        <v>25.414519543534897</v>
      </c>
      <c r="D45" s="3">
        <f t="shared" si="6"/>
        <v>306.72857858497707</v>
      </c>
      <c r="E45" s="3">
        <f t="shared" si="7"/>
        <v>2234.7233757685126</v>
      </c>
      <c r="G45" s="3">
        <f>G44-E44-25.06</f>
        <v>8133.4812980481756</v>
      </c>
    </row>
    <row r="46" spans="1:7">
      <c r="A46">
        <v>30</v>
      </c>
      <c r="B46" s="3">
        <f t="shared" si="4"/>
        <v>2234.7233757685126</v>
      </c>
      <c r="C46" s="3">
        <f t="shared" si="5"/>
        <v>22.347233757685128</v>
      </c>
      <c r="D46" s="3">
        <f t="shared" si="6"/>
        <v>309.79586437082685</v>
      </c>
      <c r="E46" s="3">
        <f t="shared" si="7"/>
        <v>1924.9275113976857</v>
      </c>
    </row>
    <row r="47" spans="1:7">
      <c r="A47">
        <v>31</v>
      </c>
      <c r="B47" s="3">
        <f t="shared" si="4"/>
        <v>1924.9275113976857</v>
      </c>
      <c r="C47" s="3">
        <f t="shared" si="5"/>
        <v>19.249275113976857</v>
      </c>
      <c r="D47" s="3">
        <f t="shared" si="6"/>
        <v>312.89382301453509</v>
      </c>
      <c r="E47" s="3">
        <f t="shared" si="7"/>
        <v>1612.0336883831505</v>
      </c>
    </row>
    <row r="48" spans="1:7">
      <c r="A48">
        <v>32</v>
      </c>
      <c r="B48" s="3">
        <f t="shared" ref="B48:B49" si="8">E47</f>
        <v>1612.0336883831505</v>
      </c>
      <c r="C48" s="3">
        <f t="shared" ref="C48:C49" si="9">(B48*B$5)</f>
        <v>16.120336883831506</v>
      </c>
      <c r="D48" s="3">
        <f t="shared" ref="D48:D49" si="10">MonthlyPayment-C48</f>
        <v>316.02276124468045</v>
      </c>
      <c r="E48" s="3">
        <f t="shared" ref="E48:E49" si="11">B48-D48</f>
        <v>1296.0109271384702</v>
      </c>
    </row>
    <row r="49" spans="1:5">
      <c r="A49">
        <v>33</v>
      </c>
      <c r="B49" s="3">
        <f t="shared" si="8"/>
        <v>1296.0109271384702</v>
      </c>
      <c r="C49" s="3">
        <f t="shared" si="9"/>
        <v>12.960109271384702</v>
      </c>
      <c r="D49" s="3">
        <f t="shared" si="10"/>
        <v>319.18298885712727</v>
      </c>
      <c r="E49" s="3">
        <f t="shared" si="11"/>
        <v>976.82793828134288</v>
      </c>
    </row>
    <row r="50" spans="1:5">
      <c r="A50">
        <v>34</v>
      </c>
      <c r="B50" s="3">
        <f t="shared" ref="B50:B52" si="12">E49</f>
        <v>976.82793828134288</v>
      </c>
      <c r="C50" s="3">
        <f t="shared" ref="C50:C52" si="13">(B50*B$5)</f>
        <v>9.7682793828134287</v>
      </c>
      <c r="D50" s="3">
        <f t="shared" ref="D50:D52" si="14">MonthlyPayment-C50</f>
        <v>322.37481874569852</v>
      </c>
      <c r="E50" s="3">
        <f t="shared" ref="E50:E52" si="15">B50-D50</f>
        <v>654.45311953564442</v>
      </c>
    </row>
    <row r="51" spans="1:5">
      <c r="A51">
        <v>35</v>
      </c>
      <c r="B51" s="3">
        <f t="shared" si="12"/>
        <v>654.45311953564442</v>
      </c>
      <c r="C51" s="3">
        <f t="shared" si="13"/>
        <v>6.544531195356444</v>
      </c>
      <c r="D51" s="3">
        <f t="shared" si="14"/>
        <v>325.5985669331555</v>
      </c>
      <c r="E51" s="3">
        <f t="shared" si="15"/>
        <v>328.85455260248892</v>
      </c>
    </row>
    <row r="52" spans="1:5">
      <c r="A52">
        <v>36</v>
      </c>
      <c r="B52" s="3">
        <f t="shared" si="12"/>
        <v>328.85455260248892</v>
      </c>
      <c r="C52" s="3">
        <f t="shared" si="13"/>
        <v>3.2885455260248895</v>
      </c>
      <c r="D52" s="3">
        <f t="shared" si="14"/>
        <v>328.85455260248705</v>
      </c>
      <c r="E52" s="3">
        <f t="shared" si="15"/>
        <v>1.8758328224066645E-12</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5"/>
  <sheetViews>
    <sheetView workbookViewId="0">
      <selection activeCell="H17" sqref="H17"/>
    </sheetView>
  </sheetViews>
  <sheetFormatPr baseColWidth="10" defaultRowHeight="15" x14ac:dyDescent="0"/>
  <cols>
    <col min="1" max="1" width="25.83203125" customWidth="1"/>
    <col min="2" max="2" width="16.5" customWidth="1"/>
    <col min="4" max="4" width="17.5" customWidth="1"/>
    <col min="5" max="5" width="21.83203125" customWidth="1"/>
    <col min="6" max="6" width="16.1640625" bestFit="1" customWidth="1"/>
  </cols>
  <sheetData>
    <row r="1" spans="1:6">
      <c r="A1" t="s">
        <v>47</v>
      </c>
    </row>
    <row r="3" spans="1:6">
      <c r="A3" s="13" t="s">
        <v>1</v>
      </c>
      <c r="B3" s="13">
        <f>F6</f>
        <v>1210.3050856617115</v>
      </c>
      <c r="C3" s="13"/>
      <c r="D3" s="13"/>
      <c r="E3" s="13" t="s">
        <v>16</v>
      </c>
      <c r="F3" s="17">
        <f>(1+MonthlyInterestRate)</f>
        <v>1.0083333333333333</v>
      </c>
    </row>
    <row r="4" spans="1:6">
      <c r="A4" s="13" t="s">
        <v>0</v>
      </c>
      <c r="B4" s="18">
        <v>0.1</v>
      </c>
      <c r="C4" s="13"/>
      <c r="D4" s="13"/>
      <c r="E4" s="13" t="s">
        <v>18</v>
      </c>
      <c r="F4" s="13">
        <v>1000</v>
      </c>
    </row>
    <row r="5" spans="1:6">
      <c r="A5" s="13" t="s">
        <v>5</v>
      </c>
      <c r="B5" s="17">
        <f>B4/12</f>
        <v>8.3333333333333332E-3</v>
      </c>
      <c r="C5" s="13"/>
      <c r="D5" s="13"/>
      <c r="E5" s="13" t="s">
        <v>19</v>
      </c>
      <c r="F5" s="13">
        <v>23</v>
      </c>
    </row>
    <row r="6" spans="1:6">
      <c r="A6" s="13" t="s">
        <v>10</v>
      </c>
      <c r="B6" s="19">
        <v>36</v>
      </c>
      <c r="C6" s="13"/>
      <c r="D6" s="13"/>
      <c r="E6" s="13" t="s">
        <v>17</v>
      </c>
      <c r="F6" s="13">
        <f>POWER(F3,DeferMonths)*F4</f>
        <v>1210.3050856617115</v>
      </c>
    </row>
    <row r="7" spans="1:6">
      <c r="A7" s="13" t="s">
        <v>7</v>
      </c>
      <c r="B7" s="20">
        <f>-PMT(MonthlyInterestRate,NumPayments,LoanAmount,0,0)</f>
        <v>39.053140760699961</v>
      </c>
      <c r="C7" s="13"/>
      <c r="D7" s="13"/>
      <c r="E7" s="13"/>
      <c r="F7" s="13"/>
    </row>
    <row r="8" spans="1:6">
      <c r="A8" s="13"/>
      <c r="B8" s="20"/>
      <c r="C8" s="13"/>
      <c r="D8" s="13"/>
      <c r="E8" s="13"/>
      <c r="F8" s="13"/>
    </row>
    <row r="9" spans="1:6">
      <c r="A9" s="13"/>
      <c r="B9" s="13" t="s">
        <v>3</v>
      </c>
      <c r="C9" s="13" t="s">
        <v>4</v>
      </c>
      <c r="D9" s="13" t="s">
        <v>6</v>
      </c>
      <c r="E9" s="13" t="s">
        <v>8</v>
      </c>
      <c r="F9" s="13" t="s">
        <v>35</v>
      </c>
    </row>
    <row r="10" spans="1:6">
      <c r="A10" s="13" t="s">
        <v>2</v>
      </c>
      <c r="B10" s="12">
        <f>B3</f>
        <v>1210.3050856617115</v>
      </c>
      <c r="C10" s="12">
        <f>(B10*B$5)</f>
        <v>10.085875713847596</v>
      </c>
      <c r="D10" s="12">
        <f t="shared" ref="D10:D26" si="0">MonthlyPayment-C10</f>
        <v>28.967265046852365</v>
      </c>
      <c r="E10" s="12">
        <f>B10-D10</f>
        <v>1181.3378206148591</v>
      </c>
      <c r="F10" s="15">
        <v>40544</v>
      </c>
    </row>
    <row r="11" spans="1:6">
      <c r="A11" s="13">
        <v>2</v>
      </c>
      <c r="B11" s="12">
        <f>E10</f>
        <v>1181.3378206148591</v>
      </c>
      <c r="C11" s="12">
        <f>(B11*B$5)</f>
        <v>9.8444818384571597</v>
      </c>
      <c r="D11" s="12">
        <f t="shared" si="0"/>
        <v>29.208658922242801</v>
      </c>
      <c r="E11" s="12">
        <f>B11-D11</f>
        <v>1152.1291616926162</v>
      </c>
      <c r="F11" s="15"/>
    </row>
    <row r="12" spans="1:6">
      <c r="A12" s="13">
        <v>3</v>
      </c>
      <c r="B12" s="12">
        <f t="shared" ref="B12:B45" si="1">E11</f>
        <v>1152.1291616926162</v>
      </c>
      <c r="C12" s="12">
        <f t="shared" ref="C12:C45" si="2">(B12*B$5)</f>
        <v>9.6010763474384682</v>
      </c>
      <c r="D12" s="12">
        <f t="shared" si="0"/>
        <v>29.452064413261493</v>
      </c>
      <c r="E12" s="12">
        <f t="shared" ref="E12:E45" si="3">B12-D12</f>
        <v>1122.6770972793547</v>
      </c>
      <c r="F12" s="15"/>
    </row>
    <row r="13" spans="1:6">
      <c r="A13" s="13">
        <v>4</v>
      </c>
      <c r="B13" s="12">
        <f t="shared" si="1"/>
        <v>1122.6770972793547</v>
      </c>
      <c r="C13" s="12">
        <f t="shared" si="2"/>
        <v>9.3556424773279563</v>
      </c>
      <c r="D13" s="12">
        <f t="shared" si="0"/>
        <v>29.697498283372006</v>
      </c>
      <c r="E13" s="12">
        <f t="shared" si="3"/>
        <v>1092.9795989959828</v>
      </c>
      <c r="F13" s="15"/>
    </row>
    <row r="14" spans="1:6">
      <c r="A14" s="13">
        <v>5</v>
      </c>
      <c r="B14" s="12">
        <f t="shared" si="1"/>
        <v>1092.9795989959828</v>
      </c>
      <c r="C14" s="12">
        <f t="shared" si="2"/>
        <v>9.1081633249665224</v>
      </c>
      <c r="D14" s="12">
        <f t="shared" si="0"/>
        <v>29.944977435733438</v>
      </c>
      <c r="E14" s="12">
        <f t="shared" si="3"/>
        <v>1063.0346215602494</v>
      </c>
      <c r="F14" s="15"/>
    </row>
    <row r="15" spans="1:6">
      <c r="A15" s="13">
        <v>6</v>
      </c>
      <c r="B15" s="12">
        <f t="shared" si="1"/>
        <v>1063.0346215602494</v>
      </c>
      <c r="C15" s="12">
        <f t="shared" si="2"/>
        <v>8.8586218463354118</v>
      </c>
      <c r="D15" s="12">
        <f t="shared" si="0"/>
        <v>30.194518914364551</v>
      </c>
      <c r="E15" s="12">
        <f t="shared" si="3"/>
        <v>1032.8401026458848</v>
      </c>
      <c r="F15" s="15"/>
    </row>
    <row r="16" spans="1:6">
      <c r="A16" s="13">
        <v>7</v>
      </c>
      <c r="B16" s="12">
        <f t="shared" si="1"/>
        <v>1032.8401026458848</v>
      </c>
      <c r="C16" s="12">
        <f t="shared" si="2"/>
        <v>8.607000855382374</v>
      </c>
      <c r="D16" s="12">
        <f t="shared" si="0"/>
        <v>30.446139905317587</v>
      </c>
      <c r="E16" s="12">
        <f t="shared" si="3"/>
        <v>1002.3939627405672</v>
      </c>
      <c r="F16" s="15"/>
    </row>
    <row r="17" spans="1:6">
      <c r="A17" s="13">
        <v>8</v>
      </c>
      <c r="B17" s="12">
        <f t="shared" si="1"/>
        <v>1002.3939627405672</v>
      </c>
      <c r="C17" s="12">
        <f t="shared" si="2"/>
        <v>8.3532830228380597</v>
      </c>
      <c r="D17" s="12">
        <f t="shared" si="0"/>
        <v>30.699857737861901</v>
      </c>
      <c r="E17" s="12">
        <f t="shared" si="3"/>
        <v>971.69410500270533</v>
      </c>
      <c r="F17" s="15"/>
    </row>
    <row r="18" spans="1:6">
      <c r="A18" s="13">
        <v>9</v>
      </c>
      <c r="B18" s="12">
        <f t="shared" si="1"/>
        <v>971.69410500270533</v>
      </c>
      <c r="C18" s="12">
        <f t="shared" si="2"/>
        <v>8.0974508750225436</v>
      </c>
      <c r="D18" s="12">
        <f t="shared" si="0"/>
        <v>30.955689885677415</v>
      </c>
      <c r="E18" s="12">
        <f t="shared" si="3"/>
        <v>940.7384151170279</v>
      </c>
      <c r="F18" s="15"/>
    </row>
    <row r="19" spans="1:6">
      <c r="A19" s="13">
        <v>10</v>
      </c>
      <c r="B19" s="12">
        <f t="shared" si="1"/>
        <v>940.7384151170279</v>
      </c>
      <c r="C19" s="12">
        <f t="shared" si="2"/>
        <v>7.8394867926418987</v>
      </c>
      <c r="D19" s="12">
        <f t="shared" si="0"/>
        <v>31.213653968058061</v>
      </c>
      <c r="E19" s="12">
        <f t="shared" si="3"/>
        <v>909.52476114896979</v>
      </c>
      <c r="F19" s="15"/>
    </row>
    <row r="20" spans="1:6">
      <c r="A20" s="13">
        <v>11</v>
      </c>
      <c r="B20" s="12">
        <f t="shared" si="1"/>
        <v>909.52476114896979</v>
      </c>
      <c r="C20" s="12">
        <f t="shared" si="2"/>
        <v>7.5793730095747485</v>
      </c>
      <c r="D20" s="12">
        <f t="shared" si="0"/>
        <v>31.473767751125212</v>
      </c>
      <c r="E20" s="12">
        <f t="shared" si="3"/>
        <v>878.05099339784454</v>
      </c>
      <c r="F20" s="15"/>
    </row>
    <row r="21" spans="1:6">
      <c r="A21" s="13">
        <v>12</v>
      </c>
      <c r="B21" s="12">
        <f t="shared" si="1"/>
        <v>878.05099339784454</v>
      </c>
      <c r="C21" s="12">
        <f t="shared" si="2"/>
        <v>7.3170916116487046</v>
      </c>
      <c r="D21" s="12">
        <f t="shared" si="0"/>
        <v>31.736049149051254</v>
      </c>
      <c r="E21" s="12">
        <f t="shared" si="3"/>
        <v>846.31494424879327</v>
      </c>
      <c r="F21" s="15"/>
    </row>
    <row r="22" spans="1:6">
      <c r="A22" s="13">
        <v>13</v>
      </c>
      <c r="B22" s="7">
        <v>1000</v>
      </c>
      <c r="C22" s="12">
        <f t="shared" si="2"/>
        <v>8.3333333333333339</v>
      </c>
      <c r="D22" s="12">
        <f t="shared" si="0"/>
        <v>30.719807427366625</v>
      </c>
      <c r="E22" s="12">
        <f t="shared" si="3"/>
        <v>969.28019257263338</v>
      </c>
      <c r="F22" s="15">
        <v>40909</v>
      </c>
    </row>
    <row r="23" spans="1:6">
      <c r="A23" s="13">
        <v>14</v>
      </c>
      <c r="B23" s="12">
        <f t="shared" si="1"/>
        <v>969.28019257263338</v>
      </c>
      <c r="C23" s="12">
        <f t="shared" si="2"/>
        <v>8.0773349381052775</v>
      </c>
      <c r="D23" s="12">
        <f t="shared" si="0"/>
        <v>30.975805822594683</v>
      </c>
      <c r="E23" s="12">
        <f t="shared" si="3"/>
        <v>938.3043867500387</v>
      </c>
      <c r="F23" s="15" t="s">
        <v>37</v>
      </c>
    </row>
    <row r="24" spans="1:6">
      <c r="A24" s="13">
        <v>15</v>
      </c>
      <c r="B24" s="12">
        <f t="shared" si="1"/>
        <v>938.3043867500387</v>
      </c>
      <c r="C24" s="12">
        <f t="shared" si="2"/>
        <v>7.8192032229169888</v>
      </c>
      <c r="D24" s="12">
        <f t="shared" si="0"/>
        <v>31.233937537782971</v>
      </c>
      <c r="E24" s="12">
        <f t="shared" si="3"/>
        <v>907.07044921225577</v>
      </c>
      <c r="F24" s="15" t="s">
        <v>38</v>
      </c>
    </row>
    <row r="25" spans="1:6">
      <c r="A25" s="13">
        <v>16</v>
      </c>
      <c r="B25" s="12">
        <f t="shared" si="1"/>
        <v>907.07044921225577</v>
      </c>
      <c r="C25" s="12">
        <f t="shared" si="2"/>
        <v>7.5589204101021314</v>
      </c>
      <c r="D25" s="12">
        <f t="shared" si="0"/>
        <v>31.494220350597828</v>
      </c>
      <c r="E25" s="12">
        <f t="shared" si="3"/>
        <v>875.57622886165791</v>
      </c>
      <c r="F25" s="15" t="s">
        <v>39</v>
      </c>
    </row>
    <row r="26" spans="1:6">
      <c r="A26" s="13">
        <v>17</v>
      </c>
      <c r="B26" s="12">
        <f t="shared" si="1"/>
        <v>875.57622886165791</v>
      </c>
      <c r="C26" s="12">
        <f t="shared" si="2"/>
        <v>7.2964685738471493</v>
      </c>
      <c r="D26" s="12">
        <f t="shared" si="0"/>
        <v>31.756672186852811</v>
      </c>
      <c r="E26" s="12">
        <f t="shared" si="3"/>
        <v>843.81955667480509</v>
      </c>
      <c r="F26" s="15" t="s">
        <v>40</v>
      </c>
    </row>
    <row r="27" spans="1:6">
      <c r="A27" s="13">
        <v>18</v>
      </c>
      <c r="B27" s="12">
        <f t="shared" si="1"/>
        <v>843.81955667480509</v>
      </c>
      <c r="C27" s="12">
        <f t="shared" si="2"/>
        <v>7.031829638956709</v>
      </c>
      <c r="D27" s="12">
        <f t="shared" ref="D27:D40" si="4">MonthlyPayment-C27</f>
        <v>32.021311121743253</v>
      </c>
      <c r="E27" s="12">
        <f t="shared" si="3"/>
        <v>811.79824555306186</v>
      </c>
      <c r="F27" s="15" t="s">
        <v>41</v>
      </c>
    </row>
    <row r="28" spans="1:6">
      <c r="A28" s="13">
        <v>19</v>
      </c>
      <c r="B28" s="12">
        <f t="shared" si="1"/>
        <v>811.79824555306186</v>
      </c>
      <c r="C28" s="12">
        <f t="shared" si="2"/>
        <v>6.7649853796088486</v>
      </c>
      <c r="D28" s="12">
        <f t="shared" si="4"/>
        <v>32.288155381091116</v>
      </c>
      <c r="E28" s="12">
        <f t="shared" si="3"/>
        <v>779.51009017197077</v>
      </c>
      <c r="F28" s="15" t="s">
        <v>42</v>
      </c>
    </row>
    <row r="29" spans="1:6">
      <c r="A29" s="13">
        <v>20</v>
      </c>
      <c r="B29" s="12">
        <f t="shared" si="1"/>
        <v>779.51009017197077</v>
      </c>
      <c r="C29" s="12">
        <f t="shared" si="2"/>
        <v>6.4959174180997561</v>
      </c>
      <c r="D29" s="12">
        <f t="shared" si="4"/>
        <v>32.557223342600203</v>
      </c>
      <c r="E29" s="12">
        <f t="shared" si="3"/>
        <v>746.95286682937058</v>
      </c>
      <c r="F29" s="15" t="s">
        <v>43</v>
      </c>
    </row>
    <row r="30" spans="1:6">
      <c r="A30" s="13">
        <v>21</v>
      </c>
      <c r="B30" s="12">
        <f t="shared" si="1"/>
        <v>746.95286682937058</v>
      </c>
      <c r="C30" s="12">
        <f t="shared" si="2"/>
        <v>6.2246072235780883</v>
      </c>
      <c r="D30" s="12">
        <f t="shared" si="4"/>
        <v>32.828533537121871</v>
      </c>
      <c r="E30" s="12">
        <f t="shared" si="3"/>
        <v>714.12433329224871</v>
      </c>
      <c r="F30" s="15" t="s">
        <v>44</v>
      </c>
    </row>
    <row r="31" spans="1:6">
      <c r="A31" s="13">
        <v>22</v>
      </c>
      <c r="B31" s="12">
        <f t="shared" si="1"/>
        <v>714.12433329224871</v>
      </c>
      <c r="C31" s="12">
        <f t="shared" si="2"/>
        <v>5.9510361107687393</v>
      </c>
      <c r="D31" s="12">
        <f t="shared" si="4"/>
        <v>33.102104649931221</v>
      </c>
      <c r="E31" s="12">
        <f t="shared" si="3"/>
        <v>681.02222864231749</v>
      </c>
      <c r="F31" s="15" t="s">
        <v>45</v>
      </c>
    </row>
    <row r="32" spans="1:6">
      <c r="A32" s="13">
        <v>23</v>
      </c>
      <c r="B32" s="12">
        <f t="shared" si="1"/>
        <v>681.02222864231749</v>
      </c>
      <c r="C32" s="12">
        <f t="shared" si="2"/>
        <v>5.6751852386859793</v>
      </c>
      <c r="D32" s="12">
        <f t="shared" si="4"/>
        <v>33.377955522013984</v>
      </c>
      <c r="E32" s="12">
        <f t="shared" si="3"/>
        <v>647.64427312030352</v>
      </c>
      <c r="F32" s="15" t="s">
        <v>46</v>
      </c>
    </row>
    <row r="33" spans="1:6">
      <c r="A33" s="13">
        <v>24</v>
      </c>
      <c r="B33" s="12">
        <f t="shared" si="1"/>
        <v>647.64427312030352</v>
      </c>
      <c r="C33" s="12">
        <f t="shared" si="2"/>
        <v>5.3970356093358625</v>
      </c>
      <c r="D33" s="12">
        <f t="shared" si="4"/>
        <v>33.656105151364102</v>
      </c>
      <c r="E33" s="8">
        <f t="shared" si="3"/>
        <v>613.98816796893948</v>
      </c>
      <c r="F33" s="15" t="s">
        <v>36</v>
      </c>
    </row>
    <row r="34" spans="1:6">
      <c r="A34" s="13">
        <v>25</v>
      </c>
      <c r="B34" s="12">
        <f t="shared" si="1"/>
        <v>613.98816796893948</v>
      </c>
      <c r="C34" s="12">
        <f t="shared" si="2"/>
        <v>5.1165680664078286</v>
      </c>
      <c r="D34" s="12">
        <f t="shared" si="4"/>
        <v>33.936572694292131</v>
      </c>
      <c r="E34" s="12">
        <f t="shared" si="3"/>
        <v>580.0515952746473</v>
      </c>
      <c r="F34" s="15"/>
    </row>
    <row r="35" spans="1:6">
      <c r="A35" s="13">
        <v>26</v>
      </c>
      <c r="B35" s="12">
        <f t="shared" si="1"/>
        <v>580.0515952746473</v>
      </c>
      <c r="C35" s="12">
        <f t="shared" si="2"/>
        <v>4.8337632939553945</v>
      </c>
      <c r="D35" s="12">
        <f t="shared" si="4"/>
        <v>34.219377466744568</v>
      </c>
      <c r="E35" s="12">
        <f t="shared" si="3"/>
        <v>545.83221780790268</v>
      </c>
      <c r="F35" s="15"/>
    </row>
    <row r="36" spans="1:6">
      <c r="A36" s="13">
        <v>27</v>
      </c>
      <c r="B36" s="12">
        <f t="shared" si="1"/>
        <v>545.83221780790268</v>
      </c>
      <c r="C36" s="12">
        <f t="shared" si="2"/>
        <v>4.5486018150658554</v>
      </c>
      <c r="D36" s="12">
        <f t="shared" si="4"/>
        <v>34.504538945634103</v>
      </c>
      <c r="E36" s="12">
        <f t="shared" si="3"/>
        <v>511.32767886226856</v>
      </c>
      <c r="F36" s="15"/>
    </row>
    <row r="37" spans="1:6">
      <c r="A37" s="13">
        <v>28</v>
      </c>
      <c r="B37" s="12">
        <f t="shared" si="1"/>
        <v>511.32767886226856</v>
      </c>
      <c r="C37" s="12">
        <f t="shared" si="2"/>
        <v>4.2610639905189043</v>
      </c>
      <c r="D37" s="12">
        <f t="shared" si="4"/>
        <v>34.792076770181055</v>
      </c>
      <c r="E37" s="12">
        <f t="shared" si="3"/>
        <v>476.53560209208752</v>
      </c>
      <c r="F37" s="15"/>
    </row>
    <row r="38" spans="1:6">
      <c r="A38" s="13">
        <v>29</v>
      </c>
      <c r="B38" s="12">
        <f t="shared" si="1"/>
        <v>476.53560209208752</v>
      </c>
      <c r="C38" s="12">
        <f t="shared" si="2"/>
        <v>3.9711300174340627</v>
      </c>
      <c r="D38" s="12">
        <f t="shared" si="4"/>
        <v>35.082010743265897</v>
      </c>
      <c r="E38" s="12">
        <f t="shared" si="3"/>
        <v>441.45359134882165</v>
      </c>
      <c r="F38" s="15"/>
    </row>
    <row r="39" spans="1:6">
      <c r="A39" s="13">
        <v>30</v>
      </c>
      <c r="B39" s="12">
        <f t="shared" si="1"/>
        <v>441.45359134882165</v>
      </c>
      <c r="C39" s="12">
        <f t="shared" si="2"/>
        <v>3.6787799279068469</v>
      </c>
      <c r="D39" s="12">
        <f t="shared" si="4"/>
        <v>35.374360832793116</v>
      </c>
      <c r="E39" s="12">
        <f t="shared" si="3"/>
        <v>406.07923051602853</v>
      </c>
      <c r="F39" s="15"/>
    </row>
    <row r="40" spans="1:6">
      <c r="A40" s="13">
        <v>31</v>
      </c>
      <c r="B40" s="12">
        <f t="shared" si="1"/>
        <v>406.07923051602853</v>
      </c>
      <c r="C40" s="12">
        <f t="shared" si="2"/>
        <v>3.3839935876335709</v>
      </c>
      <c r="D40" s="12">
        <f t="shared" si="4"/>
        <v>35.669147173066392</v>
      </c>
      <c r="E40" s="12">
        <f t="shared" si="3"/>
        <v>370.41008334296214</v>
      </c>
      <c r="F40" s="15"/>
    </row>
    <row r="41" spans="1:6">
      <c r="A41" s="13">
        <v>32</v>
      </c>
      <c r="B41" s="12">
        <f t="shared" si="1"/>
        <v>370.41008334296214</v>
      </c>
      <c r="C41" s="12">
        <f t="shared" si="2"/>
        <v>3.0867506945246843</v>
      </c>
      <c r="D41" s="12">
        <f t="shared" ref="D41:D45" si="5">MonthlyPayment-C41</f>
        <v>35.966390066175279</v>
      </c>
      <c r="E41" s="12">
        <f t="shared" si="3"/>
        <v>334.44369327678686</v>
      </c>
      <c r="F41" s="15"/>
    </row>
    <row r="42" spans="1:6">
      <c r="A42" s="13">
        <v>33</v>
      </c>
      <c r="B42" s="12">
        <f t="shared" si="1"/>
        <v>334.44369327678686</v>
      </c>
      <c r="C42" s="12">
        <f t="shared" si="2"/>
        <v>2.787030777306557</v>
      </c>
      <c r="D42" s="12">
        <f t="shared" si="5"/>
        <v>36.266109983393406</v>
      </c>
      <c r="E42" s="12">
        <f t="shared" si="3"/>
        <v>298.17758329339347</v>
      </c>
      <c r="F42" s="15"/>
    </row>
    <row r="43" spans="1:6">
      <c r="A43" s="13">
        <v>34</v>
      </c>
      <c r="B43" s="12">
        <f t="shared" si="1"/>
        <v>298.17758329339347</v>
      </c>
      <c r="C43" s="12">
        <f t="shared" si="2"/>
        <v>2.4848131941116121</v>
      </c>
      <c r="D43" s="12">
        <f t="shared" si="5"/>
        <v>36.568327566588351</v>
      </c>
      <c r="E43" s="12">
        <f t="shared" si="3"/>
        <v>261.60925572680515</v>
      </c>
      <c r="F43" s="15"/>
    </row>
    <row r="44" spans="1:6">
      <c r="A44" s="13">
        <v>35</v>
      </c>
      <c r="B44" s="12">
        <f t="shared" si="1"/>
        <v>261.60925572680515</v>
      </c>
      <c r="C44" s="12">
        <f t="shared" si="2"/>
        <v>2.1800771310567093</v>
      </c>
      <c r="D44" s="12">
        <f t="shared" si="5"/>
        <v>36.873063629643255</v>
      </c>
      <c r="E44" s="12">
        <f t="shared" si="3"/>
        <v>224.7361920971619</v>
      </c>
      <c r="F44" s="15"/>
    </row>
    <row r="45" spans="1:6">
      <c r="A45" s="13">
        <v>36</v>
      </c>
      <c r="B45" s="12">
        <f t="shared" si="1"/>
        <v>224.7361920971619</v>
      </c>
      <c r="C45" s="12">
        <f t="shared" si="2"/>
        <v>1.8728016008096826</v>
      </c>
      <c r="D45" s="12">
        <f t="shared" si="5"/>
        <v>37.180339159890281</v>
      </c>
      <c r="E45" s="8">
        <f t="shared" si="3"/>
        <v>187.55585293727162</v>
      </c>
      <c r="F45" s="15">
        <v>41609</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E33" sqref="E33"/>
    </sheetView>
  </sheetViews>
  <sheetFormatPr baseColWidth="10" defaultRowHeight="15" x14ac:dyDescent="0"/>
  <cols>
    <col min="1" max="1" width="25.83203125" customWidth="1"/>
    <col min="2" max="2" width="16.5" customWidth="1"/>
    <col min="4" max="4" width="17.5" customWidth="1"/>
    <col min="5" max="5" width="21.83203125" customWidth="1"/>
    <col min="6" max="6" width="14" bestFit="1" customWidth="1"/>
  </cols>
  <sheetData>
    <row r="1" spans="1:6">
      <c r="A1" t="s">
        <v>34</v>
      </c>
    </row>
    <row r="3" spans="1:6">
      <c r="A3" t="s">
        <v>1</v>
      </c>
      <c r="B3" s="9">
        <f>F6</f>
        <v>1210.3050856617115</v>
      </c>
      <c r="E3" t="s">
        <v>16</v>
      </c>
      <c r="F3" s="4">
        <f>(1+MonthlyInterestRate)</f>
        <v>1.0083333333333333</v>
      </c>
    </row>
    <row r="4" spans="1:6">
      <c r="A4" t="s">
        <v>0</v>
      </c>
      <c r="B4" s="2">
        <v>0.1</v>
      </c>
      <c r="E4" t="s">
        <v>18</v>
      </c>
      <c r="F4">
        <v>1000</v>
      </c>
    </row>
    <row r="5" spans="1:6">
      <c r="A5" t="s">
        <v>5</v>
      </c>
      <c r="B5" s="4">
        <f>B4/12</f>
        <v>8.3333333333333332E-3</v>
      </c>
      <c r="E5" t="s">
        <v>19</v>
      </c>
      <c r="F5" s="9">
        <v>23</v>
      </c>
    </row>
    <row r="6" spans="1:6">
      <c r="A6" t="s">
        <v>10</v>
      </c>
      <c r="B6" s="6">
        <v>36</v>
      </c>
      <c r="E6" t="s">
        <v>17</v>
      </c>
      <c r="F6" s="9">
        <f>POWER(F3,DeferMonths)*F4</f>
        <v>1210.3050856617115</v>
      </c>
    </row>
    <row r="7" spans="1:6">
      <c r="A7" t="s">
        <v>7</v>
      </c>
      <c r="B7" s="16">
        <f>-PMT(MonthlyInterestRate,NumPayments,LoanAmount,0,0)</f>
        <v>39.053140760699961</v>
      </c>
    </row>
    <row r="8" spans="1:6">
      <c r="B8" s="1"/>
    </row>
    <row r="9" spans="1:6">
      <c r="B9" t="s">
        <v>3</v>
      </c>
      <c r="C9" t="s">
        <v>4</v>
      </c>
      <c r="D9" t="s">
        <v>6</v>
      </c>
      <c r="E9" t="s">
        <v>8</v>
      </c>
      <c r="F9" t="s">
        <v>35</v>
      </c>
    </row>
    <row r="10" spans="1:6">
      <c r="A10" t="s">
        <v>2</v>
      </c>
      <c r="B10" s="3">
        <f>B3</f>
        <v>1210.3050856617115</v>
      </c>
      <c r="C10" s="3">
        <f>(B10*B$5)</f>
        <v>10.085875713847596</v>
      </c>
      <c r="D10" s="3">
        <f t="shared" ref="D10:D26" si="0">MonthlyPayment-C10</f>
        <v>28.967265046852365</v>
      </c>
      <c r="E10" s="3">
        <f>B10-D10</f>
        <v>1181.3378206148591</v>
      </c>
      <c r="F10" s="14">
        <v>40544</v>
      </c>
    </row>
    <row r="11" spans="1:6">
      <c r="A11">
        <v>2</v>
      </c>
      <c r="B11" s="3">
        <f>E10</f>
        <v>1181.3378206148591</v>
      </c>
      <c r="C11" s="3">
        <f>(B11*B$5)</f>
        <v>9.8444818384571597</v>
      </c>
      <c r="D11" s="3">
        <f t="shared" si="0"/>
        <v>29.208658922242801</v>
      </c>
      <c r="E11" s="3">
        <f>B11-D11</f>
        <v>1152.1291616926162</v>
      </c>
      <c r="F11" s="14"/>
    </row>
    <row r="12" spans="1:6">
      <c r="A12">
        <v>3</v>
      </c>
      <c r="B12" s="3">
        <f t="shared" ref="B12:B45" si="1">E11</f>
        <v>1152.1291616926162</v>
      </c>
      <c r="C12" s="3">
        <f t="shared" ref="C12:C45" si="2">(B12*B$5)</f>
        <v>9.6010763474384682</v>
      </c>
      <c r="D12" s="3">
        <f t="shared" si="0"/>
        <v>29.452064413261493</v>
      </c>
      <c r="E12" s="3">
        <f t="shared" ref="E12:E45" si="3">B12-D12</f>
        <v>1122.6770972793547</v>
      </c>
      <c r="F12" s="14"/>
    </row>
    <row r="13" spans="1:6">
      <c r="A13">
        <v>4</v>
      </c>
      <c r="B13" s="3">
        <f t="shared" si="1"/>
        <v>1122.6770972793547</v>
      </c>
      <c r="C13" s="3">
        <f t="shared" si="2"/>
        <v>9.3556424773279563</v>
      </c>
      <c r="D13" s="3">
        <f t="shared" si="0"/>
        <v>29.697498283372006</v>
      </c>
      <c r="E13" s="3">
        <f t="shared" si="3"/>
        <v>1092.9795989959828</v>
      </c>
      <c r="F13" s="14"/>
    </row>
    <row r="14" spans="1:6">
      <c r="A14">
        <v>5</v>
      </c>
      <c r="B14" s="3">
        <f t="shared" si="1"/>
        <v>1092.9795989959828</v>
      </c>
      <c r="C14" s="3">
        <f t="shared" si="2"/>
        <v>9.1081633249665224</v>
      </c>
      <c r="D14" s="3">
        <f t="shared" si="0"/>
        <v>29.944977435733438</v>
      </c>
      <c r="E14" s="3">
        <f t="shared" si="3"/>
        <v>1063.0346215602494</v>
      </c>
      <c r="F14" s="14"/>
    </row>
    <row r="15" spans="1:6">
      <c r="A15">
        <v>6</v>
      </c>
      <c r="B15" s="3">
        <f t="shared" si="1"/>
        <v>1063.0346215602494</v>
      </c>
      <c r="C15" s="3">
        <f t="shared" si="2"/>
        <v>8.8586218463354118</v>
      </c>
      <c r="D15" s="3">
        <f t="shared" si="0"/>
        <v>30.194518914364551</v>
      </c>
      <c r="E15" s="3">
        <f t="shared" si="3"/>
        <v>1032.8401026458848</v>
      </c>
      <c r="F15" s="14"/>
    </row>
    <row r="16" spans="1:6">
      <c r="A16">
        <v>7</v>
      </c>
      <c r="B16" s="3">
        <f t="shared" si="1"/>
        <v>1032.8401026458848</v>
      </c>
      <c r="C16" s="3">
        <f t="shared" si="2"/>
        <v>8.607000855382374</v>
      </c>
      <c r="D16" s="3">
        <f t="shared" si="0"/>
        <v>30.446139905317587</v>
      </c>
      <c r="E16" s="3">
        <f t="shared" si="3"/>
        <v>1002.3939627405672</v>
      </c>
      <c r="F16" s="14"/>
    </row>
    <row r="17" spans="1:6">
      <c r="A17">
        <v>8</v>
      </c>
      <c r="B17" s="3">
        <f t="shared" si="1"/>
        <v>1002.3939627405672</v>
      </c>
      <c r="C17" s="3">
        <f t="shared" si="2"/>
        <v>8.3532830228380597</v>
      </c>
      <c r="D17" s="3">
        <f t="shared" si="0"/>
        <v>30.699857737861901</v>
      </c>
      <c r="E17" s="3">
        <f t="shared" si="3"/>
        <v>971.69410500270533</v>
      </c>
      <c r="F17" s="14"/>
    </row>
    <row r="18" spans="1:6">
      <c r="A18">
        <v>9</v>
      </c>
      <c r="B18" s="3">
        <f t="shared" si="1"/>
        <v>971.69410500270533</v>
      </c>
      <c r="C18" s="3">
        <f t="shared" si="2"/>
        <v>8.0974508750225436</v>
      </c>
      <c r="D18" s="3">
        <f t="shared" si="0"/>
        <v>30.955689885677415</v>
      </c>
      <c r="E18" s="3">
        <f t="shared" si="3"/>
        <v>940.7384151170279</v>
      </c>
      <c r="F18" s="14"/>
    </row>
    <row r="19" spans="1:6">
      <c r="A19">
        <v>10</v>
      </c>
      <c r="B19" s="3">
        <f t="shared" si="1"/>
        <v>940.7384151170279</v>
      </c>
      <c r="C19" s="3">
        <f t="shared" si="2"/>
        <v>7.8394867926418987</v>
      </c>
      <c r="D19" s="3">
        <f t="shared" si="0"/>
        <v>31.213653968058061</v>
      </c>
      <c r="E19" s="3">
        <f t="shared" si="3"/>
        <v>909.52476114896979</v>
      </c>
      <c r="F19" s="14"/>
    </row>
    <row r="20" spans="1:6">
      <c r="A20">
        <v>11</v>
      </c>
      <c r="B20" s="3">
        <f t="shared" si="1"/>
        <v>909.52476114896979</v>
      </c>
      <c r="C20" s="3">
        <f t="shared" si="2"/>
        <v>7.5793730095747485</v>
      </c>
      <c r="D20" s="3">
        <f t="shared" si="0"/>
        <v>31.473767751125212</v>
      </c>
      <c r="E20" s="3">
        <f t="shared" si="3"/>
        <v>878.05099339784454</v>
      </c>
      <c r="F20" s="14"/>
    </row>
    <row r="21" spans="1:6">
      <c r="A21">
        <v>12</v>
      </c>
      <c r="B21" s="3">
        <f t="shared" si="1"/>
        <v>878.05099339784454</v>
      </c>
      <c r="C21" s="3">
        <f t="shared" si="2"/>
        <v>7.3170916116487046</v>
      </c>
      <c r="D21" s="3">
        <f t="shared" si="0"/>
        <v>31.736049149051254</v>
      </c>
      <c r="E21" s="8">
        <f t="shared" si="3"/>
        <v>846.31494424879327</v>
      </c>
      <c r="F21" s="15"/>
    </row>
    <row r="22" spans="1:6">
      <c r="A22">
        <v>13</v>
      </c>
      <c r="B22" s="8">
        <f t="shared" si="1"/>
        <v>846.31494424879327</v>
      </c>
      <c r="C22" s="3">
        <f t="shared" si="2"/>
        <v>7.0526245354066104</v>
      </c>
      <c r="D22" s="3">
        <f t="shared" si="0"/>
        <v>32.000516225293353</v>
      </c>
      <c r="E22" s="12">
        <f t="shared" si="3"/>
        <v>814.31442802349989</v>
      </c>
      <c r="F22" s="15">
        <v>40909</v>
      </c>
    </row>
    <row r="23" spans="1:6">
      <c r="A23">
        <v>14</v>
      </c>
      <c r="B23" s="3">
        <f t="shared" si="1"/>
        <v>814.31442802349989</v>
      </c>
      <c r="C23" s="3">
        <f t="shared" si="2"/>
        <v>6.7859535668624993</v>
      </c>
      <c r="D23" s="3">
        <f t="shared" si="0"/>
        <v>32.267187193837458</v>
      </c>
      <c r="E23" s="12">
        <f t="shared" si="3"/>
        <v>782.04724082966243</v>
      </c>
      <c r="F23" s="15" t="s">
        <v>37</v>
      </c>
    </row>
    <row r="24" spans="1:6">
      <c r="A24">
        <v>15</v>
      </c>
      <c r="B24" s="3">
        <f t="shared" si="1"/>
        <v>782.04724082966243</v>
      </c>
      <c r="C24" s="3">
        <f t="shared" si="2"/>
        <v>6.5170603402471867</v>
      </c>
      <c r="D24" s="3">
        <f t="shared" si="0"/>
        <v>32.536080420452777</v>
      </c>
      <c r="E24" s="12">
        <f t="shared" si="3"/>
        <v>749.51116040920965</v>
      </c>
      <c r="F24" s="15" t="s">
        <v>38</v>
      </c>
    </row>
    <row r="25" spans="1:6">
      <c r="A25">
        <v>16</v>
      </c>
      <c r="B25" s="3">
        <f t="shared" si="1"/>
        <v>749.51116040920965</v>
      </c>
      <c r="C25" s="3">
        <f t="shared" si="2"/>
        <v>6.2459263367434135</v>
      </c>
      <c r="D25" s="3">
        <f t="shared" si="0"/>
        <v>32.807214423956545</v>
      </c>
      <c r="E25" s="12">
        <f t="shared" si="3"/>
        <v>716.70394598525309</v>
      </c>
      <c r="F25" s="15" t="s">
        <v>39</v>
      </c>
    </row>
    <row r="26" spans="1:6">
      <c r="A26">
        <v>17</v>
      </c>
      <c r="B26" s="3">
        <f t="shared" si="1"/>
        <v>716.70394598525309</v>
      </c>
      <c r="C26" s="3">
        <f t="shared" si="2"/>
        <v>5.9725328832104427</v>
      </c>
      <c r="D26" s="3">
        <f t="shared" si="0"/>
        <v>33.08060787748952</v>
      </c>
      <c r="E26" s="12">
        <f t="shared" si="3"/>
        <v>683.62333810776352</v>
      </c>
      <c r="F26" s="15" t="s">
        <v>40</v>
      </c>
    </row>
    <row r="27" spans="1:6">
      <c r="A27">
        <v>18</v>
      </c>
      <c r="B27" s="3">
        <f t="shared" si="1"/>
        <v>683.62333810776352</v>
      </c>
      <c r="C27" s="3">
        <f t="shared" si="2"/>
        <v>5.6968611508980294</v>
      </c>
      <c r="D27" s="3">
        <f t="shared" ref="D27:D40" si="4">MonthlyPayment-C27</f>
        <v>33.356279609801931</v>
      </c>
      <c r="E27" s="12">
        <f t="shared" si="3"/>
        <v>650.26705849796156</v>
      </c>
      <c r="F27" s="15" t="s">
        <v>41</v>
      </c>
    </row>
    <row r="28" spans="1:6">
      <c r="A28">
        <v>19</v>
      </c>
      <c r="B28" s="3">
        <f t="shared" si="1"/>
        <v>650.26705849796156</v>
      </c>
      <c r="C28" s="3">
        <f t="shared" si="2"/>
        <v>5.4188921541496793</v>
      </c>
      <c r="D28" s="3">
        <f t="shared" si="4"/>
        <v>33.63424860655028</v>
      </c>
      <c r="E28" s="12">
        <f t="shared" si="3"/>
        <v>616.63280989141128</v>
      </c>
      <c r="F28" s="15" t="s">
        <v>42</v>
      </c>
    </row>
    <row r="29" spans="1:6">
      <c r="A29">
        <v>20</v>
      </c>
      <c r="B29" s="3">
        <f t="shared" si="1"/>
        <v>616.63280989141128</v>
      </c>
      <c r="C29" s="3">
        <f t="shared" si="2"/>
        <v>5.1386067490950937</v>
      </c>
      <c r="D29" s="3">
        <f t="shared" si="4"/>
        <v>33.914534011604864</v>
      </c>
      <c r="E29" s="12">
        <f t="shared" si="3"/>
        <v>582.71827587980647</v>
      </c>
      <c r="F29" s="15" t="s">
        <v>43</v>
      </c>
    </row>
    <row r="30" spans="1:6">
      <c r="A30">
        <v>21</v>
      </c>
      <c r="B30" s="3">
        <f t="shared" si="1"/>
        <v>582.71827587980647</v>
      </c>
      <c r="C30" s="3">
        <f t="shared" si="2"/>
        <v>4.8559856323317208</v>
      </c>
      <c r="D30" s="3">
        <f t="shared" si="4"/>
        <v>34.197155128368237</v>
      </c>
      <c r="E30" s="12">
        <f t="shared" si="3"/>
        <v>548.52112075143827</v>
      </c>
      <c r="F30" s="15" t="s">
        <v>44</v>
      </c>
    </row>
    <row r="31" spans="1:6">
      <c r="A31">
        <v>22</v>
      </c>
      <c r="B31" s="3">
        <f t="shared" si="1"/>
        <v>548.52112075143827</v>
      </c>
      <c r="C31" s="3">
        <f t="shared" si="2"/>
        <v>4.5710093395953191</v>
      </c>
      <c r="D31" s="3">
        <f t="shared" si="4"/>
        <v>34.48213142110464</v>
      </c>
      <c r="E31" s="12">
        <f t="shared" si="3"/>
        <v>514.03898933033361</v>
      </c>
      <c r="F31" s="15" t="s">
        <v>45</v>
      </c>
    </row>
    <row r="32" spans="1:6">
      <c r="A32">
        <v>23</v>
      </c>
      <c r="B32" s="3">
        <f t="shared" si="1"/>
        <v>514.03898933033361</v>
      </c>
      <c r="C32" s="3">
        <f t="shared" si="2"/>
        <v>4.2836582444194464</v>
      </c>
      <c r="D32" s="3">
        <f t="shared" si="4"/>
        <v>34.769482516280512</v>
      </c>
      <c r="E32" s="12">
        <f t="shared" si="3"/>
        <v>479.2695068140531</v>
      </c>
      <c r="F32" s="15" t="s">
        <v>46</v>
      </c>
    </row>
    <row r="33" spans="1:6">
      <c r="A33">
        <v>24</v>
      </c>
      <c r="B33" s="3">
        <f t="shared" si="1"/>
        <v>479.2695068140531</v>
      </c>
      <c r="C33" s="3">
        <f t="shared" si="2"/>
        <v>3.9939125567837759</v>
      </c>
      <c r="D33" s="3">
        <f t="shared" si="4"/>
        <v>35.059228203916184</v>
      </c>
      <c r="E33" s="8">
        <f t="shared" si="3"/>
        <v>444.21027861013692</v>
      </c>
      <c r="F33" s="15" t="s">
        <v>36</v>
      </c>
    </row>
    <row r="34" spans="1:6">
      <c r="A34">
        <v>25</v>
      </c>
      <c r="B34" s="3">
        <f t="shared" si="1"/>
        <v>444.21027861013692</v>
      </c>
      <c r="C34" s="3">
        <f t="shared" si="2"/>
        <v>3.7017523217511408</v>
      </c>
      <c r="D34" s="3">
        <f t="shared" si="4"/>
        <v>35.351388438948817</v>
      </c>
      <c r="E34" s="3">
        <f t="shared" si="3"/>
        <v>408.85889017118814</v>
      </c>
      <c r="F34" s="14"/>
    </row>
    <row r="35" spans="1:6">
      <c r="A35">
        <v>26</v>
      </c>
      <c r="B35" s="3">
        <f t="shared" si="1"/>
        <v>408.85889017118814</v>
      </c>
      <c r="C35" s="3">
        <f t="shared" si="2"/>
        <v>3.4071574180932345</v>
      </c>
      <c r="D35" s="3">
        <f t="shared" si="4"/>
        <v>35.645983342606726</v>
      </c>
      <c r="E35" s="3">
        <f t="shared" si="3"/>
        <v>373.21290682858142</v>
      </c>
      <c r="F35" s="14"/>
    </row>
    <row r="36" spans="1:6">
      <c r="A36">
        <v>27</v>
      </c>
      <c r="B36" s="3">
        <f t="shared" si="1"/>
        <v>373.21290682858142</v>
      </c>
      <c r="C36" s="3">
        <f t="shared" si="2"/>
        <v>3.1101075569048451</v>
      </c>
      <c r="D36" s="3">
        <f t="shared" si="4"/>
        <v>35.943033203795117</v>
      </c>
      <c r="E36" s="3">
        <f t="shared" si="3"/>
        <v>337.26987362478633</v>
      </c>
      <c r="F36" s="14"/>
    </row>
    <row r="37" spans="1:6">
      <c r="A37">
        <v>28</v>
      </c>
      <c r="B37" s="3">
        <f t="shared" si="1"/>
        <v>337.26987362478633</v>
      </c>
      <c r="C37" s="3">
        <f t="shared" si="2"/>
        <v>2.8105822802065528</v>
      </c>
      <c r="D37" s="3">
        <f t="shared" si="4"/>
        <v>36.242558480493408</v>
      </c>
      <c r="E37" s="3">
        <f t="shared" si="3"/>
        <v>301.02731514429291</v>
      </c>
      <c r="F37" s="14"/>
    </row>
    <row r="38" spans="1:6">
      <c r="A38">
        <v>29</v>
      </c>
      <c r="B38" s="3">
        <f t="shared" si="1"/>
        <v>301.02731514429291</v>
      </c>
      <c r="C38" s="3">
        <f t="shared" si="2"/>
        <v>2.5085609595357741</v>
      </c>
      <c r="D38" s="3">
        <f t="shared" si="4"/>
        <v>36.54457980116419</v>
      </c>
      <c r="E38" s="3">
        <f t="shared" si="3"/>
        <v>264.48273534312875</v>
      </c>
      <c r="F38" s="14"/>
    </row>
    <row r="39" spans="1:6">
      <c r="A39">
        <v>30</v>
      </c>
      <c r="B39" s="3">
        <f t="shared" si="1"/>
        <v>264.48273534312875</v>
      </c>
      <c r="C39" s="3">
        <f t="shared" si="2"/>
        <v>2.2040227945260731</v>
      </c>
      <c r="D39" s="3">
        <f t="shared" si="4"/>
        <v>36.849117966173885</v>
      </c>
      <c r="E39" s="3">
        <f t="shared" si="3"/>
        <v>227.63361737695487</v>
      </c>
      <c r="F39" s="14"/>
    </row>
    <row r="40" spans="1:6">
      <c r="A40">
        <v>31</v>
      </c>
      <c r="B40" s="3">
        <f t="shared" si="1"/>
        <v>227.63361737695487</v>
      </c>
      <c r="C40" s="3">
        <f t="shared" si="2"/>
        <v>1.896946811474624</v>
      </c>
      <c r="D40" s="3">
        <f t="shared" si="4"/>
        <v>37.15619394922534</v>
      </c>
      <c r="E40" s="3">
        <f t="shared" si="3"/>
        <v>190.47742342772955</v>
      </c>
      <c r="F40" s="14"/>
    </row>
    <row r="41" spans="1:6">
      <c r="A41">
        <v>32</v>
      </c>
      <c r="B41" s="3">
        <f t="shared" si="1"/>
        <v>190.47742342772955</v>
      </c>
      <c r="C41" s="3">
        <f t="shared" si="2"/>
        <v>1.5873118618977462</v>
      </c>
      <c r="D41" s="3">
        <f t="shared" ref="D41:D45" si="5">MonthlyPayment-C41</f>
        <v>37.465828898802215</v>
      </c>
      <c r="E41" s="3">
        <f t="shared" si="3"/>
        <v>153.01159452892733</v>
      </c>
      <c r="F41" s="14"/>
    </row>
    <row r="42" spans="1:6">
      <c r="A42">
        <v>33</v>
      </c>
      <c r="B42" s="3">
        <f t="shared" si="1"/>
        <v>153.01159452892733</v>
      </c>
      <c r="C42" s="3">
        <f t="shared" si="2"/>
        <v>1.2750966210743944</v>
      </c>
      <c r="D42" s="3">
        <f t="shared" si="5"/>
        <v>37.778044139625564</v>
      </c>
      <c r="E42" s="3">
        <f t="shared" si="3"/>
        <v>115.23355038930177</v>
      </c>
      <c r="F42" s="14"/>
    </row>
    <row r="43" spans="1:6">
      <c r="A43">
        <v>34</v>
      </c>
      <c r="B43" s="3">
        <f t="shared" si="1"/>
        <v>115.23355038930177</v>
      </c>
      <c r="C43" s="3">
        <f t="shared" si="2"/>
        <v>0.96027958657751478</v>
      </c>
      <c r="D43" s="3">
        <f t="shared" si="5"/>
        <v>38.092861174122447</v>
      </c>
      <c r="E43" s="3">
        <f t="shared" si="3"/>
        <v>77.140689215179322</v>
      </c>
      <c r="F43" s="14"/>
    </row>
    <row r="44" spans="1:6">
      <c r="A44">
        <v>35</v>
      </c>
      <c r="B44" s="3">
        <f t="shared" si="1"/>
        <v>77.140689215179322</v>
      </c>
      <c r="C44" s="3">
        <f t="shared" si="2"/>
        <v>0.64283907679316099</v>
      </c>
      <c r="D44" s="3">
        <f t="shared" si="5"/>
        <v>38.410301683906802</v>
      </c>
      <c r="E44" s="3">
        <f t="shared" si="3"/>
        <v>38.73038753127252</v>
      </c>
      <c r="F44" s="14"/>
    </row>
    <row r="45" spans="1:6">
      <c r="A45">
        <v>36</v>
      </c>
      <c r="B45" s="3">
        <f t="shared" si="1"/>
        <v>38.73038753127252</v>
      </c>
      <c r="C45" s="3">
        <f t="shared" si="2"/>
        <v>0.32275322942727097</v>
      </c>
      <c r="D45" s="3">
        <f t="shared" si="5"/>
        <v>38.73038753127269</v>
      </c>
      <c r="E45" s="3">
        <f t="shared" si="3"/>
        <v>-1.7053025658242404E-13</v>
      </c>
      <c r="F45" s="14"/>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5"/>
  <sheetViews>
    <sheetView topLeftCell="A8" workbookViewId="0">
      <selection activeCell="F45" sqref="F45"/>
    </sheetView>
  </sheetViews>
  <sheetFormatPr baseColWidth="10" defaultRowHeight="15" x14ac:dyDescent="0"/>
  <cols>
    <col min="1" max="1" width="25.83203125" customWidth="1"/>
    <col min="2" max="2" width="16.5" customWidth="1"/>
    <col min="4" max="4" width="17.5" customWidth="1"/>
    <col min="5" max="5" width="21.83203125" customWidth="1"/>
  </cols>
  <sheetData>
    <row r="1" spans="1:6">
      <c r="A1" t="s">
        <v>32</v>
      </c>
    </row>
    <row r="3" spans="1:6">
      <c r="A3" t="s">
        <v>1</v>
      </c>
      <c r="B3">
        <f>F6</f>
        <v>1210.3050856617115</v>
      </c>
      <c r="E3" t="s">
        <v>16</v>
      </c>
      <c r="F3" s="4">
        <f>(1+MonthlyInterestRate)</f>
        <v>1.0083333333333333</v>
      </c>
    </row>
    <row r="4" spans="1:6">
      <c r="A4" t="s">
        <v>0</v>
      </c>
      <c r="B4" s="2">
        <v>0.1</v>
      </c>
      <c r="E4" t="s">
        <v>18</v>
      </c>
      <c r="F4">
        <v>1000</v>
      </c>
    </row>
    <row r="5" spans="1:6">
      <c r="A5" t="s">
        <v>5</v>
      </c>
      <c r="B5" s="4">
        <f>B4/12</f>
        <v>8.3333333333333332E-3</v>
      </c>
      <c r="E5" t="s">
        <v>19</v>
      </c>
      <c r="F5">
        <v>23</v>
      </c>
    </row>
    <row r="6" spans="1:6">
      <c r="A6" t="s">
        <v>10</v>
      </c>
      <c r="B6" s="6">
        <v>36</v>
      </c>
      <c r="E6" t="s">
        <v>17</v>
      </c>
      <c r="F6">
        <f>POWER(F3,DeferMonths)*F4</f>
        <v>1210.3050856617115</v>
      </c>
    </row>
    <row r="7" spans="1:6">
      <c r="A7" t="s">
        <v>7</v>
      </c>
      <c r="B7" s="1">
        <f>-PMT(MonthlyInterestRate,NumPayments,LoanAmount,0,0)</f>
        <v>39.053140760699961</v>
      </c>
    </row>
    <row r="8" spans="1:6">
      <c r="B8" s="1"/>
    </row>
    <row r="9" spans="1:6">
      <c r="B9" t="s">
        <v>3</v>
      </c>
      <c r="C9" t="s">
        <v>4</v>
      </c>
      <c r="D9" t="s">
        <v>6</v>
      </c>
      <c r="E9" t="s">
        <v>8</v>
      </c>
    </row>
    <row r="10" spans="1:6">
      <c r="A10" t="s">
        <v>2</v>
      </c>
      <c r="B10" s="3">
        <f>B3</f>
        <v>1210.3050856617115</v>
      </c>
      <c r="C10" s="3">
        <f>(B10*B$5)</f>
        <v>10.085875713847596</v>
      </c>
      <c r="D10" s="3">
        <f t="shared" ref="D10:D26" si="0">MonthlyPayment-C10</f>
        <v>28.967265046852365</v>
      </c>
      <c r="E10" s="3">
        <f>B10-D10</f>
        <v>1181.3378206148591</v>
      </c>
    </row>
    <row r="11" spans="1:6">
      <c r="A11">
        <v>2</v>
      </c>
      <c r="B11" s="3">
        <f>E10</f>
        <v>1181.3378206148591</v>
      </c>
      <c r="C11" s="3">
        <f>(B11*B$5)</f>
        <v>9.8444818384571597</v>
      </c>
      <c r="D11" s="3">
        <f t="shared" si="0"/>
        <v>29.208658922242801</v>
      </c>
      <c r="E11" s="3">
        <f>B11-D11</f>
        <v>1152.1291616926162</v>
      </c>
    </row>
    <row r="12" spans="1:6">
      <c r="A12">
        <v>3</v>
      </c>
      <c r="B12" s="3">
        <f t="shared" ref="B12:B45" si="1">E11</f>
        <v>1152.1291616926162</v>
      </c>
      <c r="C12" s="3">
        <f t="shared" ref="C12:C45" si="2">(B12*B$5)</f>
        <v>9.6010763474384682</v>
      </c>
      <c r="D12" s="3">
        <f t="shared" si="0"/>
        <v>29.452064413261493</v>
      </c>
      <c r="E12" s="3">
        <f t="shared" ref="E12:E45" si="3">B12-D12</f>
        <v>1122.6770972793547</v>
      </c>
    </row>
    <row r="13" spans="1:6">
      <c r="A13">
        <v>4</v>
      </c>
      <c r="B13" s="3">
        <f t="shared" si="1"/>
        <v>1122.6770972793547</v>
      </c>
      <c r="C13" s="3">
        <f t="shared" si="2"/>
        <v>9.3556424773279563</v>
      </c>
      <c r="D13" s="3">
        <f t="shared" si="0"/>
        <v>29.697498283372006</v>
      </c>
      <c r="E13" s="3">
        <f t="shared" si="3"/>
        <v>1092.9795989959828</v>
      </c>
    </row>
    <row r="14" spans="1:6">
      <c r="A14">
        <v>5</v>
      </c>
      <c r="B14" s="3">
        <f t="shared" si="1"/>
        <v>1092.9795989959828</v>
      </c>
      <c r="C14" s="3">
        <f t="shared" si="2"/>
        <v>9.1081633249665224</v>
      </c>
      <c r="D14" s="3">
        <f t="shared" si="0"/>
        <v>29.944977435733438</v>
      </c>
      <c r="E14" s="3">
        <f t="shared" si="3"/>
        <v>1063.0346215602494</v>
      </c>
    </row>
    <row r="15" spans="1:6">
      <c r="A15">
        <v>6</v>
      </c>
      <c r="B15" s="3">
        <f t="shared" si="1"/>
        <v>1063.0346215602494</v>
      </c>
      <c r="C15" s="3">
        <f t="shared" si="2"/>
        <v>8.8586218463354118</v>
      </c>
      <c r="D15" s="3">
        <f t="shared" si="0"/>
        <v>30.194518914364551</v>
      </c>
      <c r="E15" s="3">
        <f t="shared" si="3"/>
        <v>1032.8401026458848</v>
      </c>
    </row>
    <row r="16" spans="1:6">
      <c r="A16">
        <v>7</v>
      </c>
      <c r="B16" s="3">
        <f t="shared" si="1"/>
        <v>1032.8401026458848</v>
      </c>
      <c r="C16" s="3">
        <f t="shared" si="2"/>
        <v>8.607000855382374</v>
      </c>
      <c r="D16" s="3">
        <f t="shared" si="0"/>
        <v>30.446139905317587</v>
      </c>
      <c r="E16" s="3">
        <f t="shared" si="3"/>
        <v>1002.3939627405672</v>
      </c>
    </row>
    <row r="17" spans="1:6">
      <c r="A17">
        <v>8</v>
      </c>
      <c r="B17" s="3">
        <f t="shared" si="1"/>
        <v>1002.3939627405672</v>
      </c>
      <c r="C17" s="3">
        <f t="shared" si="2"/>
        <v>8.3532830228380597</v>
      </c>
      <c r="D17" s="3">
        <f t="shared" si="0"/>
        <v>30.699857737861901</v>
      </c>
      <c r="E17" s="3">
        <f t="shared" si="3"/>
        <v>971.69410500270533</v>
      </c>
    </row>
    <row r="18" spans="1:6">
      <c r="A18">
        <v>9</v>
      </c>
      <c r="B18" s="3">
        <f t="shared" si="1"/>
        <v>971.69410500270533</v>
      </c>
      <c r="C18" s="3">
        <f t="shared" si="2"/>
        <v>8.0974508750225436</v>
      </c>
      <c r="D18" s="3">
        <f t="shared" si="0"/>
        <v>30.955689885677415</v>
      </c>
      <c r="E18" s="3">
        <f t="shared" si="3"/>
        <v>940.7384151170279</v>
      </c>
    </row>
    <row r="19" spans="1:6">
      <c r="A19">
        <v>10</v>
      </c>
      <c r="B19" s="3">
        <f t="shared" si="1"/>
        <v>940.7384151170279</v>
      </c>
      <c r="C19" s="3">
        <f t="shared" si="2"/>
        <v>7.8394867926418987</v>
      </c>
      <c r="D19" s="3">
        <f t="shared" si="0"/>
        <v>31.213653968058061</v>
      </c>
      <c r="E19" s="3">
        <f t="shared" si="3"/>
        <v>909.52476114896979</v>
      </c>
    </row>
    <row r="20" spans="1:6">
      <c r="A20">
        <v>11</v>
      </c>
      <c r="B20" s="3">
        <f t="shared" si="1"/>
        <v>909.52476114896979</v>
      </c>
      <c r="C20" s="3">
        <f t="shared" si="2"/>
        <v>7.5793730095747485</v>
      </c>
      <c r="D20" s="3">
        <f t="shared" si="0"/>
        <v>31.473767751125212</v>
      </c>
      <c r="E20" s="3">
        <f t="shared" si="3"/>
        <v>878.05099339784454</v>
      </c>
    </row>
    <row r="21" spans="1:6">
      <c r="A21">
        <v>12</v>
      </c>
      <c r="B21" s="3">
        <f t="shared" si="1"/>
        <v>878.05099339784454</v>
      </c>
      <c r="C21" s="3">
        <f t="shared" si="2"/>
        <v>7.3170916116487046</v>
      </c>
      <c r="D21" s="3">
        <f t="shared" si="0"/>
        <v>31.736049149051254</v>
      </c>
      <c r="E21" s="8">
        <f t="shared" si="3"/>
        <v>846.31494424879327</v>
      </c>
      <c r="F21" s="9" t="s">
        <v>33</v>
      </c>
    </row>
    <row r="22" spans="1:6">
      <c r="A22">
        <v>13</v>
      </c>
      <c r="B22" s="3">
        <f t="shared" si="1"/>
        <v>846.31494424879327</v>
      </c>
      <c r="C22" s="3">
        <f t="shared" si="2"/>
        <v>7.0526245354066104</v>
      </c>
      <c r="D22" s="3">
        <f t="shared" si="0"/>
        <v>32.000516225293353</v>
      </c>
      <c r="E22" s="3">
        <f t="shared" si="3"/>
        <v>814.31442802349989</v>
      </c>
    </row>
    <row r="23" spans="1:6">
      <c r="A23">
        <v>14</v>
      </c>
      <c r="B23" s="3">
        <f t="shared" si="1"/>
        <v>814.31442802349989</v>
      </c>
      <c r="C23" s="3">
        <f t="shared" si="2"/>
        <v>6.7859535668624993</v>
      </c>
      <c r="D23" s="3">
        <f t="shared" si="0"/>
        <v>32.267187193837458</v>
      </c>
      <c r="E23" s="3">
        <f t="shared" si="3"/>
        <v>782.04724082966243</v>
      </c>
    </row>
    <row r="24" spans="1:6">
      <c r="A24">
        <v>15</v>
      </c>
      <c r="B24" s="3">
        <f t="shared" si="1"/>
        <v>782.04724082966243</v>
      </c>
      <c r="C24" s="3">
        <f t="shared" si="2"/>
        <v>6.5170603402471867</v>
      </c>
      <c r="D24" s="3">
        <f t="shared" si="0"/>
        <v>32.536080420452777</v>
      </c>
      <c r="E24" s="3">
        <f t="shared" si="3"/>
        <v>749.51116040920965</v>
      </c>
    </row>
    <row r="25" spans="1:6">
      <c r="A25">
        <v>16</v>
      </c>
      <c r="B25" s="3">
        <f t="shared" si="1"/>
        <v>749.51116040920965</v>
      </c>
      <c r="C25" s="3">
        <f t="shared" si="2"/>
        <v>6.2459263367434135</v>
      </c>
      <c r="D25" s="3">
        <f t="shared" si="0"/>
        <v>32.807214423956545</v>
      </c>
      <c r="E25" s="3">
        <f t="shared" si="3"/>
        <v>716.70394598525309</v>
      </c>
    </row>
    <row r="26" spans="1:6">
      <c r="A26">
        <v>17</v>
      </c>
      <c r="B26" s="3">
        <f t="shared" si="1"/>
        <v>716.70394598525309</v>
      </c>
      <c r="C26" s="3">
        <f t="shared" si="2"/>
        <v>5.9725328832104427</v>
      </c>
      <c r="D26" s="3">
        <f t="shared" si="0"/>
        <v>33.08060787748952</v>
      </c>
      <c r="E26" s="3">
        <f t="shared" si="3"/>
        <v>683.62333810776352</v>
      </c>
    </row>
    <row r="27" spans="1:6">
      <c r="A27">
        <v>18</v>
      </c>
      <c r="B27" s="3">
        <f t="shared" si="1"/>
        <v>683.62333810776352</v>
      </c>
      <c r="C27" s="3">
        <f t="shared" si="2"/>
        <v>5.6968611508980294</v>
      </c>
      <c r="D27" s="3">
        <f t="shared" ref="D27:D40" si="4">MonthlyPayment-C27</f>
        <v>33.356279609801931</v>
      </c>
      <c r="E27" s="3">
        <f t="shared" si="3"/>
        <v>650.26705849796156</v>
      </c>
    </row>
    <row r="28" spans="1:6">
      <c r="A28">
        <v>19</v>
      </c>
      <c r="B28" s="3">
        <f t="shared" si="1"/>
        <v>650.26705849796156</v>
      </c>
      <c r="C28" s="3">
        <f t="shared" si="2"/>
        <v>5.4188921541496793</v>
      </c>
      <c r="D28" s="3">
        <f t="shared" si="4"/>
        <v>33.63424860655028</v>
      </c>
      <c r="E28" s="3">
        <f t="shared" si="3"/>
        <v>616.63280989141128</v>
      </c>
    </row>
    <row r="29" spans="1:6">
      <c r="A29">
        <v>20</v>
      </c>
      <c r="B29" s="3">
        <f t="shared" si="1"/>
        <v>616.63280989141128</v>
      </c>
      <c r="C29" s="3">
        <f t="shared" si="2"/>
        <v>5.1386067490950937</v>
      </c>
      <c r="D29" s="3">
        <f t="shared" si="4"/>
        <v>33.914534011604864</v>
      </c>
      <c r="E29" s="3">
        <f t="shared" si="3"/>
        <v>582.71827587980647</v>
      </c>
    </row>
    <row r="30" spans="1:6">
      <c r="A30">
        <v>21</v>
      </c>
      <c r="B30" s="3">
        <f t="shared" si="1"/>
        <v>582.71827587980647</v>
      </c>
      <c r="C30" s="3">
        <f t="shared" si="2"/>
        <v>4.8559856323317208</v>
      </c>
      <c r="D30" s="3">
        <f t="shared" si="4"/>
        <v>34.197155128368237</v>
      </c>
      <c r="E30" s="3">
        <f t="shared" si="3"/>
        <v>548.52112075143827</v>
      </c>
    </row>
    <row r="31" spans="1:6">
      <c r="A31">
        <v>22</v>
      </c>
      <c r="B31" s="3">
        <f t="shared" si="1"/>
        <v>548.52112075143827</v>
      </c>
      <c r="C31" s="3">
        <f t="shared" si="2"/>
        <v>4.5710093395953191</v>
      </c>
      <c r="D31" s="3">
        <f t="shared" si="4"/>
        <v>34.48213142110464</v>
      </c>
      <c r="E31" s="3">
        <f t="shared" si="3"/>
        <v>514.03898933033361</v>
      </c>
    </row>
    <row r="32" spans="1:6">
      <c r="A32">
        <v>23</v>
      </c>
      <c r="B32" s="3">
        <f t="shared" si="1"/>
        <v>514.03898933033361</v>
      </c>
      <c r="C32" s="3">
        <f t="shared" si="2"/>
        <v>4.2836582444194464</v>
      </c>
      <c r="D32" s="3">
        <f t="shared" si="4"/>
        <v>34.769482516280512</v>
      </c>
      <c r="E32" s="3">
        <f t="shared" si="3"/>
        <v>479.2695068140531</v>
      </c>
    </row>
    <row r="33" spans="1:6">
      <c r="A33">
        <v>24</v>
      </c>
      <c r="B33" s="3">
        <f t="shared" si="1"/>
        <v>479.2695068140531</v>
      </c>
      <c r="C33" s="3">
        <f t="shared" si="2"/>
        <v>3.9939125567837759</v>
      </c>
      <c r="D33" s="3">
        <f t="shared" si="4"/>
        <v>35.059228203916184</v>
      </c>
      <c r="E33" s="8">
        <f t="shared" si="3"/>
        <v>444.21027861013692</v>
      </c>
      <c r="F33" s="9" t="s">
        <v>20</v>
      </c>
    </row>
    <row r="34" spans="1:6">
      <c r="A34">
        <v>25</v>
      </c>
      <c r="B34" s="3">
        <f t="shared" si="1"/>
        <v>444.21027861013692</v>
      </c>
      <c r="C34" s="3">
        <f t="shared" si="2"/>
        <v>3.7017523217511408</v>
      </c>
      <c r="D34" s="3">
        <f t="shared" si="4"/>
        <v>35.351388438948817</v>
      </c>
      <c r="E34" s="3">
        <f t="shared" si="3"/>
        <v>408.85889017118814</v>
      </c>
    </row>
    <row r="35" spans="1:6">
      <c r="A35">
        <v>26</v>
      </c>
      <c r="B35" s="3">
        <f t="shared" si="1"/>
        <v>408.85889017118814</v>
      </c>
      <c r="C35" s="3">
        <f t="shared" si="2"/>
        <v>3.4071574180932345</v>
      </c>
      <c r="D35" s="3">
        <f t="shared" si="4"/>
        <v>35.645983342606726</v>
      </c>
      <c r="E35" s="3">
        <f t="shared" si="3"/>
        <v>373.21290682858142</v>
      </c>
    </row>
    <row r="36" spans="1:6">
      <c r="A36">
        <v>27</v>
      </c>
      <c r="B36" s="3">
        <f t="shared" si="1"/>
        <v>373.21290682858142</v>
      </c>
      <c r="C36" s="3">
        <f t="shared" si="2"/>
        <v>3.1101075569048451</v>
      </c>
      <c r="D36" s="3">
        <f t="shared" si="4"/>
        <v>35.943033203795117</v>
      </c>
      <c r="E36" s="3">
        <f t="shared" si="3"/>
        <v>337.26987362478633</v>
      </c>
    </row>
    <row r="37" spans="1:6">
      <c r="A37">
        <v>28</v>
      </c>
      <c r="B37" s="3">
        <f t="shared" si="1"/>
        <v>337.26987362478633</v>
      </c>
      <c r="C37" s="3">
        <f t="shared" si="2"/>
        <v>2.8105822802065528</v>
      </c>
      <c r="D37" s="3">
        <f t="shared" si="4"/>
        <v>36.242558480493408</v>
      </c>
      <c r="E37" s="3">
        <f t="shared" si="3"/>
        <v>301.02731514429291</v>
      </c>
    </row>
    <row r="38" spans="1:6">
      <c r="A38">
        <v>29</v>
      </c>
      <c r="B38" s="3">
        <f t="shared" si="1"/>
        <v>301.02731514429291</v>
      </c>
      <c r="C38" s="3">
        <f t="shared" si="2"/>
        <v>2.5085609595357741</v>
      </c>
      <c r="D38" s="3">
        <f t="shared" si="4"/>
        <v>36.54457980116419</v>
      </c>
      <c r="E38" s="3">
        <f t="shared" si="3"/>
        <v>264.48273534312875</v>
      </c>
    </row>
    <row r="39" spans="1:6">
      <c r="A39">
        <v>30</v>
      </c>
      <c r="B39" s="3">
        <f t="shared" si="1"/>
        <v>264.48273534312875</v>
      </c>
      <c r="C39" s="3">
        <f t="shared" si="2"/>
        <v>2.2040227945260731</v>
      </c>
      <c r="D39" s="3">
        <f t="shared" si="4"/>
        <v>36.849117966173885</v>
      </c>
      <c r="E39" s="3">
        <f t="shared" si="3"/>
        <v>227.63361737695487</v>
      </c>
    </row>
    <row r="40" spans="1:6">
      <c r="A40">
        <v>31</v>
      </c>
      <c r="B40" s="3">
        <f t="shared" si="1"/>
        <v>227.63361737695487</v>
      </c>
      <c r="C40" s="3">
        <f t="shared" si="2"/>
        <v>1.896946811474624</v>
      </c>
      <c r="D40" s="3">
        <f t="shared" si="4"/>
        <v>37.15619394922534</v>
      </c>
      <c r="E40" s="3">
        <f t="shared" si="3"/>
        <v>190.47742342772955</v>
      </c>
    </row>
    <row r="41" spans="1:6">
      <c r="A41">
        <v>32</v>
      </c>
      <c r="B41" s="3">
        <f t="shared" si="1"/>
        <v>190.47742342772955</v>
      </c>
      <c r="C41" s="3">
        <f t="shared" si="2"/>
        <v>1.5873118618977462</v>
      </c>
      <c r="D41" s="3">
        <f t="shared" ref="D41:D45" si="5">MonthlyPayment-C41</f>
        <v>37.465828898802215</v>
      </c>
      <c r="E41" s="3">
        <f t="shared" si="3"/>
        <v>153.01159452892733</v>
      </c>
    </row>
    <row r="42" spans="1:6">
      <c r="A42">
        <v>33</v>
      </c>
      <c r="B42" s="3">
        <f t="shared" si="1"/>
        <v>153.01159452892733</v>
      </c>
      <c r="C42" s="3">
        <f t="shared" si="2"/>
        <v>1.2750966210743944</v>
      </c>
      <c r="D42" s="3">
        <f t="shared" si="5"/>
        <v>37.778044139625564</v>
      </c>
      <c r="E42" s="3">
        <f t="shared" si="3"/>
        <v>115.23355038930177</v>
      </c>
    </row>
    <row r="43" spans="1:6">
      <c r="A43">
        <v>34</v>
      </c>
      <c r="B43" s="3">
        <f t="shared" si="1"/>
        <v>115.23355038930177</v>
      </c>
      <c r="C43" s="3">
        <f t="shared" si="2"/>
        <v>0.96027958657751478</v>
      </c>
      <c r="D43" s="3">
        <f t="shared" si="5"/>
        <v>38.092861174122447</v>
      </c>
      <c r="E43" s="3">
        <f t="shared" si="3"/>
        <v>77.140689215179322</v>
      </c>
    </row>
    <row r="44" spans="1:6">
      <c r="A44">
        <v>35</v>
      </c>
      <c r="B44" s="3">
        <f t="shared" si="1"/>
        <v>77.140689215179322</v>
      </c>
      <c r="C44" s="3">
        <f t="shared" si="2"/>
        <v>0.64283907679316099</v>
      </c>
      <c r="D44" s="3">
        <f t="shared" si="5"/>
        <v>38.410301683906802</v>
      </c>
      <c r="E44" s="3">
        <f t="shared" si="3"/>
        <v>38.73038753127252</v>
      </c>
    </row>
    <row r="45" spans="1:6">
      <c r="A45">
        <v>36</v>
      </c>
      <c r="B45" s="3">
        <f t="shared" si="1"/>
        <v>38.73038753127252</v>
      </c>
      <c r="C45" s="3">
        <f t="shared" si="2"/>
        <v>0.32275322942727097</v>
      </c>
      <c r="D45" s="3">
        <f t="shared" si="5"/>
        <v>38.73038753127269</v>
      </c>
      <c r="E45" s="3">
        <f t="shared" si="3"/>
        <v>-1.7053025658242404E-13</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E21" sqref="E21"/>
    </sheetView>
  </sheetViews>
  <sheetFormatPr baseColWidth="10" defaultRowHeight="15" x14ac:dyDescent="0"/>
  <cols>
    <col min="1" max="1" width="25.83203125" customWidth="1"/>
    <col min="2" max="2" width="16.5" customWidth="1"/>
    <col min="4" max="4" width="17.5" customWidth="1"/>
    <col min="5" max="5" width="21.83203125" customWidth="1"/>
  </cols>
  <sheetData>
    <row r="1" spans="1:8">
      <c r="A1" t="s">
        <v>30</v>
      </c>
    </row>
    <row r="2" spans="1:8">
      <c r="A2" t="s">
        <v>23</v>
      </c>
      <c r="B2">
        <v>2000</v>
      </c>
    </row>
    <row r="3" spans="1:8">
      <c r="A3" t="s">
        <v>1</v>
      </c>
      <c r="B3">
        <v>1000</v>
      </c>
    </row>
    <row r="4" spans="1:8">
      <c r="A4" t="s">
        <v>0</v>
      </c>
      <c r="B4" s="2">
        <v>0.1</v>
      </c>
    </row>
    <row r="5" spans="1:8">
      <c r="A5" t="s">
        <v>5</v>
      </c>
      <c r="B5" s="4">
        <f>B4/12</f>
        <v>8.3333333333333332E-3</v>
      </c>
    </row>
    <row r="6" spans="1:8">
      <c r="A6" t="s">
        <v>10</v>
      </c>
      <c r="B6" s="6">
        <v>36</v>
      </c>
    </row>
    <row r="7" spans="1:8">
      <c r="A7" t="s">
        <v>7</v>
      </c>
      <c r="B7" s="1">
        <f>-PMT(MonthlyInterestRate,NumPayments,LoanAmount,0,0)</f>
        <v>32.267187193837486</v>
      </c>
    </row>
    <row r="8" spans="1:8">
      <c r="B8" s="1"/>
    </row>
    <row r="9" spans="1:8">
      <c r="B9" t="s">
        <v>3</v>
      </c>
      <c r="C9" t="s">
        <v>4</v>
      </c>
      <c r="D9" t="s">
        <v>6</v>
      </c>
      <c r="E9" t="s">
        <v>8</v>
      </c>
      <c r="G9" t="s">
        <v>28</v>
      </c>
      <c r="H9" t="s">
        <v>31</v>
      </c>
    </row>
    <row r="10" spans="1:8">
      <c r="A10" t="s">
        <v>2</v>
      </c>
      <c r="B10" s="3">
        <f>B3</f>
        <v>1000</v>
      </c>
      <c r="C10" s="3">
        <f>(B10*B$5)</f>
        <v>8.3333333333333339</v>
      </c>
      <c r="D10" s="3">
        <f t="shared" ref="D10:D26" si="0">MonthlyPayment-C10</f>
        <v>23.933853860504151</v>
      </c>
      <c r="E10" s="3">
        <f>B10-D10</f>
        <v>976.0661461394958</v>
      </c>
    </row>
    <row r="11" spans="1:8">
      <c r="A11">
        <v>2</v>
      </c>
      <c r="B11" s="3">
        <f>E10</f>
        <v>976.0661461394958</v>
      </c>
      <c r="C11" s="3">
        <f>(B11*B$5)</f>
        <v>8.1338845511624651</v>
      </c>
      <c r="D11" s="3">
        <f t="shared" si="0"/>
        <v>24.133302642675019</v>
      </c>
      <c r="E11" s="3">
        <f>B11-D11</f>
        <v>951.93284349682074</v>
      </c>
    </row>
    <row r="12" spans="1:8">
      <c r="A12">
        <v>3</v>
      </c>
      <c r="B12" s="3">
        <f t="shared" ref="B12:B26" si="1">E11</f>
        <v>951.93284349682074</v>
      </c>
      <c r="C12" s="3">
        <f t="shared" ref="C12:C26" si="2">(B12*B$5)</f>
        <v>7.9327736958068398</v>
      </c>
      <c r="D12" s="3">
        <f t="shared" si="0"/>
        <v>24.334413498030646</v>
      </c>
      <c r="E12" s="3">
        <f t="shared" ref="E12:E26" si="3">B12-D12</f>
        <v>927.59842999879004</v>
      </c>
    </row>
    <row r="13" spans="1:8">
      <c r="A13">
        <v>4</v>
      </c>
      <c r="B13" s="3">
        <f t="shared" si="1"/>
        <v>927.59842999879004</v>
      </c>
      <c r="C13" s="3">
        <f t="shared" si="2"/>
        <v>7.7299869166565838</v>
      </c>
      <c r="D13" s="3">
        <f t="shared" si="0"/>
        <v>24.537200277180901</v>
      </c>
      <c r="E13" s="3">
        <f t="shared" si="3"/>
        <v>903.06122972160915</v>
      </c>
    </row>
    <row r="14" spans="1:8">
      <c r="A14">
        <v>5</v>
      </c>
      <c r="B14" s="3">
        <f t="shared" si="1"/>
        <v>903.06122972160915</v>
      </c>
      <c r="C14" s="3">
        <f t="shared" si="2"/>
        <v>7.5255102476800761</v>
      </c>
      <c r="D14" s="3">
        <f t="shared" si="0"/>
        <v>24.741676946157412</v>
      </c>
      <c r="E14" s="3">
        <f t="shared" si="3"/>
        <v>878.31955277545171</v>
      </c>
    </row>
    <row r="15" spans="1:8">
      <c r="A15">
        <v>6</v>
      </c>
      <c r="B15" s="3">
        <f t="shared" si="1"/>
        <v>878.31955277545171</v>
      </c>
      <c r="C15" s="3">
        <f t="shared" si="2"/>
        <v>7.3193296064620972</v>
      </c>
      <c r="D15" s="3">
        <f t="shared" si="0"/>
        <v>24.947857587375388</v>
      </c>
      <c r="E15" s="3">
        <f t="shared" si="3"/>
        <v>853.37169518807627</v>
      </c>
    </row>
    <row r="16" spans="1:8">
      <c r="A16">
        <v>7</v>
      </c>
      <c r="B16" s="3">
        <f t="shared" si="1"/>
        <v>853.37169518807627</v>
      </c>
      <c r="C16" s="3">
        <f t="shared" si="2"/>
        <v>7.1114307932339687</v>
      </c>
      <c r="D16" s="3">
        <f t="shared" si="0"/>
        <v>25.155756400603519</v>
      </c>
      <c r="E16" s="3">
        <f t="shared" si="3"/>
        <v>828.21593878747274</v>
      </c>
    </row>
    <row r="17" spans="1:8">
      <c r="A17">
        <v>8</v>
      </c>
      <c r="B17" s="3">
        <f t="shared" si="1"/>
        <v>828.21593878747274</v>
      </c>
      <c r="C17" s="3">
        <f t="shared" si="2"/>
        <v>6.9017994898956063</v>
      </c>
      <c r="D17" s="3">
        <f t="shared" si="0"/>
        <v>25.365387703941881</v>
      </c>
      <c r="E17" s="3">
        <f t="shared" si="3"/>
        <v>802.85055108353083</v>
      </c>
    </row>
    <row r="18" spans="1:8">
      <c r="A18">
        <v>9</v>
      </c>
      <c r="B18" s="3">
        <f t="shared" si="1"/>
        <v>802.85055108353083</v>
      </c>
      <c r="C18" s="3">
        <f t="shared" si="2"/>
        <v>6.6904212590294234</v>
      </c>
      <c r="D18" s="3">
        <f t="shared" si="0"/>
        <v>25.576765934808062</v>
      </c>
      <c r="E18" s="3">
        <f t="shared" si="3"/>
        <v>777.27378514872282</v>
      </c>
    </row>
    <row r="19" spans="1:8">
      <c r="A19">
        <v>10</v>
      </c>
      <c r="B19" s="3">
        <f t="shared" si="1"/>
        <v>777.27378514872282</v>
      </c>
      <c r="C19" s="3">
        <f t="shared" si="2"/>
        <v>6.4772815429060238</v>
      </c>
      <c r="D19" s="3">
        <f t="shared" si="0"/>
        <v>25.789905650931463</v>
      </c>
      <c r="E19" s="3">
        <f t="shared" si="3"/>
        <v>751.48387949779135</v>
      </c>
    </row>
    <row r="20" spans="1:8">
      <c r="A20">
        <v>11</v>
      </c>
      <c r="B20" s="3">
        <f t="shared" si="1"/>
        <v>751.48387949779135</v>
      </c>
      <c r="C20" s="3">
        <f t="shared" si="2"/>
        <v>6.2623656624815949</v>
      </c>
      <c r="D20" s="3">
        <f t="shared" si="0"/>
        <v>26.004821531355891</v>
      </c>
      <c r="E20" s="3">
        <f t="shared" si="3"/>
        <v>725.47905796643545</v>
      </c>
    </row>
    <row r="21" spans="1:8">
      <c r="A21">
        <v>12</v>
      </c>
      <c r="B21" s="3">
        <f t="shared" si="1"/>
        <v>725.47905796643545</v>
      </c>
      <c r="C21" s="3">
        <f t="shared" si="2"/>
        <v>6.045658816386962</v>
      </c>
      <c r="D21" s="3">
        <f t="shared" si="0"/>
        <v>26.221528377450525</v>
      </c>
      <c r="E21" s="8">
        <f t="shared" si="3"/>
        <v>699.25752958898488</v>
      </c>
      <c r="F21" t="s">
        <v>29</v>
      </c>
      <c r="G21" s="3">
        <f>SUM(C10:D21)</f>
        <v>387.20624632604989</v>
      </c>
      <c r="H21" s="8">
        <f>B2+B3-G21</f>
        <v>2612.7937536739501</v>
      </c>
    </row>
    <row r="22" spans="1:8">
      <c r="A22">
        <v>13</v>
      </c>
      <c r="B22" s="3">
        <f t="shared" si="1"/>
        <v>699.25752958898488</v>
      </c>
      <c r="C22" s="3">
        <f t="shared" si="2"/>
        <v>5.8271460799082071</v>
      </c>
      <c r="D22" s="3">
        <f t="shared" si="0"/>
        <v>26.440041113929279</v>
      </c>
      <c r="E22" s="3">
        <f t="shared" si="3"/>
        <v>672.8174884750556</v>
      </c>
    </row>
    <row r="23" spans="1:8">
      <c r="A23">
        <v>14</v>
      </c>
      <c r="B23" s="3">
        <f t="shared" si="1"/>
        <v>672.8174884750556</v>
      </c>
      <c r="C23" s="3">
        <f t="shared" si="2"/>
        <v>5.6068124039587968</v>
      </c>
      <c r="D23" s="3">
        <f t="shared" si="0"/>
        <v>26.660374789878688</v>
      </c>
      <c r="E23" s="3">
        <f t="shared" si="3"/>
        <v>646.15711368517691</v>
      </c>
    </row>
    <row r="24" spans="1:8">
      <c r="A24">
        <v>15</v>
      </c>
      <c r="B24" s="3">
        <f t="shared" si="1"/>
        <v>646.15711368517691</v>
      </c>
      <c r="C24" s="3">
        <f t="shared" si="2"/>
        <v>5.3846426140431412</v>
      </c>
      <c r="D24" s="3">
        <f t="shared" si="0"/>
        <v>26.882544579794345</v>
      </c>
      <c r="E24" s="3">
        <f t="shared" si="3"/>
        <v>619.27456910538251</v>
      </c>
    </row>
    <row r="25" spans="1:8">
      <c r="A25">
        <v>16</v>
      </c>
      <c r="B25" s="3">
        <f t="shared" si="1"/>
        <v>619.27456910538251</v>
      </c>
      <c r="C25" s="3">
        <f t="shared" si="2"/>
        <v>5.1606214092115206</v>
      </c>
      <c r="D25" s="3">
        <f t="shared" si="0"/>
        <v>27.106565784625964</v>
      </c>
      <c r="E25" s="3">
        <f t="shared" si="3"/>
        <v>592.1680033207565</v>
      </c>
    </row>
    <row r="26" spans="1:8">
      <c r="A26">
        <v>17</v>
      </c>
      <c r="B26" s="3">
        <f t="shared" si="1"/>
        <v>592.1680033207565</v>
      </c>
      <c r="C26" s="3">
        <f t="shared" si="2"/>
        <v>4.9347333610063044</v>
      </c>
      <c r="D26" s="3">
        <f t="shared" si="0"/>
        <v>27.332453832831181</v>
      </c>
      <c r="E26" s="3">
        <f t="shared" si="3"/>
        <v>564.83554948792528</v>
      </c>
    </row>
    <row r="37" spans="4:4">
      <c r="D37" s="5" t="s">
        <v>9</v>
      </c>
    </row>
  </sheetData>
  <hyperlinks>
    <hyperlink ref="D37" r:id="rId1"/>
  </hyperlink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C27" sqref="C27"/>
    </sheetView>
  </sheetViews>
  <sheetFormatPr baseColWidth="10" defaultRowHeight="15" x14ac:dyDescent="0"/>
  <cols>
    <col min="1" max="1" width="25.83203125" customWidth="1"/>
    <col min="2" max="2" width="16.5" customWidth="1"/>
    <col min="4" max="4" width="17.5" customWidth="1"/>
    <col min="5" max="5" width="21.83203125" customWidth="1"/>
  </cols>
  <sheetData>
    <row r="1" spans="1:5">
      <c r="A1" t="s">
        <v>1</v>
      </c>
      <c r="B1">
        <v>100</v>
      </c>
    </row>
    <row r="2" spans="1:5">
      <c r="A2" t="s">
        <v>0</v>
      </c>
      <c r="B2" s="2">
        <v>0.1</v>
      </c>
    </row>
    <row r="3" spans="1:5">
      <c r="A3" t="s">
        <v>5</v>
      </c>
      <c r="B3" s="4">
        <f>B2/12</f>
        <v>8.3333333333333332E-3</v>
      </c>
    </row>
    <row r="4" spans="1:5">
      <c r="A4" t="s">
        <v>10</v>
      </c>
      <c r="B4" s="6">
        <v>12</v>
      </c>
    </row>
    <row r="5" spans="1:5">
      <c r="A5" t="s">
        <v>7</v>
      </c>
      <c r="B5" s="1">
        <f>-PMT(MonthlyInterestRate,NumPayments,LoanAmount,0,0)</f>
        <v>8.7915887230009595</v>
      </c>
    </row>
    <row r="6" spans="1:5">
      <c r="B6" s="1"/>
    </row>
    <row r="7" spans="1:5">
      <c r="B7" t="s">
        <v>3</v>
      </c>
      <c r="C7" t="s">
        <v>4</v>
      </c>
      <c r="D7" t="s">
        <v>6</v>
      </c>
      <c r="E7" t="s">
        <v>8</v>
      </c>
    </row>
    <row r="8" spans="1:5">
      <c r="A8" t="s">
        <v>2</v>
      </c>
      <c r="B8" s="3">
        <f>B1</f>
        <v>100</v>
      </c>
      <c r="C8" s="3">
        <f>(B8*B$3)</f>
        <v>0.83333333333333337</v>
      </c>
      <c r="D8" s="3">
        <f t="shared" ref="D8:D24" si="0">MonthlyPayment-C8</f>
        <v>7.9582553896676265</v>
      </c>
      <c r="E8" s="3">
        <f>B8-D8</f>
        <v>92.041744610332373</v>
      </c>
    </row>
    <row r="9" spans="1:5">
      <c r="A9">
        <v>2</v>
      </c>
      <c r="B9" s="3">
        <f>E8</f>
        <v>92.041744610332373</v>
      </c>
      <c r="C9" s="3">
        <f>(B9*B$3)</f>
        <v>0.76701453841943645</v>
      </c>
      <c r="D9" s="3">
        <f t="shared" si="0"/>
        <v>8.0245741845815228</v>
      </c>
      <c r="E9" s="3">
        <f>B9-D9</f>
        <v>84.017170425750848</v>
      </c>
    </row>
    <row r="10" spans="1:5">
      <c r="A10">
        <v>3</v>
      </c>
      <c r="B10" s="3">
        <f t="shared" ref="B10:B24" si="1">E9</f>
        <v>84.017170425750848</v>
      </c>
      <c r="C10" s="3">
        <f t="shared" ref="C10:C24" si="2">(B10*B$3)</f>
        <v>0.70014308688125704</v>
      </c>
      <c r="D10" s="3">
        <f t="shared" si="0"/>
        <v>8.0914456361197029</v>
      </c>
      <c r="E10" s="3">
        <f t="shared" ref="E10:E24" si="3">B10-D10</f>
        <v>75.925724789631147</v>
      </c>
    </row>
    <row r="11" spans="1:5">
      <c r="A11">
        <v>4</v>
      </c>
      <c r="B11" s="3">
        <f t="shared" si="1"/>
        <v>75.925724789631147</v>
      </c>
      <c r="C11" s="3">
        <f t="shared" si="2"/>
        <v>0.63271437324692625</v>
      </c>
      <c r="D11" s="3">
        <f t="shared" si="0"/>
        <v>8.1588743497540328</v>
      </c>
      <c r="E11" s="3">
        <f t="shared" si="3"/>
        <v>67.766850439877118</v>
      </c>
    </row>
    <row r="12" spans="1:5">
      <c r="A12">
        <v>5</v>
      </c>
      <c r="B12" s="3">
        <f t="shared" si="1"/>
        <v>67.766850439877118</v>
      </c>
      <c r="C12" s="3">
        <f t="shared" si="2"/>
        <v>0.56472375366564265</v>
      </c>
      <c r="D12" s="3">
        <f t="shared" si="0"/>
        <v>8.2268649693353169</v>
      </c>
      <c r="E12" s="3">
        <f t="shared" si="3"/>
        <v>59.539985470541801</v>
      </c>
    </row>
    <row r="13" spans="1:5">
      <c r="A13">
        <v>6</v>
      </c>
      <c r="B13" s="3">
        <f t="shared" si="1"/>
        <v>59.539985470541801</v>
      </c>
      <c r="C13" s="3">
        <f t="shared" si="2"/>
        <v>0.49616654558784834</v>
      </c>
      <c r="D13" s="3">
        <f t="shared" si="0"/>
        <v>8.2954221774131121</v>
      </c>
      <c r="E13" s="3">
        <f t="shared" si="3"/>
        <v>51.244563293128692</v>
      </c>
    </row>
    <row r="14" spans="1:5">
      <c r="A14">
        <v>7</v>
      </c>
      <c r="B14" s="3">
        <f t="shared" si="1"/>
        <v>51.244563293128692</v>
      </c>
      <c r="C14" s="3">
        <f t="shared" si="2"/>
        <v>0.42703802744273911</v>
      </c>
      <c r="D14" s="3">
        <f t="shared" si="0"/>
        <v>8.3645506955582203</v>
      </c>
      <c r="E14" s="3">
        <f t="shared" si="3"/>
        <v>42.88001259757047</v>
      </c>
    </row>
    <row r="15" spans="1:5">
      <c r="A15">
        <v>8</v>
      </c>
      <c r="B15" s="3">
        <f t="shared" si="1"/>
        <v>42.88001259757047</v>
      </c>
      <c r="C15" s="3">
        <f t="shared" si="2"/>
        <v>0.35733343831308723</v>
      </c>
      <c r="D15" s="3">
        <f t="shared" si="0"/>
        <v>8.4342552846878718</v>
      </c>
      <c r="E15" s="3">
        <f t="shared" si="3"/>
        <v>34.445757312882598</v>
      </c>
    </row>
    <row r="16" spans="1:5">
      <c r="A16">
        <v>9</v>
      </c>
      <c r="B16" s="3">
        <f t="shared" si="1"/>
        <v>34.445757312882598</v>
      </c>
      <c r="C16" s="3">
        <f t="shared" si="2"/>
        <v>0.28704797760735501</v>
      </c>
      <c r="D16" s="3">
        <f t="shared" si="0"/>
        <v>8.5045407453936051</v>
      </c>
      <c r="E16" s="3">
        <f t="shared" si="3"/>
        <v>25.941216567488993</v>
      </c>
    </row>
    <row r="17" spans="1:5">
      <c r="A17">
        <v>10</v>
      </c>
      <c r="B17" s="3">
        <f t="shared" si="1"/>
        <v>25.941216567488993</v>
      </c>
      <c r="C17" s="3">
        <f t="shared" si="2"/>
        <v>0.21617680472907494</v>
      </c>
      <c r="D17" s="3">
        <f t="shared" si="0"/>
        <v>8.5754119182718842</v>
      </c>
      <c r="E17" s="3">
        <f t="shared" si="3"/>
        <v>17.365804649217111</v>
      </c>
    </row>
    <row r="18" spans="1:5">
      <c r="A18">
        <v>11</v>
      </c>
      <c r="B18" s="3">
        <f t="shared" si="1"/>
        <v>17.365804649217111</v>
      </c>
      <c r="C18" s="3">
        <f t="shared" si="2"/>
        <v>0.14471503874347591</v>
      </c>
      <c r="D18" s="3">
        <f t="shared" si="0"/>
        <v>8.6468736842574838</v>
      </c>
      <c r="E18" s="3">
        <f t="shared" si="3"/>
        <v>8.7189309649596272</v>
      </c>
    </row>
    <row r="19" spans="1:5">
      <c r="A19">
        <v>12</v>
      </c>
      <c r="B19" s="3">
        <f t="shared" si="1"/>
        <v>8.7189309649596272</v>
      </c>
      <c r="C19" s="3">
        <f t="shared" si="2"/>
        <v>7.265775804133022E-2</v>
      </c>
      <c r="D19" s="3">
        <f t="shared" si="0"/>
        <v>8.7189309649596289</v>
      </c>
      <c r="E19" s="3">
        <f t="shared" si="3"/>
        <v>0</v>
      </c>
    </row>
    <row r="20" spans="1:5">
      <c r="A20">
        <v>13</v>
      </c>
      <c r="B20" s="3">
        <f t="shared" si="1"/>
        <v>0</v>
      </c>
      <c r="C20" s="3">
        <f t="shared" si="2"/>
        <v>0</v>
      </c>
      <c r="D20" s="3">
        <f t="shared" si="0"/>
        <v>8.7915887230009595</v>
      </c>
      <c r="E20" s="3">
        <f t="shared" si="3"/>
        <v>-8.7915887230009595</v>
      </c>
    </row>
    <row r="21" spans="1:5">
      <c r="A21">
        <v>14</v>
      </c>
      <c r="B21" s="3">
        <f t="shared" si="1"/>
        <v>-8.7915887230009595</v>
      </c>
      <c r="C21" s="3">
        <f t="shared" si="2"/>
        <v>-7.3263239358341323E-2</v>
      </c>
      <c r="D21" s="3">
        <f t="shared" si="0"/>
        <v>8.8648519623593014</v>
      </c>
      <c r="E21" s="3">
        <f t="shared" si="3"/>
        <v>-17.656440685360259</v>
      </c>
    </row>
    <row r="22" spans="1:5">
      <c r="A22">
        <v>15</v>
      </c>
      <c r="B22" s="3">
        <f t="shared" si="1"/>
        <v>-17.656440685360259</v>
      </c>
      <c r="C22" s="3">
        <f t="shared" si="2"/>
        <v>-0.14713700571133548</v>
      </c>
      <c r="D22" s="3">
        <f t="shared" si="0"/>
        <v>8.9387257287122956</v>
      </c>
      <c r="E22" s="3">
        <f t="shared" si="3"/>
        <v>-26.595166414072555</v>
      </c>
    </row>
    <row r="23" spans="1:5">
      <c r="A23">
        <v>16</v>
      </c>
      <c r="B23" s="3">
        <f t="shared" si="1"/>
        <v>-26.595166414072555</v>
      </c>
      <c r="C23" s="3">
        <f t="shared" si="2"/>
        <v>-0.22162638678393795</v>
      </c>
      <c r="D23" s="3">
        <f t="shared" si="0"/>
        <v>9.0132151097848983</v>
      </c>
      <c r="E23" s="3">
        <f t="shared" si="3"/>
        <v>-35.608381523857453</v>
      </c>
    </row>
    <row r="24" spans="1:5">
      <c r="A24">
        <v>17</v>
      </c>
      <c r="B24" s="3">
        <f t="shared" si="1"/>
        <v>-35.608381523857453</v>
      </c>
      <c r="C24" s="3">
        <f t="shared" si="2"/>
        <v>-0.29673651269881213</v>
      </c>
      <c r="D24" s="3">
        <f t="shared" si="0"/>
        <v>9.0883252356997719</v>
      </c>
      <c r="E24" s="3">
        <f t="shared" si="3"/>
        <v>-44.696706759557223</v>
      </c>
    </row>
    <row r="35" spans="4:4">
      <c r="D35" s="5" t="s">
        <v>9</v>
      </c>
    </row>
  </sheetData>
  <hyperlinks>
    <hyperlink ref="D35" r:id="rId1"/>
  </hyperlink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topLeftCell="A5" workbookViewId="0">
      <selection activeCell="H30" sqref="H30"/>
    </sheetView>
  </sheetViews>
  <sheetFormatPr baseColWidth="10" defaultRowHeight="15" x14ac:dyDescent="0"/>
  <cols>
    <col min="1" max="1" width="25.83203125" customWidth="1"/>
    <col min="2" max="2" width="16.5" customWidth="1"/>
    <col min="4" max="4" width="17.5" customWidth="1"/>
    <col min="5" max="5" width="21.83203125" customWidth="1"/>
  </cols>
  <sheetData>
    <row r="1" spans="1:8">
      <c r="A1" t="s">
        <v>1</v>
      </c>
      <c r="B1">
        <v>6000</v>
      </c>
    </row>
    <row r="2" spans="1:8">
      <c r="A2" t="s">
        <v>0</v>
      </c>
      <c r="B2" s="2">
        <v>0.1</v>
      </c>
    </row>
    <row r="3" spans="1:8">
      <c r="A3" t="s">
        <v>5</v>
      </c>
      <c r="B3" s="4">
        <f>B2/12</f>
        <v>8.3333333333333332E-3</v>
      </c>
    </row>
    <row r="4" spans="1:8">
      <c r="A4" t="s">
        <v>10</v>
      </c>
      <c r="B4" s="6">
        <v>60</v>
      </c>
    </row>
    <row r="5" spans="1:8">
      <c r="A5" t="s">
        <v>7</v>
      </c>
      <c r="B5" s="1">
        <f>-PMT(MonthlyInterestRate,NumPayments,LoanAmount,0,0)</f>
        <v>127.48226826760965</v>
      </c>
    </row>
    <row r="6" spans="1:8">
      <c r="B6" s="1"/>
    </row>
    <row r="7" spans="1:8">
      <c r="B7" t="s">
        <v>3</v>
      </c>
      <c r="C7" t="s">
        <v>4</v>
      </c>
      <c r="D7" t="s">
        <v>6</v>
      </c>
      <c r="E7" t="s">
        <v>8</v>
      </c>
      <c r="G7" t="s">
        <v>12</v>
      </c>
      <c r="H7" t="s">
        <v>14</v>
      </c>
    </row>
    <row r="8" spans="1:8">
      <c r="A8" t="s">
        <v>2</v>
      </c>
      <c r="B8" s="3">
        <f>B1</f>
        <v>6000</v>
      </c>
      <c r="C8" s="3">
        <f>(B8*B$3)</f>
        <v>50</v>
      </c>
      <c r="D8" s="3">
        <f t="shared" ref="D8:D24" si="0">MonthlyPayment-C8</f>
        <v>77.482268267609655</v>
      </c>
      <c r="E8" s="3">
        <f>B8-D8</f>
        <v>5922.5177317323905</v>
      </c>
    </row>
    <row r="9" spans="1:8">
      <c r="A9">
        <v>2</v>
      </c>
      <c r="B9" s="3">
        <f>E8</f>
        <v>5922.5177317323905</v>
      </c>
      <c r="C9" s="3">
        <f>(B9*B$3)</f>
        <v>49.354314431103255</v>
      </c>
      <c r="D9" s="3">
        <f t="shared" si="0"/>
        <v>78.127953836506407</v>
      </c>
      <c r="E9" s="3">
        <f>B9-D9</f>
        <v>5844.3897778958844</v>
      </c>
    </row>
    <row r="10" spans="1:8">
      <c r="A10">
        <v>3</v>
      </c>
      <c r="B10" s="3">
        <f t="shared" ref="B10:B24" si="1">E9</f>
        <v>5844.3897778958844</v>
      </c>
      <c r="C10" s="3">
        <f t="shared" ref="C10:C24" si="2">(B10*B$3)</f>
        <v>48.703248149132371</v>
      </c>
      <c r="D10" s="3">
        <f t="shared" si="0"/>
        <v>78.779020118477291</v>
      </c>
      <c r="E10" s="3">
        <f t="shared" ref="E10:E24" si="3">B10-D10</f>
        <v>5765.6107577774073</v>
      </c>
    </row>
    <row r="11" spans="1:8">
      <c r="A11">
        <v>4</v>
      </c>
      <c r="B11" s="3">
        <f t="shared" si="1"/>
        <v>5765.6107577774073</v>
      </c>
      <c r="C11" s="3">
        <f t="shared" si="2"/>
        <v>48.046756314811731</v>
      </c>
      <c r="D11" s="3">
        <f t="shared" si="0"/>
        <v>79.435511952797924</v>
      </c>
      <c r="E11" s="3">
        <f t="shared" si="3"/>
        <v>5686.1752458246092</v>
      </c>
    </row>
    <row r="12" spans="1:8">
      <c r="A12">
        <v>5</v>
      </c>
      <c r="B12" s="3">
        <f t="shared" si="1"/>
        <v>5686.1752458246092</v>
      </c>
      <c r="C12" s="3">
        <f t="shared" si="2"/>
        <v>47.384793715205078</v>
      </c>
      <c r="D12" s="3">
        <f t="shared" si="0"/>
        <v>80.097474552404577</v>
      </c>
      <c r="E12" s="3">
        <f t="shared" si="3"/>
        <v>5606.0777712722047</v>
      </c>
    </row>
    <row r="13" spans="1:8">
      <c r="A13">
        <v>6</v>
      </c>
      <c r="B13" s="3">
        <f t="shared" si="1"/>
        <v>5606.0777712722047</v>
      </c>
      <c r="C13" s="3">
        <f t="shared" si="2"/>
        <v>46.717314760601703</v>
      </c>
      <c r="D13" s="3">
        <f t="shared" si="0"/>
        <v>80.764953507007959</v>
      </c>
      <c r="E13" s="3">
        <f t="shared" si="3"/>
        <v>5525.312817765197</v>
      </c>
    </row>
    <row r="14" spans="1:8">
      <c r="A14">
        <v>7</v>
      </c>
      <c r="B14" s="3">
        <f t="shared" si="1"/>
        <v>5525.312817765197</v>
      </c>
      <c r="C14" s="3">
        <f t="shared" si="2"/>
        <v>46.044273481376642</v>
      </c>
      <c r="D14" s="3">
        <f t="shared" si="0"/>
        <v>81.43799478623302</v>
      </c>
      <c r="E14" s="3">
        <f t="shared" si="3"/>
        <v>5443.8748229789644</v>
      </c>
    </row>
    <row r="15" spans="1:8">
      <c r="A15">
        <v>8</v>
      </c>
      <c r="B15" s="3">
        <f t="shared" si="1"/>
        <v>5443.8748229789644</v>
      </c>
      <c r="C15" s="3">
        <f t="shared" si="2"/>
        <v>45.365623524824706</v>
      </c>
      <c r="D15" s="3">
        <f t="shared" si="0"/>
        <v>82.116644742784956</v>
      </c>
      <c r="E15" s="3">
        <f t="shared" si="3"/>
        <v>5361.7581782361794</v>
      </c>
    </row>
    <row r="16" spans="1:8">
      <c r="A16">
        <v>9</v>
      </c>
      <c r="B16" s="3">
        <f t="shared" si="1"/>
        <v>5361.7581782361794</v>
      </c>
      <c r="C16" s="3">
        <f t="shared" si="2"/>
        <v>44.681318151968163</v>
      </c>
      <c r="D16" s="3">
        <f t="shared" si="0"/>
        <v>82.800950115641484</v>
      </c>
      <c r="E16" s="3">
        <f t="shared" si="3"/>
        <v>5278.9572281205383</v>
      </c>
    </row>
    <row r="17" spans="1:8">
      <c r="A17">
        <v>10</v>
      </c>
      <c r="B17" s="3">
        <f t="shared" si="1"/>
        <v>5278.9572281205383</v>
      </c>
      <c r="C17" s="3">
        <f t="shared" si="2"/>
        <v>43.991310234337817</v>
      </c>
      <c r="D17" s="3">
        <f t="shared" si="0"/>
        <v>83.490958033271838</v>
      </c>
      <c r="E17" s="7">
        <f t="shared" si="3"/>
        <v>5195.4662700872668</v>
      </c>
      <c r="F17" t="s">
        <v>11</v>
      </c>
      <c r="G17" s="3">
        <f>SUM(C8:C17)</f>
        <v>470.28895276336152</v>
      </c>
      <c r="H17" s="3">
        <f>1000-G17</f>
        <v>529.71104723663848</v>
      </c>
    </row>
    <row r="18" spans="1:8">
      <c r="A18">
        <v>11</v>
      </c>
      <c r="B18" s="3">
        <f t="shared" si="1"/>
        <v>5195.4662700872668</v>
      </c>
      <c r="C18" s="3">
        <f t="shared" si="2"/>
        <v>43.295552250727226</v>
      </c>
      <c r="D18" s="3">
        <f t="shared" si="0"/>
        <v>84.186716016882428</v>
      </c>
      <c r="E18" s="3">
        <f t="shared" si="3"/>
        <v>5111.2795540703846</v>
      </c>
    </row>
    <row r="19" spans="1:8">
      <c r="A19">
        <v>12</v>
      </c>
      <c r="B19" s="3">
        <f t="shared" si="1"/>
        <v>5111.2795540703846</v>
      </c>
      <c r="C19" s="3">
        <f t="shared" si="2"/>
        <v>42.593996283919871</v>
      </c>
      <c r="D19" s="3">
        <f t="shared" si="0"/>
        <v>84.888271983689776</v>
      </c>
      <c r="E19" s="3">
        <f t="shared" si="3"/>
        <v>5026.3912820866944</v>
      </c>
    </row>
    <row r="20" spans="1:8">
      <c r="A20">
        <v>13</v>
      </c>
      <c r="B20" s="3">
        <f t="shared" si="1"/>
        <v>5026.3912820866944</v>
      </c>
      <c r="C20" s="3">
        <f t="shared" si="2"/>
        <v>41.886594017389122</v>
      </c>
      <c r="D20" s="3">
        <f t="shared" si="0"/>
        <v>85.595674250220526</v>
      </c>
      <c r="E20" s="3">
        <f t="shared" si="3"/>
        <v>4940.7956078364741</v>
      </c>
    </row>
    <row r="21" spans="1:8">
      <c r="A21">
        <v>14</v>
      </c>
      <c r="B21" s="3">
        <f t="shared" si="1"/>
        <v>4940.7956078364741</v>
      </c>
      <c r="C21" s="3">
        <f t="shared" si="2"/>
        <v>41.173296731970616</v>
      </c>
      <c r="D21" s="3">
        <f t="shared" si="0"/>
        <v>86.308971535639046</v>
      </c>
      <c r="E21" s="3">
        <f t="shared" si="3"/>
        <v>4854.486636300835</v>
      </c>
    </row>
    <row r="22" spans="1:8">
      <c r="A22">
        <v>15</v>
      </c>
      <c r="B22" s="3">
        <f t="shared" si="1"/>
        <v>4854.486636300835</v>
      </c>
      <c r="C22" s="3">
        <f t="shared" si="2"/>
        <v>40.454055302506958</v>
      </c>
      <c r="D22" s="3">
        <f t="shared" si="0"/>
        <v>87.028212965102696</v>
      </c>
      <c r="E22" s="3">
        <f t="shared" si="3"/>
        <v>4767.4584233357327</v>
      </c>
    </row>
    <row r="23" spans="1:8">
      <c r="A23">
        <v>16</v>
      </c>
      <c r="B23" s="3">
        <f t="shared" si="1"/>
        <v>4767.4584233357327</v>
      </c>
      <c r="C23" s="3">
        <f t="shared" si="2"/>
        <v>39.72882019446444</v>
      </c>
      <c r="D23" s="3">
        <f t="shared" si="0"/>
        <v>87.753448073145222</v>
      </c>
      <c r="E23" s="3">
        <f t="shared" si="3"/>
        <v>4679.7049752625871</v>
      </c>
    </row>
    <row r="24" spans="1:8">
      <c r="A24">
        <v>17</v>
      </c>
      <c r="B24" s="3">
        <f t="shared" si="1"/>
        <v>4679.7049752625871</v>
      </c>
      <c r="C24" s="3">
        <f t="shared" si="2"/>
        <v>38.99754146052156</v>
      </c>
      <c r="D24" s="3">
        <f t="shared" si="0"/>
        <v>88.484726807088094</v>
      </c>
      <c r="E24" s="3">
        <f t="shared" si="3"/>
        <v>4591.2202484554991</v>
      </c>
    </row>
    <row r="25" spans="1:8">
      <c r="A25">
        <v>18</v>
      </c>
      <c r="B25" s="3">
        <f t="shared" ref="B25:B72" si="4">E24</f>
        <v>4591.2202484554991</v>
      </c>
      <c r="C25" s="3">
        <f t="shared" ref="C25:C72" si="5">(B25*B$3)</f>
        <v>38.260168737129156</v>
      </c>
      <c r="D25" s="3">
        <f t="shared" ref="D25:D72" si="6">MonthlyPayment-C25</f>
        <v>89.222099530480506</v>
      </c>
      <c r="E25" s="3">
        <f t="shared" ref="E25:E72" si="7">B25-D25</f>
        <v>4501.9981489250185</v>
      </c>
    </row>
    <row r="26" spans="1:8">
      <c r="A26">
        <v>19</v>
      </c>
      <c r="B26" s="3">
        <f t="shared" si="4"/>
        <v>4501.9981489250185</v>
      </c>
      <c r="C26" s="3">
        <f t="shared" si="5"/>
        <v>37.516651241041821</v>
      </c>
      <c r="D26" s="3">
        <f t="shared" si="6"/>
        <v>89.965617026567827</v>
      </c>
      <c r="E26" s="3">
        <f t="shared" si="7"/>
        <v>4412.0325318984505</v>
      </c>
    </row>
    <row r="27" spans="1:8">
      <c r="A27">
        <v>20</v>
      </c>
      <c r="B27" s="3">
        <f t="shared" si="4"/>
        <v>4412.0325318984505</v>
      </c>
      <c r="C27" s="3">
        <f t="shared" si="5"/>
        <v>36.766937765820423</v>
      </c>
      <c r="D27" s="3">
        <f t="shared" si="6"/>
        <v>90.715330501789225</v>
      </c>
      <c r="E27" s="3">
        <f t="shared" si="7"/>
        <v>4321.3172013966614</v>
      </c>
    </row>
    <row r="28" spans="1:8">
      <c r="A28">
        <v>21</v>
      </c>
      <c r="B28" s="3">
        <f t="shared" si="4"/>
        <v>4321.3172013966614</v>
      </c>
      <c r="C28" s="3">
        <f t="shared" si="5"/>
        <v>36.010976678305511</v>
      </c>
      <c r="D28" s="3">
        <f t="shared" si="6"/>
        <v>91.471291589304144</v>
      </c>
      <c r="E28" s="3">
        <f t="shared" si="7"/>
        <v>4229.8459098073572</v>
      </c>
    </row>
    <row r="29" spans="1:8">
      <c r="A29">
        <v>22</v>
      </c>
      <c r="B29" s="3">
        <f t="shared" si="4"/>
        <v>4229.8459098073572</v>
      </c>
      <c r="C29" s="3">
        <f t="shared" si="5"/>
        <v>35.248715915061311</v>
      </c>
      <c r="D29" s="3">
        <f t="shared" si="6"/>
        <v>92.233552352548344</v>
      </c>
      <c r="E29" s="7">
        <f t="shared" si="7"/>
        <v>4137.6123574548092</v>
      </c>
      <c r="F29" t="s">
        <v>13</v>
      </c>
      <c r="G29" s="3">
        <f>SUM(C18:C29)</f>
        <v>471.93330657885804</v>
      </c>
      <c r="H29" s="3">
        <f>H17-G29</f>
        <v>57.777740657780441</v>
      </c>
    </row>
    <row r="30" spans="1:8">
      <c r="A30">
        <v>23</v>
      </c>
      <c r="B30" s="3">
        <f t="shared" si="4"/>
        <v>4137.6123574548092</v>
      </c>
      <c r="C30" s="3">
        <f t="shared" si="5"/>
        <v>34.480102978790079</v>
      </c>
      <c r="D30" s="3">
        <f t="shared" si="6"/>
        <v>93.002165288819583</v>
      </c>
      <c r="E30" s="3">
        <f t="shared" si="7"/>
        <v>4044.6101921659897</v>
      </c>
    </row>
    <row r="31" spans="1:8">
      <c r="A31">
        <v>24</v>
      </c>
      <c r="B31" s="3">
        <f t="shared" si="4"/>
        <v>4044.6101921659897</v>
      </c>
      <c r="C31" s="3">
        <f t="shared" si="5"/>
        <v>33.705084934716581</v>
      </c>
      <c r="D31" s="3">
        <f t="shared" si="6"/>
        <v>93.777183332893074</v>
      </c>
      <c r="E31" s="3">
        <f t="shared" si="7"/>
        <v>3950.8330088330968</v>
      </c>
    </row>
    <row r="32" spans="1:8">
      <c r="A32">
        <v>25</v>
      </c>
      <c r="B32" s="3">
        <f t="shared" si="4"/>
        <v>3950.8330088330968</v>
      </c>
      <c r="C32" s="3">
        <f t="shared" si="5"/>
        <v>32.923608406942471</v>
      </c>
      <c r="D32" s="3">
        <f t="shared" si="6"/>
        <v>94.558659860667177</v>
      </c>
      <c r="E32" s="3">
        <f t="shared" si="7"/>
        <v>3856.2743489724294</v>
      </c>
    </row>
    <row r="33" spans="1:5">
      <c r="A33">
        <v>26</v>
      </c>
      <c r="B33" s="3">
        <f t="shared" si="4"/>
        <v>3856.2743489724294</v>
      </c>
      <c r="C33" s="3">
        <f t="shared" si="5"/>
        <v>32.135619574770246</v>
      </c>
      <c r="D33" s="3">
        <f t="shared" si="6"/>
        <v>95.346648692839409</v>
      </c>
      <c r="E33" s="3">
        <f t="shared" si="7"/>
        <v>3760.9277002795898</v>
      </c>
    </row>
    <row r="34" spans="1:5">
      <c r="A34">
        <v>27</v>
      </c>
      <c r="B34" s="3">
        <f t="shared" si="4"/>
        <v>3760.9277002795898</v>
      </c>
      <c r="C34" s="3">
        <f t="shared" si="5"/>
        <v>31.341064168996581</v>
      </c>
      <c r="D34" s="3">
        <f t="shared" si="6"/>
        <v>96.141204098613073</v>
      </c>
      <c r="E34" s="3">
        <f t="shared" si="7"/>
        <v>3664.7864961809769</v>
      </c>
    </row>
    <row r="35" spans="1:5">
      <c r="A35">
        <v>28</v>
      </c>
      <c r="B35" s="3">
        <f t="shared" si="4"/>
        <v>3664.7864961809769</v>
      </c>
      <c r="C35" s="3">
        <f t="shared" si="5"/>
        <v>30.539887468174808</v>
      </c>
      <c r="D35" s="3">
        <f t="shared" si="6"/>
        <v>96.942380799434844</v>
      </c>
      <c r="E35" s="3">
        <f t="shared" si="7"/>
        <v>3567.844115381542</v>
      </c>
    </row>
    <row r="36" spans="1:5">
      <c r="A36">
        <v>29</v>
      </c>
      <c r="B36" s="3">
        <f t="shared" si="4"/>
        <v>3567.844115381542</v>
      </c>
      <c r="C36" s="3">
        <f t="shared" si="5"/>
        <v>29.732034294846184</v>
      </c>
      <c r="D36" s="3">
        <f t="shared" si="6"/>
        <v>97.750233972763468</v>
      </c>
      <c r="E36" s="3">
        <f t="shared" si="7"/>
        <v>3470.0938814087785</v>
      </c>
    </row>
    <row r="37" spans="1:5">
      <c r="A37">
        <v>30</v>
      </c>
      <c r="B37" s="3">
        <f t="shared" si="4"/>
        <v>3470.0938814087785</v>
      </c>
      <c r="C37" s="3">
        <f t="shared" si="5"/>
        <v>28.917449011739819</v>
      </c>
      <c r="D37" s="3">
        <f t="shared" si="6"/>
        <v>98.564819255869836</v>
      </c>
      <c r="E37" s="3">
        <f t="shared" si="7"/>
        <v>3371.5290621529089</v>
      </c>
    </row>
    <row r="38" spans="1:5">
      <c r="A38">
        <v>31</v>
      </c>
      <c r="B38" s="3">
        <f t="shared" si="4"/>
        <v>3371.5290621529089</v>
      </c>
      <c r="C38" s="3">
        <f t="shared" si="5"/>
        <v>28.096075517940907</v>
      </c>
      <c r="D38" s="3">
        <f t="shared" si="6"/>
        <v>99.386192749668751</v>
      </c>
      <c r="E38" s="3">
        <f t="shared" si="7"/>
        <v>3272.1428694032402</v>
      </c>
    </row>
    <row r="39" spans="1:5">
      <c r="A39">
        <v>32</v>
      </c>
      <c r="B39" s="3">
        <f t="shared" si="4"/>
        <v>3272.1428694032402</v>
      </c>
      <c r="C39" s="3">
        <f t="shared" si="5"/>
        <v>27.267857245027002</v>
      </c>
      <c r="D39" s="3">
        <f t="shared" si="6"/>
        <v>100.21441102258265</v>
      </c>
      <c r="E39" s="3">
        <f t="shared" si="7"/>
        <v>3171.9284583806575</v>
      </c>
    </row>
    <row r="40" spans="1:5">
      <c r="A40">
        <v>33</v>
      </c>
      <c r="B40" s="3">
        <f t="shared" si="4"/>
        <v>3171.9284583806575</v>
      </c>
      <c r="C40" s="3">
        <f t="shared" si="5"/>
        <v>26.432737153172145</v>
      </c>
      <c r="D40" s="3">
        <f t="shared" si="6"/>
        <v>101.04953111443751</v>
      </c>
      <c r="E40" s="3">
        <f t="shared" si="7"/>
        <v>3070.8789272662198</v>
      </c>
    </row>
    <row r="41" spans="1:5">
      <c r="A41">
        <v>34</v>
      </c>
      <c r="B41" s="3">
        <f t="shared" si="4"/>
        <v>3070.8789272662198</v>
      </c>
      <c r="C41" s="3">
        <f t="shared" si="5"/>
        <v>25.590657727218499</v>
      </c>
      <c r="D41" s="3">
        <f t="shared" si="6"/>
        <v>101.89161054039116</v>
      </c>
      <c r="E41" s="3">
        <f t="shared" si="7"/>
        <v>2968.9873167258288</v>
      </c>
    </row>
    <row r="42" spans="1:5">
      <c r="A42">
        <v>35</v>
      </c>
      <c r="B42" s="3">
        <f t="shared" si="4"/>
        <v>2968.9873167258288</v>
      </c>
      <c r="C42" s="3">
        <f t="shared" si="5"/>
        <v>24.741560972715241</v>
      </c>
      <c r="D42" s="3">
        <f t="shared" si="6"/>
        <v>102.74070729489441</v>
      </c>
      <c r="E42" s="3">
        <f t="shared" si="7"/>
        <v>2866.2466094309343</v>
      </c>
    </row>
    <row r="43" spans="1:5">
      <c r="A43">
        <v>36</v>
      </c>
      <c r="B43" s="3">
        <f t="shared" si="4"/>
        <v>2866.2466094309343</v>
      </c>
      <c r="C43" s="3">
        <f t="shared" si="5"/>
        <v>23.885388411924453</v>
      </c>
      <c r="D43" s="3">
        <f t="shared" si="6"/>
        <v>103.5968798556852</v>
      </c>
      <c r="E43" s="3">
        <f t="shared" si="7"/>
        <v>2762.6497295752492</v>
      </c>
    </row>
    <row r="44" spans="1:5">
      <c r="A44">
        <v>37</v>
      </c>
      <c r="B44" s="3">
        <f t="shared" si="4"/>
        <v>2762.6497295752492</v>
      </c>
      <c r="C44" s="3">
        <f t="shared" si="5"/>
        <v>23.022081079793743</v>
      </c>
      <c r="D44" s="3">
        <f t="shared" si="6"/>
        <v>104.4601871878159</v>
      </c>
      <c r="E44" s="3">
        <f t="shared" si="7"/>
        <v>2658.1895423874334</v>
      </c>
    </row>
    <row r="45" spans="1:5">
      <c r="A45">
        <v>38</v>
      </c>
      <c r="B45" s="3">
        <f t="shared" si="4"/>
        <v>2658.1895423874334</v>
      </c>
      <c r="C45" s="3">
        <f t="shared" si="5"/>
        <v>22.151579519895279</v>
      </c>
      <c r="D45" s="3">
        <f t="shared" si="6"/>
        <v>105.33068874771438</v>
      </c>
      <c r="E45" s="3">
        <f t="shared" si="7"/>
        <v>2552.8588536397192</v>
      </c>
    </row>
    <row r="46" spans="1:5">
      <c r="A46">
        <v>39</v>
      </c>
      <c r="B46" s="3">
        <f t="shared" si="4"/>
        <v>2552.8588536397192</v>
      </c>
      <c r="C46" s="3">
        <f t="shared" si="5"/>
        <v>21.273823780330993</v>
      </c>
      <c r="D46" s="3">
        <f t="shared" si="6"/>
        <v>106.20844448727865</v>
      </c>
      <c r="E46" s="3">
        <f t="shared" si="7"/>
        <v>2446.6504091524407</v>
      </c>
    </row>
    <row r="47" spans="1:5">
      <c r="A47">
        <v>40</v>
      </c>
      <c r="B47" s="3">
        <f t="shared" si="4"/>
        <v>2446.6504091524407</v>
      </c>
      <c r="C47" s="3">
        <f t="shared" si="5"/>
        <v>20.388753409603673</v>
      </c>
      <c r="D47" s="3">
        <f t="shared" si="6"/>
        <v>107.09351485800599</v>
      </c>
      <c r="E47" s="3">
        <f t="shared" si="7"/>
        <v>2339.5568942944346</v>
      </c>
    </row>
    <row r="48" spans="1:5">
      <c r="A48">
        <v>41</v>
      </c>
      <c r="B48" s="3">
        <f t="shared" si="4"/>
        <v>2339.5568942944346</v>
      </c>
      <c r="C48" s="3">
        <f t="shared" si="5"/>
        <v>19.496307452453621</v>
      </c>
      <c r="D48" s="3">
        <f t="shared" si="6"/>
        <v>107.98596081515603</v>
      </c>
      <c r="E48" s="3">
        <f t="shared" si="7"/>
        <v>2231.5709334792787</v>
      </c>
    </row>
    <row r="49" spans="1:5">
      <c r="A49">
        <v>42</v>
      </c>
      <c r="B49" s="3">
        <f t="shared" si="4"/>
        <v>2231.5709334792787</v>
      </c>
      <c r="C49" s="3">
        <f t="shared" si="5"/>
        <v>18.596424445660656</v>
      </c>
      <c r="D49" s="3">
        <f t="shared" si="6"/>
        <v>108.885843821949</v>
      </c>
      <c r="E49" s="3">
        <f t="shared" si="7"/>
        <v>2122.6850896573296</v>
      </c>
    </row>
    <row r="50" spans="1:5">
      <c r="A50">
        <v>43</v>
      </c>
      <c r="B50" s="3">
        <f t="shared" si="4"/>
        <v>2122.6850896573296</v>
      </c>
      <c r="C50" s="3">
        <f t="shared" si="5"/>
        <v>17.68904241381108</v>
      </c>
      <c r="D50" s="3">
        <f t="shared" si="6"/>
        <v>109.79322585379857</v>
      </c>
      <c r="E50" s="3">
        <f t="shared" si="7"/>
        <v>2012.8918638035311</v>
      </c>
    </row>
    <row r="51" spans="1:5">
      <c r="A51">
        <v>44</v>
      </c>
      <c r="B51" s="3">
        <f t="shared" si="4"/>
        <v>2012.8918638035311</v>
      </c>
      <c r="C51" s="3">
        <f t="shared" si="5"/>
        <v>16.774098865029426</v>
      </c>
      <c r="D51" s="3">
        <f t="shared" si="6"/>
        <v>110.70816940258022</v>
      </c>
      <c r="E51" s="3">
        <f t="shared" si="7"/>
        <v>1902.1836944009508</v>
      </c>
    </row>
    <row r="52" spans="1:5">
      <c r="A52">
        <v>45</v>
      </c>
      <c r="B52" s="3">
        <f t="shared" si="4"/>
        <v>1902.1836944009508</v>
      </c>
      <c r="C52" s="3">
        <f t="shared" si="5"/>
        <v>15.851530786674589</v>
      </c>
      <c r="D52" s="3">
        <f t="shared" si="6"/>
        <v>111.63073748093507</v>
      </c>
      <c r="E52" s="3">
        <f t="shared" si="7"/>
        <v>1790.5529569200157</v>
      </c>
    </row>
    <row r="53" spans="1:5">
      <c r="A53">
        <v>46</v>
      </c>
      <c r="B53" s="3">
        <f t="shared" si="4"/>
        <v>1790.5529569200157</v>
      </c>
      <c r="C53" s="3">
        <f t="shared" si="5"/>
        <v>14.921274641000132</v>
      </c>
      <c r="D53" s="3">
        <f t="shared" si="6"/>
        <v>112.56099362660953</v>
      </c>
      <c r="E53" s="3">
        <f t="shared" si="7"/>
        <v>1677.9919632934061</v>
      </c>
    </row>
    <row r="54" spans="1:5">
      <c r="A54">
        <v>47</v>
      </c>
      <c r="B54" s="3">
        <f t="shared" si="4"/>
        <v>1677.9919632934061</v>
      </c>
      <c r="C54" s="3">
        <f t="shared" si="5"/>
        <v>13.983266360778384</v>
      </c>
      <c r="D54" s="3">
        <f t="shared" si="6"/>
        <v>113.49900190683127</v>
      </c>
      <c r="E54" s="3">
        <f t="shared" si="7"/>
        <v>1564.4929613865747</v>
      </c>
    </row>
    <row r="55" spans="1:5">
      <c r="A55">
        <v>48</v>
      </c>
      <c r="B55" s="3">
        <f t="shared" si="4"/>
        <v>1564.4929613865747</v>
      </c>
      <c r="C55" s="3">
        <f t="shared" si="5"/>
        <v>13.037441344888123</v>
      </c>
      <c r="D55" s="3">
        <f t="shared" si="6"/>
        <v>114.44482692272153</v>
      </c>
      <c r="E55" s="3">
        <f t="shared" si="7"/>
        <v>1450.0481344638531</v>
      </c>
    </row>
    <row r="56" spans="1:5">
      <c r="A56">
        <v>49</v>
      </c>
      <c r="B56" s="3">
        <f t="shared" si="4"/>
        <v>1450.0481344638531</v>
      </c>
      <c r="C56" s="3">
        <f t="shared" si="5"/>
        <v>12.083734453865443</v>
      </c>
      <c r="D56" s="3">
        <f t="shared" si="6"/>
        <v>115.39853381374421</v>
      </c>
      <c r="E56" s="3">
        <f t="shared" si="7"/>
        <v>1334.6496006501088</v>
      </c>
    </row>
    <row r="57" spans="1:5">
      <c r="A57">
        <v>50</v>
      </c>
      <c r="B57" s="3">
        <f t="shared" si="4"/>
        <v>1334.6496006501088</v>
      </c>
      <c r="C57" s="3">
        <f t="shared" si="5"/>
        <v>11.122080005417573</v>
      </c>
      <c r="D57" s="3">
        <f t="shared" si="6"/>
        <v>116.36018826219208</v>
      </c>
      <c r="E57" s="3">
        <f t="shared" si="7"/>
        <v>1218.2894123879169</v>
      </c>
    </row>
    <row r="58" spans="1:5">
      <c r="A58">
        <v>51</v>
      </c>
      <c r="B58" s="3">
        <f t="shared" si="4"/>
        <v>1218.2894123879169</v>
      </c>
      <c r="C58" s="3">
        <f t="shared" si="5"/>
        <v>10.152411769899308</v>
      </c>
      <c r="D58" s="3">
        <f t="shared" si="6"/>
        <v>117.32985649771035</v>
      </c>
      <c r="E58" s="3">
        <f t="shared" si="7"/>
        <v>1100.9595558902065</v>
      </c>
    </row>
    <row r="59" spans="1:5">
      <c r="A59">
        <v>52</v>
      </c>
      <c r="B59" s="3">
        <f t="shared" si="4"/>
        <v>1100.9595558902065</v>
      </c>
      <c r="C59" s="3">
        <f t="shared" si="5"/>
        <v>9.17466296575172</v>
      </c>
      <c r="D59" s="3">
        <f t="shared" si="6"/>
        <v>118.30760530185793</v>
      </c>
      <c r="E59" s="3">
        <f t="shared" si="7"/>
        <v>982.65195058834854</v>
      </c>
    </row>
    <row r="60" spans="1:5">
      <c r="A60">
        <v>53</v>
      </c>
      <c r="B60" s="3">
        <f t="shared" si="4"/>
        <v>982.65195058834854</v>
      </c>
      <c r="C60" s="3">
        <f t="shared" si="5"/>
        <v>8.1887662549029052</v>
      </c>
      <c r="D60" s="3">
        <f t="shared" si="6"/>
        <v>119.29350201270675</v>
      </c>
      <c r="E60" s="3">
        <f t="shared" si="7"/>
        <v>863.35844857564177</v>
      </c>
    </row>
    <row r="61" spans="1:5">
      <c r="A61">
        <v>54</v>
      </c>
      <c r="B61" s="3">
        <f t="shared" si="4"/>
        <v>863.35844857564177</v>
      </c>
      <c r="C61" s="3">
        <f t="shared" si="5"/>
        <v>7.1946537381303477</v>
      </c>
      <c r="D61" s="3">
        <f t="shared" si="6"/>
        <v>120.28761452947931</v>
      </c>
      <c r="E61" s="3">
        <f t="shared" si="7"/>
        <v>743.07083404616242</v>
      </c>
    </row>
    <row r="62" spans="1:5">
      <c r="A62">
        <v>55</v>
      </c>
      <c r="B62" s="3">
        <f t="shared" si="4"/>
        <v>743.07083404616242</v>
      </c>
      <c r="C62" s="3">
        <f t="shared" si="5"/>
        <v>6.1922569503846869</v>
      </c>
      <c r="D62" s="3">
        <f t="shared" si="6"/>
        <v>121.29001131722497</v>
      </c>
      <c r="E62" s="3">
        <f t="shared" si="7"/>
        <v>621.78082272893744</v>
      </c>
    </row>
    <row r="63" spans="1:5">
      <c r="A63">
        <v>56</v>
      </c>
      <c r="B63" s="3">
        <f t="shared" si="4"/>
        <v>621.78082272893744</v>
      </c>
      <c r="C63" s="3">
        <f t="shared" si="5"/>
        <v>5.1815068560744786</v>
      </c>
      <c r="D63" s="3">
        <f t="shared" si="6"/>
        <v>122.30076141153518</v>
      </c>
      <c r="E63" s="3">
        <f t="shared" si="7"/>
        <v>499.48006131740226</v>
      </c>
    </row>
    <row r="64" spans="1:5">
      <c r="A64">
        <v>57</v>
      </c>
      <c r="B64" s="3">
        <f t="shared" si="4"/>
        <v>499.48006131740226</v>
      </c>
      <c r="C64" s="3">
        <f t="shared" si="5"/>
        <v>4.1623338443116857</v>
      </c>
      <c r="D64" s="3">
        <f t="shared" si="6"/>
        <v>123.31993442329797</v>
      </c>
      <c r="E64" s="3">
        <f t="shared" si="7"/>
        <v>376.16012689410428</v>
      </c>
    </row>
    <row r="65" spans="1:5">
      <c r="A65">
        <v>58</v>
      </c>
      <c r="B65" s="3">
        <f t="shared" si="4"/>
        <v>376.16012689410428</v>
      </c>
      <c r="C65" s="3">
        <f t="shared" si="5"/>
        <v>3.1346677241175356</v>
      </c>
      <c r="D65" s="3">
        <f t="shared" si="6"/>
        <v>124.34760054349212</v>
      </c>
      <c r="E65" s="3">
        <f t="shared" si="7"/>
        <v>251.81252635061216</v>
      </c>
    </row>
    <row r="66" spans="1:5">
      <c r="A66">
        <v>59</v>
      </c>
      <c r="B66" s="3">
        <f t="shared" si="4"/>
        <v>251.81252635061216</v>
      </c>
      <c r="C66" s="3">
        <f t="shared" si="5"/>
        <v>2.0984377195884347</v>
      </c>
      <c r="D66" s="3">
        <f t="shared" si="6"/>
        <v>125.38383054802122</v>
      </c>
      <c r="E66" s="3">
        <f t="shared" si="7"/>
        <v>126.42869580259094</v>
      </c>
    </row>
    <row r="67" spans="1:5">
      <c r="A67">
        <v>60</v>
      </c>
      <c r="B67" s="3">
        <f t="shared" si="4"/>
        <v>126.42869580259094</v>
      </c>
      <c r="C67" s="3">
        <f t="shared" si="5"/>
        <v>1.0535724650215912</v>
      </c>
      <c r="D67" s="3">
        <f t="shared" si="6"/>
        <v>126.42869580258807</v>
      </c>
      <c r="E67" s="3">
        <f t="shared" si="7"/>
        <v>2.8705926524708048E-12</v>
      </c>
    </row>
    <row r="68" spans="1:5">
      <c r="A68">
        <v>61</v>
      </c>
      <c r="B68" s="3">
        <f t="shared" si="4"/>
        <v>2.8705926524708048E-12</v>
      </c>
      <c r="C68" s="3">
        <f t="shared" si="5"/>
        <v>2.3921605437256706E-14</v>
      </c>
      <c r="D68" s="3">
        <f t="shared" si="6"/>
        <v>127.48226826760963</v>
      </c>
      <c r="E68" s="3">
        <f t="shared" si="7"/>
        <v>-127.48226826760676</v>
      </c>
    </row>
    <row r="69" spans="1:5">
      <c r="A69">
        <v>62</v>
      </c>
      <c r="B69" s="3">
        <f t="shared" si="4"/>
        <v>-127.48226826760676</v>
      </c>
      <c r="C69" s="3">
        <f t="shared" si="5"/>
        <v>-1.0623522355633896</v>
      </c>
      <c r="D69" s="3">
        <f t="shared" si="6"/>
        <v>128.54462050317304</v>
      </c>
      <c r="E69" s="3">
        <f t="shared" si="7"/>
        <v>-256.02688877077981</v>
      </c>
    </row>
    <row r="70" spans="1:5">
      <c r="A70">
        <v>63</v>
      </c>
      <c r="B70" s="3">
        <f t="shared" si="4"/>
        <v>-256.02688877077981</v>
      </c>
      <c r="C70" s="3">
        <f t="shared" si="5"/>
        <v>-2.133557406423165</v>
      </c>
      <c r="D70" s="3">
        <f t="shared" si="6"/>
        <v>129.61582567403281</v>
      </c>
      <c r="E70" s="3">
        <f t="shared" si="7"/>
        <v>-385.64271444481261</v>
      </c>
    </row>
    <row r="71" spans="1:5">
      <c r="A71">
        <v>64</v>
      </c>
      <c r="B71" s="3">
        <f t="shared" si="4"/>
        <v>-385.64271444481261</v>
      </c>
      <c r="C71" s="3">
        <f t="shared" si="5"/>
        <v>-3.213689287040105</v>
      </c>
      <c r="D71" s="3">
        <f t="shared" si="6"/>
        <v>130.69595755464977</v>
      </c>
      <c r="E71" s="3">
        <f t="shared" si="7"/>
        <v>-516.33867199946235</v>
      </c>
    </row>
    <row r="72" spans="1:5">
      <c r="A72">
        <v>65</v>
      </c>
      <c r="B72" s="3">
        <f t="shared" si="4"/>
        <v>-516.33867199946235</v>
      </c>
      <c r="C72" s="3">
        <f t="shared" si="5"/>
        <v>-4.3028222666621865</v>
      </c>
      <c r="D72" s="3">
        <f t="shared" si="6"/>
        <v>131.78509053427183</v>
      </c>
      <c r="E72" s="3">
        <f t="shared" si="7"/>
        <v>-648.12376253373418</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opLeftCell="A14" workbookViewId="0">
      <selection activeCell="H45" sqref="H45"/>
    </sheetView>
  </sheetViews>
  <sheetFormatPr baseColWidth="10" defaultRowHeight="15" x14ac:dyDescent="0"/>
  <cols>
    <col min="1" max="1" width="25.83203125" customWidth="1"/>
    <col min="2" max="2" width="16.5" customWidth="1"/>
    <col min="4" max="4" width="17.5" customWidth="1"/>
    <col min="5" max="5" width="21.83203125" customWidth="1"/>
  </cols>
  <sheetData>
    <row r="1" spans="1:8">
      <c r="A1" t="s">
        <v>22</v>
      </c>
    </row>
    <row r="2" spans="1:8">
      <c r="A2" t="s">
        <v>23</v>
      </c>
      <c r="B2">
        <v>1000</v>
      </c>
    </row>
    <row r="3" spans="1:8">
      <c r="A3" t="s">
        <v>1</v>
      </c>
      <c r="B3">
        <v>1000</v>
      </c>
      <c r="E3" t="s">
        <v>16</v>
      </c>
      <c r="F3" s="4">
        <f>(1+MonthlyInterestRate)</f>
        <v>1.0083333333333333</v>
      </c>
    </row>
    <row r="4" spans="1:8">
      <c r="A4" t="s">
        <v>0</v>
      </c>
      <c r="B4" s="2">
        <v>0.1</v>
      </c>
      <c r="E4" t="s">
        <v>18</v>
      </c>
      <c r="F4">
        <v>1000</v>
      </c>
    </row>
    <row r="5" spans="1:8">
      <c r="A5" t="s">
        <v>5</v>
      </c>
      <c r="B5" s="4">
        <f>B4/12</f>
        <v>8.3333333333333332E-3</v>
      </c>
      <c r="E5" t="s">
        <v>19</v>
      </c>
      <c r="F5">
        <v>11</v>
      </c>
    </row>
    <row r="6" spans="1:8">
      <c r="A6" t="s">
        <v>10</v>
      </c>
      <c r="B6" s="6">
        <v>36</v>
      </c>
      <c r="E6" t="s">
        <v>26</v>
      </c>
      <c r="F6" s="10">
        <f>F4*B5</f>
        <v>8.3333333333333339</v>
      </c>
    </row>
    <row r="7" spans="1:8">
      <c r="A7" t="s">
        <v>7</v>
      </c>
      <c r="B7" s="1">
        <f>-PMT(MonthlyInterestRate,NumPayments,LoanAmount,0,0)</f>
        <v>32.267187193837486</v>
      </c>
      <c r="E7" t="s">
        <v>24</v>
      </c>
      <c r="F7" s="11">
        <f>DeferMonths*F6</f>
        <v>91.666666666666671</v>
      </c>
    </row>
    <row r="8" spans="1:8">
      <c r="B8" s="1"/>
      <c r="E8" t="s">
        <v>25</v>
      </c>
      <c r="F8" s="9">
        <f>B2+B3-F7</f>
        <v>1908.3333333333333</v>
      </c>
    </row>
    <row r="9" spans="1:8">
      <c r="B9" t="s">
        <v>3</v>
      </c>
      <c r="C9" t="s">
        <v>4</v>
      </c>
      <c r="D9" t="s">
        <v>6</v>
      </c>
      <c r="E9" t="s">
        <v>8</v>
      </c>
      <c r="G9" t="s">
        <v>28</v>
      </c>
      <c r="H9" t="s">
        <v>27</v>
      </c>
    </row>
    <row r="10" spans="1:8">
      <c r="A10" t="s">
        <v>2</v>
      </c>
      <c r="B10" s="3">
        <f>B3</f>
        <v>1000</v>
      </c>
      <c r="C10" s="3">
        <f>(B10*B$5)</f>
        <v>8.3333333333333339</v>
      </c>
      <c r="D10" s="3">
        <f t="shared" ref="D10:D26" si="0">MonthlyPayment-C10</f>
        <v>23.933853860504151</v>
      </c>
      <c r="E10" s="3">
        <f>B10-D10</f>
        <v>976.0661461394958</v>
      </c>
    </row>
    <row r="11" spans="1:8">
      <c r="A11">
        <v>2</v>
      </c>
      <c r="B11" s="3">
        <f>E10</f>
        <v>976.0661461394958</v>
      </c>
      <c r="C11" s="3">
        <f>(B11*B$5)</f>
        <v>8.1338845511624651</v>
      </c>
      <c r="D11" s="3">
        <f t="shared" si="0"/>
        <v>24.133302642675019</v>
      </c>
      <c r="E11" s="3">
        <f>B11-D11</f>
        <v>951.93284349682074</v>
      </c>
    </row>
    <row r="12" spans="1:8">
      <c r="A12">
        <v>3</v>
      </c>
      <c r="B12" s="3">
        <f t="shared" ref="B12:B45" si="1">E11</f>
        <v>951.93284349682074</v>
      </c>
      <c r="C12" s="3">
        <f t="shared" ref="C12:C45" si="2">(B12*B$5)</f>
        <v>7.9327736958068398</v>
      </c>
      <c r="D12" s="3">
        <f t="shared" si="0"/>
        <v>24.334413498030646</v>
      </c>
      <c r="E12" s="3">
        <f t="shared" ref="E12:E45" si="3">B12-D12</f>
        <v>927.59842999879004</v>
      </c>
    </row>
    <row r="13" spans="1:8">
      <c r="A13">
        <v>4</v>
      </c>
      <c r="B13" s="3">
        <f t="shared" si="1"/>
        <v>927.59842999879004</v>
      </c>
      <c r="C13" s="3">
        <f t="shared" si="2"/>
        <v>7.7299869166565838</v>
      </c>
      <c r="D13" s="3">
        <f t="shared" si="0"/>
        <v>24.537200277180901</v>
      </c>
      <c r="E13" s="3">
        <f t="shared" si="3"/>
        <v>903.06122972160915</v>
      </c>
    </row>
    <row r="14" spans="1:8">
      <c r="A14">
        <v>5</v>
      </c>
      <c r="B14" s="3">
        <f t="shared" si="1"/>
        <v>903.06122972160915</v>
      </c>
      <c r="C14" s="3">
        <f t="shared" si="2"/>
        <v>7.5255102476800761</v>
      </c>
      <c r="D14" s="3">
        <f t="shared" si="0"/>
        <v>24.741676946157412</v>
      </c>
      <c r="E14" s="3">
        <f t="shared" si="3"/>
        <v>878.31955277545171</v>
      </c>
    </row>
    <row r="15" spans="1:8">
      <c r="A15">
        <v>6</v>
      </c>
      <c r="B15" s="3">
        <f t="shared" si="1"/>
        <v>878.31955277545171</v>
      </c>
      <c r="C15" s="3">
        <f t="shared" si="2"/>
        <v>7.3193296064620972</v>
      </c>
      <c r="D15" s="3">
        <f t="shared" si="0"/>
        <v>24.947857587375388</v>
      </c>
      <c r="E15" s="3">
        <f t="shared" si="3"/>
        <v>853.37169518807627</v>
      </c>
    </row>
    <row r="16" spans="1:8">
      <c r="A16">
        <v>7</v>
      </c>
      <c r="B16" s="3">
        <f t="shared" si="1"/>
        <v>853.37169518807627</v>
      </c>
      <c r="C16" s="3">
        <f t="shared" si="2"/>
        <v>7.1114307932339687</v>
      </c>
      <c r="D16" s="3">
        <f t="shared" si="0"/>
        <v>25.155756400603519</v>
      </c>
      <c r="E16" s="3">
        <f t="shared" si="3"/>
        <v>828.21593878747274</v>
      </c>
    </row>
    <row r="17" spans="1:8">
      <c r="A17">
        <v>8</v>
      </c>
      <c r="B17" s="3">
        <f t="shared" si="1"/>
        <v>828.21593878747274</v>
      </c>
      <c r="C17" s="3">
        <f t="shared" si="2"/>
        <v>6.9017994898956063</v>
      </c>
      <c r="D17" s="3">
        <f t="shared" si="0"/>
        <v>25.365387703941881</v>
      </c>
      <c r="E17" s="3">
        <f t="shared" si="3"/>
        <v>802.85055108353083</v>
      </c>
    </row>
    <row r="18" spans="1:8">
      <c r="A18">
        <v>9</v>
      </c>
      <c r="B18" s="3">
        <f t="shared" si="1"/>
        <v>802.85055108353083</v>
      </c>
      <c r="C18" s="3">
        <f t="shared" si="2"/>
        <v>6.6904212590294234</v>
      </c>
      <c r="D18" s="3">
        <f t="shared" si="0"/>
        <v>25.576765934808062</v>
      </c>
      <c r="E18" s="3">
        <f t="shared" si="3"/>
        <v>777.27378514872282</v>
      </c>
    </row>
    <row r="19" spans="1:8">
      <c r="A19">
        <v>10</v>
      </c>
      <c r="B19" s="3">
        <f t="shared" si="1"/>
        <v>777.27378514872282</v>
      </c>
      <c r="C19" s="3">
        <f t="shared" si="2"/>
        <v>6.4772815429060238</v>
      </c>
      <c r="D19" s="3">
        <f t="shared" si="0"/>
        <v>25.789905650931463</v>
      </c>
      <c r="E19" s="3">
        <f t="shared" si="3"/>
        <v>751.48387949779135</v>
      </c>
    </row>
    <row r="20" spans="1:8">
      <c r="A20">
        <v>11</v>
      </c>
      <c r="B20" s="3">
        <f t="shared" si="1"/>
        <v>751.48387949779135</v>
      </c>
      <c r="C20" s="3">
        <f t="shared" si="2"/>
        <v>6.2623656624815949</v>
      </c>
      <c r="D20" s="3">
        <f t="shared" si="0"/>
        <v>26.004821531355891</v>
      </c>
      <c r="E20" s="3">
        <f t="shared" si="3"/>
        <v>725.47905796643545</v>
      </c>
    </row>
    <row r="21" spans="1:8">
      <c r="A21">
        <v>12</v>
      </c>
      <c r="B21" s="3">
        <f t="shared" si="1"/>
        <v>725.47905796643545</v>
      </c>
      <c r="C21" s="3">
        <f t="shared" si="2"/>
        <v>6.045658816386962</v>
      </c>
      <c r="D21" s="3">
        <f t="shared" si="0"/>
        <v>26.221528377450525</v>
      </c>
      <c r="E21" s="8">
        <f t="shared" si="3"/>
        <v>699.25752958898488</v>
      </c>
      <c r="F21" s="9" t="s">
        <v>20</v>
      </c>
      <c r="G21" s="3">
        <f>SUM(C10:D21)</f>
        <v>387.20624632604989</v>
      </c>
      <c r="H21" s="8">
        <f>F8-G21</f>
        <v>1521.1270870072833</v>
      </c>
    </row>
    <row r="22" spans="1:8">
      <c r="A22">
        <v>13</v>
      </c>
      <c r="B22" s="3">
        <f t="shared" si="1"/>
        <v>699.25752958898488</v>
      </c>
      <c r="C22" s="3">
        <f t="shared" si="2"/>
        <v>5.8271460799082071</v>
      </c>
      <c r="D22" s="3">
        <f t="shared" si="0"/>
        <v>26.440041113929279</v>
      </c>
      <c r="E22" s="3">
        <f t="shared" si="3"/>
        <v>672.8174884750556</v>
      </c>
    </row>
    <row r="23" spans="1:8">
      <c r="A23">
        <v>14</v>
      </c>
      <c r="B23" s="3">
        <f t="shared" si="1"/>
        <v>672.8174884750556</v>
      </c>
      <c r="C23" s="3">
        <f t="shared" si="2"/>
        <v>5.6068124039587968</v>
      </c>
      <c r="D23" s="3">
        <f t="shared" si="0"/>
        <v>26.660374789878688</v>
      </c>
      <c r="E23" s="3">
        <f t="shared" si="3"/>
        <v>646.15711368517691</v>
      </c>
    </row>
    <row r="24" spans="1:8">
      <c r="A24">
        <v>15</v>
      </c>
      <c r="B24" s="3">
        <f t="shared" si="1"/>
        <v>646.15711368517691</v>
      </c>
      <c r="C24" s="3">
        <f t="shared" si="2"/>
        <v>5.3846426140431412</v>
      </c>
      <c r="D24" s="3">
        <f t="shared" si="0"/>
        <v>26.882544579794345</v>
      </c>
      <c r="E24" s="3">
        <f t="shared" si="3"/>
        <v>619.27456910538251</v>
      </c>
    </row>
    <row r="25" spans="1:8">
      <c r="A25">
        <v>16</v>
      </c>
      <c r="B25" s="3">
        <f t="shared" si="1"/>
        <v>619.27456910538251</v>
      </c>
      <c r="C25" s="3">
        <f t="shared" si="2"/>
        <v>5.1606214092115206</v>
      </c>
      <c r="D25" s="3">
        <f t="shared" si="0"/>
        <v>27.106565784625964</v>
      </c>
      <c r="E25" s="3">
        <f t="shared" si="3"/>
        <v>592.1680033207565</v>
      </c>
    </row>
    <row r="26" spans="1:8">
      <c r="A26">
        <v>17</v>
      </c>
      <c r="B26" s="3">
        <f t="shared" si="1"/>
        <v>592.1680033207565</v>
      </c>
      <c r="C26" s="3">
        <f t="shared" si="2"/>
        <v>4.9347333610063044</v>
      </c>
      <c r="D26" s="3">
        <f t="shared" si="0"/>
        <v>27.332453832831181</v>
      </c>
      <c r="E26" s="3">
        <f t="shared" si="3"/>
        <v>564.83554948792528</v>
      </c>
    </row>
    <row r="27" spans="1:8">
      <c r="A27">
        <v>18</v>
      </c>
      <c r="B27" s="3">
        <f t="shared" si="1"/>
        <v>564.83554948792528</v>
      </c>
      <c r="C27" s="3">
        <f t="shared" si="2"/>
        <v>4.7069629123993773</v>
      </c>
      <c r="D27" s="3">
        <f t="shared" ref="D27:D40" si="4">MonthlyPayment-C27</f>
        <v>27.56022428143811</v>
      </c>
      <c r="E27" s="3">
        <f t="shared" si="3"/>
        <v>537.2753252064872</v>
      </c>
    </row>
    <row r="28" spans="1:8">
      <c r="A28">
        <v>19</v>
      </c>
      <c r="B28" s="3">
        <f t="shared" si="1"/>
        <v>537.2753252064872</v>
      </c>
      <c r="C28" s="3">
        <f t="shared" si="2"/>
        <v>4.4772943767207263</v>
      </c>
      <c r="D28" s="3">
        <f t="shared" si="4"/>
        <v>27.789892817116758</v>
      </c>
      <c r="E28" s="3">
        <f t="shared" si="3"/>
        <v>509.48543238937043</v>
      </c>
    </row>
    <row r="29" spans="1:8">
      <c r="A29">
        <v>20</v>
      </c>
      <c r="B29" s="3">
        <f t="shared" si="1"/>
        <v>509.48543238937043</v>
      </c>
      <c r="C29" s="3">
        <f t="shared" si="2"/>
        <v>4.2457119365780871</v>
      </c>
      <c r="D29" s="3">
        <f t="shared" si="4"/>
        <v>28.0214752572594</v>
      </c>
      <c r="E29" s="3">
        <f t="shared" si="3"/>
        <v>481.46395713211103</v>
      </c>
    </row>
    <row r="30" spans="1:8">
      <c r="A30">
        <v>21</v>
      </c>
      <c r="B30" s="3">
        <f t="shared" si="1"/>
        <v>481.46395713211103</v>
      </c>
      <c r="C30" s="3">
        <f t="shared" si="2"/>
        <v>4.0121996427675919</v>
      </c>
      <c r="D30" s="3">
        <f t="shared" si="4"/>
        <v>28.254987551069895</v>
      </c>
      <c r="E30" s="3">
        <f t="shared" si="3"/>
        <v>453.20896958104112</v>
      </c>
    </row>
    <row r="31" spans="1:8">
      <c r="A31">
        <v>22</v>
      </c>
      <c r="B31" s="3">
        <f t="shared" si="1"/>
        <v>453.20896958104112</v>
      </c>
      <c r="C31" s="3">
        <f t="shared" si="2"/>
        <v>3.7767414131753427</v>
      </c>
      <c r="D31" s="3">
        <f t="shared" si="4"/>
        <v>28.490445780662142</v>
      </c>
      <c r="E31" s="3">
        <f t="shared" si="3"/>
        <v>424.71852380037899</v>
      </c>
    </row>
    <row r="32" spans="1:8">
      <c r="A32">
        <v>23</v>
      </c>
      <c r="B32" s="3">
        <f t="shared" si="1"/>
        <v>424.71852380037899</v>
      </c>
      <c r="C32" s="3">
        <f t="shared" si="2"/>
        <v>3.5393210316698247</v>
      </c>
      <c r="D32" s="3">
        <f t="shared" si="4"/>
        <v>28.727866162167661</v>
      </c>
      <c r="E32" s="3">
        <f t="shared" si="3"/>
        <v>395.9906576382113</v>
      </c>
    </row>
    <row r="33" spans="1:8">
      <c r="A33">
        <v>24</v>
      </c>
      <c r="B33" s="3">
        <f t="shared" si="1"/>
        <v>395.9906576382113</v>
      </c>
      <c r="C33" s="3">
        <f t="shared" si="2"/>
        <v>3.2999221469850943</v>
      </c>
      <c r="D33" s="3">
        <f t="shared" si="4"/>
        <v>28.967265046852393</v>
      </c>
      <c r="E33" s="8">
        <f t="shared" si="3"/>
        <v>367.02339259135891</v>
      </c>
      <c r="F33" s="9" t="s">
        <v>21</v>
      </c>
      <c r="G33" s="3">
        <f>SUM(C22:D33)</f>
        <v>387.20624632604984</v>
      </c>
      <c r="H33" s="8">
        <f>H21-G33</f>
        <v>1133.9208406812336</v>
      </c>
    </row>
    <row r="34" spans="1:8">
      <c r="A34">
        <v>25</v>
      </c>
      <c r="B34" s="3">
        <f t="shared" si="1"/>
        <v>367.02339259135891</v>
      </c>
      <c r="C34" s="3">
        <f t="shared" si="2"/>
        <v>3.0585282715946578</v>
      </c>
      <c r="D34" s="3">
        <f t="shared" si="4"/>
        <v>29.208658922242829</v>
      </c>
      <c r="E34" s="3">
        <f t="shared" si="3"/>
        <v>337.81473366911609</v>
      </c>
    </row>
    <row r="35" spans="1:8">
      <c r="A35">
        <v>26</v>
      </c>
      <c r="B35" s="3">
        <f t="shared" si="1"/>
        <v>337.81473366911609</v>
      </c>
      <c r="C35" s="3">
        <f t="shared" si="2"/>
        <v>2.8151227805759675</v>
      </c>
      <c r="D35" s="3">
        <f t="shared" si="4"/>
        <v>29.452064413261517</v>
      </c>
      <c r="E35" s="3">
        <f t="shared" si="3"/>
        <v>308.3626692558546</v>
      </c>
    </row>
    <row r="36" spans="1:8">
      <c r="A36">
        <v>27</v>
      </c>
      <c r="B36" s="3">
        <f t="shared" si="1"/>
        <v>308.3626692558546</v>
      </c>
      <c r="C36" s="3">
        <f t="shared" si="2"/>
        <v>2.5696889104654548</v>
      </c>
      <c r="D36" s="3">
        <f t="shared" si="4"/>
        <v>29.697498283372031</v>
      </c>
      <c r="E36" s="3">
        <f t="shared" si="3"/>
        <v>278.66517097248254</v>
      </c>
    </row>
    <row r="37" spans="1:8">
      <c r="A37">
        <v>28</v>
      </c>
      <c r="B37" s="3">
        <f t="shared" si="1"/>
        <v>278.66517097248254</v>
      </c>
      <c r="C37" s="3">
        <f t="shared" si="2"/>
        <v>2.3222097581040213</v>
      </c>
      <c r="D37" s="3">
        <f t="shared" si="4"/>
        <v>29.944977435733463</v>
      </c>
      <c r="E37" s="3">
        <f t="shared" si="3"/>
        <v>248.72019353674909</v>
      </c>
    </row>
    <row r="38" spans="1:8">
      <c r="A38">
        <v>29</v>
      </c>
      <c r="B38" s="3">
        <f t="shared" si="1"/>
        <v>248.72019353674909</v>
      </c>
      <c r="C38" s="3">
        <f t="shared" si="2"/>
        <v>2.072668279472909</v>
      </c>
      <c r="D38" s="3">
        <f t="shared" si="4"/>
        <v>30.194518914364579</v>
      </c>
      <c r="E38" s="3">
        <f t="shared" si="3"/>
        <v>218.52567462238451</v>
      </c>
    </row>
    <row r="39" spans="1:8">
      <c r="A39">
        <v>30</v>
      </c>
      <c r="B39" s="3">
        <f t="shared" si="1"/>
        <v>218.52567462238451</v>
      </c>
      <c r="C39" s="3">
        <f t="shared" si="2"/>
        <v>1.821047288519871</v>
      </c>
      <c r="D39" s="3">
        <f t="shared" si="4"/>
        <v>30.446139905317615</v>
      </c>
      <c r="E39" s="3">
        <f t="shared" si="3"/>
        <v>188.07953471706691</v>
      </c>
    </row>
    <row r="40" spans="1:8">
      <c r="A40">
        <v>31</v>
      </c>
      <c r="B40" s="3">
        <f t="shared" si="1"/>
        <v>188.07953471706691</v>
      </c>
      <c r="C40" s="3">
        <f t="shared" si="2"/>
        <v>1.5673294559755575</v>
      </c>
      <c r="D40" s="3">
        <f t="shared" si="4"/>
        <v>30.69985773786193</v>
      </c>
      <c r="E40" s="3">
        <f t="shared" si="3"/>
        <v>157.37967697920499</v>
      </c>
    </row>
    <row r="41" spans="1:8">
      <c r="A41">
        <v>32</v>
      </c>
      <c r="B41" s="3">
        <f t="shared" si="1"/>
        <v>157.37967697920499</v>
      </c>
      <c r="C41" s="3">
        <f t="shared" si="2"/>
        <v>1.3114973081600416</v>
      </c>
      <c r="D41" s="3">
        <f t="shared" ref="D41:D45" si="5">MonthlyPayment-C41</f>
        <v>30.955689885677444</v>
      </c>
      <c r="E41" s="3">
        <f t="shared" si="3"/>
        <v>126.42398709352754</v>
      </c>
    </row>
    <row r="42" spans="1:8">
      <c r="A42">
        <v>33</v>
      </c>
      <c r="B42" s="3">
        <f t="shared" si="1"/>
        <v>126.42398709352754</v>
      </c>
      <c r="C42" s="3">
        <f t="shared" si="2"/>
        <v>1.0535332257793961</v>
      </c>
      <c r="D42" s="3">
        <f t="shared" si="5"/>
        <v>31.21365396805809</v>
      </c>
      <c r="E42" s="3">
        <f t="shared" si="3"/>
        <v>95.210333125469447</v>
      </c>
    </row>
    <row r="43" spans="1:8">
      <c r="A43">
        <v>34</v>
      </c>
      <c r="B43" s="3">
        <f t="shared" si="1"/>
        <v>95.210333125469447</v>
      </c>
      <c r="C43" s="3">
        <f t="shared" si="2"/>
        <v>0.7934194427122454</v>
      </c>
      <c r="D43" s="3">
        <f t="shared" si="5"/>
        <v>31.473767751125241</v>
      </c>
      <c r="E43" s="3">
        <f t="shared" si="3"/>
        <v>63.73656537434421</v>
      </c>
    </row>
    <row r="44" spans="1:8">
      <c r="A44">
        <v>35</v>
      </c>
      <c r="B44" s="3">
        <f t="shared" si="1"/>
        <v>63.73656537434421</v>
      </c>
      <c r="C44" s="3">
        <f t="shared" si="2"/>
        <v>0.53113804478620175</v>
      </c>
      <c r="D44" s="3">
        <f t="shared" si="5"/>
        <v>31.736049149051283</v>
      </c>
      <c r="E44" s="3">
        <f t="shared" si="3"/>
        <v>32.000516225292927</v>
      </c>
    </row>
    <row r="45" spans="1:8">
      <c r="A45">
        <v>36</v>
      </c>
      <c r="B45" s="3">
        <f t="shared" si="1"/>
        <v>32.000516225292927</v>
      </c>
      <c r="C45" s="3">
        <f t="shared" si="2"/>
        <v>0.26667096854410771</v>
      </c>
      <c r="D45" s="3">
        <f t="shared" si="5"/>
        <v>32.000516225293381</v>
      </c>
      <c r="E45" s="3">
        <f t="shared" si="3"/>
        <v>-4.5474735088646412E-13</v>
      </c>
      <c r="F45" t="s">
        <v>29</v>
      </c>
      <c r="G45" s="3">
        <f>SUM(C34:D45)</f>
        <v>387.20624632604989</v>
      </c>
      <c r="H45" s="8">
        <f>H33-G45</f>
        <v>746.71459435518364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Scratchpad for Testing</vt:lpstr>
      <vt:lpstr>Early Payoff</vt:lpstr>
      <vt:lpstr>Deferred Future Loan UT (5)</vt:lpstr>
      <vt:lpstr>Deferred Future Loan UT (4)</vt:lpstr>
      <vt:lpstr>Deferred Future Loan UT (3)</vt:lpstr>
      <vt:lpstr>Deferred Payment Unit Test</vt:lpstr>
      <vt:lpstr>testSimpleLoan unit test</vt:lpstr>
      <vt:lpstr>testFutureLoan02 unit test</vt:lpstr>
      <vt:lpstr>Deferred Future Loan UT (2)</vt:lpstr>
      <vt:lpstr>Deferred Future Loan UT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Roehling</dc:creator>
  <cp:lastModifiedBy>Steve Roehling</cp:lastModifiedBy>
  <dcterms:created xsi:type="dcterms:W3CDTF">2013-06-10T17:26:15Z</dcterms:created>
  <dcterms:modified xsi:type="dcterms:W3CDTF">2013-06-13T17:30:32Z</dcterms:modified>
</cp:coreProperties>
</file>