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22040" yWindow="1760" windowWidth="28720" windowHeight="17100" tabRatio="823" firstSheet="9" activeTab="14"/>
  </bookViews>
  <sheets>
    <sheet name="Deferred Future Loan UT (8)" sheetId="15" r:id="rId1"/>
    <sheet name="Past Loan Extra Pmt Init Bal" sheetId="14" r:id="rId2"/>
    <sheet name="Deferred Future Loan UT (6)" sheetId="12" r:id="rId3"/>
    <sheet name="Scratchpad for Testing" sheetId="1" r:id="rId4"/>
    <sheet name="Deferred Extra Pmt" sheetId="11" r:id="rId5"/>
    <sheet name="Early Payoff" sheetId="10" r:id="rId6"/>
    <sheet name="Deferred Future Loan UT (5)" sheetId="9" r:id="rId7"/>
    <sheet name="Deferred Future Loan UT (4)" sheetId="8" r:id="rId8"/>
    <sheet name="Deferred Future Loan UT (3)" sheetId="7" r:id="rId9"/>
    <sheet name="Deferred Payment Unit Test" sheetId="6" r:id="rId10"/>
    <sheet name="testSimpleLoan unit test" sheetId="3" r:id="rId11"/>
    <sheet name="testFutureLoan02 unit test" sheetId="2" r:id="rId12"/>
    <sheet name="Deferred Future Loan UT (2)" sheetId="5" r:id="rId13"/>
    <sheet name="Deferred Future Loan UT" sheetId="4" r:id="rId14"/>
    <sheet name="ARM" sheetId="13" r:id="rId15"/>
  </sheets>
  <definedNames>
    <definedName name="AdjustedAnnualRate">'Early Payoff'!$B$8</definedName>
    <definedName name="AjustedAnnualRate">'Early Payoff'!$B$8</definedName>
    <definedName name="DailyRate">'Early Payoff'!$B$9</definedName>
    <definedName name="DeferMonths" localSheetId="14">ARM!$G$5</definedName>
    <definedName name="DeferMonths" localSheetId="12">'Deferred Future Loan UT (2)'!$F$5</definedName>
    <definedName name="DeferMonths" localSheetId="8">'Deferred Future Loan UT (3)'!$F$5</definedName>
    <definedName name="DeferMonths" localSheetId="7">'Deferred Future Loan UT (4)'!$F$5</definedName>
    <definedName name="DeferMonths" localSheetId="6">'Deferred Future Loan UT (5)'!$F$5</definedName>
    <definedName name="DeferMonths" localSheetId="2">'Deferred Future Loan UT (6)'!$G$6</definedName>
    <definedName name="DeferMonths" localSheetId="0">'Deferred Future Loan UT (8)'!$G$6</definedName>
    <definedName name="DeferMonths" localSheetId="1">'Past Loan Extra Pmt Init Bal'!$G$6</definedName>
    <definedName name="DeferMonths">'Deferred Future Loan UT'!$F$5</definedName>
    <definedName name="InterestRate" localSheetId="14">ARM!$B$4</definedName>
    <definedName name="InterestRate" localSheetId="4">'Deferred Extra Pmt'!$B$6</definedName>
    <definedName name="InterestRate" localSheetId="13">'Deferred Future Loan UT'!$B$4</definedName>
    <definedName name="InterestRate" localSheetId="12">'Deferred Future Loan UT (2)'!$B$4</definedName>
    <definedName name="InterestRate" localSheetId="8">'Deferred Future Loan UT (3)'!$B$4</definedName>
    <definedName name="InterestRate" localSheetId="7">'Deferred Future Loan UT (4)'!$B$4</definedName>
    <definedName name="InterestRate" localSheetId="6">'Deferred Future Loan UT (5)'!$B$4</definedName>
    <definedName name="InterestRate" localSheetId="2">'Deferred Future Loan UT (6)'!$B$5</definedName>
    <definedName name="InterestRate" localSheetId="0">'Deferred Future Loan UT (8)'!$B$5</definedName>
    <definedName name="InterestRate" localSheetId="9">'Deferred Payment Unit Test'!$B$4</definedName>
    <definedName name="InterestRate" localSheetId="5">'Early Payoff'!$B$4</definedName>
    <definedName name="InterestRate" localSheetId="1">'Past Loan Extra Pmt Init Bal'!$B$5</definedName>
    <definedName name="InterestRate" localSheetId="11">'testFutureLoan02 unit test'!$B$2</definedName>
    <definedName name="InterestRate" localSheetId="10">'testSimpleLoan unit test'!$B$2</definedName>
    <definedName name="InterestRate">'Scratchpad for Testing'!$B$2</definedName>
    <definedName name="InterestRateAfterRateAdjust">ARM!$C$5</definedName>
    <definedName name="Loan_Amount" localSheetId="14">ARM!$A$3</definedName>
    <definedName name="Loan_Amount" localSheetId="4">'Deferred Extra Pmt'!$A$5</definedName>
    <definedName name="Loan_Amount" localSheetId="13">'Deferred Future Loan UT'!$A$3</definedName>
    <definedName name="Loan_Amount" localSheetId="12">'Deferred Future Loan UT (2)'!$A$3</definedName>
    <definedName name="Loan_Amount" localSheetId="8">'Deferred Future Loan UT (3)'!$A$3</definedName>
    <definedName name="Loan_Amount" localSheetId="7">'Deferred Future Loan UT (4)'!$A$3</definedName>
    <definedName name="Loan_Amount" localSheetId="6">'Deferred Future Loan UT (5)'!$A$3</definedName>
    <definedName name="Loan_Amount" localSheetId="2">'Deferred Future Loan UT (6)'!$A$4</definedName>
    <definedName name="Loan_Amount" localSheetId="0">'Deferred Future Loan UT (8)'!$A$4</definedName>
    <definedName name="Loan_Amount" localSheetId="9">'Deferred Payment Unit Test'!$A$3</definedName>
    <definedName name="Loan_Amount" localSheetId="5">'Early Payoff'!$A$3</definedName>
    <definedName name="Loan_Amount" localSheetId="1">'Past Loan Extra Pmt Init Bal'!$A$4</definedName>
    <definedName name="Loan_Amount" localSheetId="11">'testFutureLoan02 unit test'!$A$1</definedName>
    <definedName name="Loan_Amount" localSheetId="10">'testSimpleLoan unit test'!$A$1</definedName>
    <definedName name="Loan_Amount">'Scratchpad for Testing'!$A$1</definedName>
    <definedName name="LoanAmount" localSheetId="14">ARM!$B$3</definedName>
    <definedName name="LoanAmount" localSheetId="4">'Deferred Extra Pmt'!$B$5</definedName>
    <definedName name="LoanAmount" localSheetId="13">'Deferred Future Loan UT'!$B$3</definedName>
    <definedName name="LoanAmount" localSheetId="12">'Deferred Future Loan UT (2)'!$B$3</definedName>
    <definedName name="LoanAmount" localSheetId="8">'Deferred Future Loan UT (3)'!$B$3</definedName>
    <definedName name="LoanAmount" localSheetId="7">'Deferred Future Loan UT (4)'!$B$3</definedName>
    <definedName name="LoanAmount" localSheetId="6">'Deferred Future Loan UT (5)'!$B$3</definedName>
    <definedName name="LoanAmount" localSheetId="2">'Deferred Future Loan UT (6)'!$B$4</definedName>
    <definedName name="LoanAmount" localSheetId="0">'Deferred Future Loan UT (8)'!$B$4</definedName>
    <definedName name="LoanAmount" localSheetId="9">'Deferred Payment Unit Test'!$B$3</definedName>
    <definedName name="LoanAmount" localSheetId="5">'Early Payoff'!$B$3</definedName>
    <definedName name="LoanAmount" localSheetId="1">'Past Loan Extra Pmt Init Bal'!$B$4</definedName>
    <definedName name="LoanAmount" localSheetId="11">'testFutureLoan02 unit test'!$B$1</definedName>
    <definedName name="LoanAmount" localSheetId="10">'testSimpleLoan unit test'!$B$1</definedName>
    <definedName name="LoanAmount">'Scratchpad for Testing'!$B$1</definedName>
    <definedName name="MonthlyInterestRate" localSheetId="14">ARM!$B$5</definedName>
    <definedName name="MonthlyInterestRate" localSheetId="4">'Deferred Extra Pmt'!$B$7</definedName>
    <definedName name="MonthlyInterestRate" localSheetId="13">'Deferred Future Loan UT'!$B$5</definedName>
    <definedName name="MonthlyInterestRate" localSheetId="12">'Deferred Future Loan UT (2)'!$B$5</definedName>
    <definedName name="MonthlyInterestRate" localSheetId="8">'Deferred Future Loan UT (3)'!$B$5</definedName>
    <definedName name="MonthlyInterestRate" localSheetId="7">'Deferred Future Loan UT (4)'!$B$5</definedName>
    <definedName name="MonthlyInterestRate" localSheetId="6">'Deferred Future Loan UT (5)'!$B$5</definedName>
    <definedName name="MonthlyInterestRate" localSheetId="2">'Deferred Future Loan UT (6)'!$B$6</definedName>
    <definedName name="MonthlyInterestRate" localSheetId="0">'Deferred Future Loan UT (8)'!$B$6</definedName>
    <definedName name="MonthlyInterestRate" localSheetId="9">'Deferred Payment Unit Test'!$B$5</definedName>
    <definedName name="MonthlyInterestRate" localSheetId="5">'Early Payoff'!$B$5</definedName>
    <definedName name="MonthlyInterestRate" localSheetId="1">'Past Loan Extra Pmt Init Bal'!$B$6</definedName>
    <definedName name="MonthlyInterestRate" localSheetId="11">'testFutureLoan02 unit test'!$B$3</definedName>
    <definedName name="MonthlyInterestRate" localSheetId="10">'testSimpleLoan unit test'!$B$3</definedName>
    <definedName name="MonthlyInterestRate">'Scratchpad for Testing'!$B$3</definedName>
    <definedName name="MonthlyMultiplier" localSheetId="14">ARM!$G$3</definedName>
    <definedName name="MonthlyMultiplier" localSheetId="12">'Deferred Future Loan UT (2)'!$F$3</definedName>
    <definedName name="MonthlyMultiplier" localSheetId="8">'Deferred Future Loan UT (3)'!$F$3</definedName>
    <definedName name="MonthlyMultiplier" localSheetId="7">'Deferred Future Loan UT (4)'!$F$3</definedName>
    <definedName name="MonthlyMultiplier" localSheetId="6">'Deferred Future Loan UT (5)'!$F$3</definedName>
    <definedName name="MonthlyMultiplier" localSheetId="2">'Deferred Future Loan UT (6)'!$G$4</definedName>
    <definedName name="MonthlyMultiplier" localSheetId="0">'Deferred Future Loan UT (8)'!$G$4</definedName>
    <definedName name="MonthlyMultiplier" localSheetId="1">'Past Loan Extra Pmt Init Bal'!$G$4</definedName>
    <definedName name="MonthlyMultiplier">'Deferred Future Loan UT'!$F$3</definedName>
    <definedName name="MonthlyPayment" localSheetId="14">ARM!$B$7</definedName>
    <definedName name="MonthlyPayment" localSheetId="4">'Deferred Extra Pmt'!$B$9</definedName>
    <definedName name="MonthlyPayment" localSheetId="13">'Deferred Future Loan UT'!$B$7</definedName>
    <definedName name="MonthlyPayment" localSheetId="12">'Deferred Future Loan UT (2)'!$B$7</definedName>
    <definedName name="MonthlyPayment" localSheetId="8">'Deferred Future Loan UT (3)'!$B$7</definedName>
    <definedName name="MonthlyPayment" localSheetId="7">'Deferred Future Loan UT (4)'!$B$7</definedName>
    <definedName name="MonthlyPayment" localSheetId="6">'Deferred Future Loan UT (5)'!$B$7</definedName>
    <definedName name="MonthlyPayment" localSheetId="2">'Deferred Future Loan UT (6)'!$B$8</definedName>
    <definedName name="MonthlyPayment" localSheetId="0">'Deferred Future Loan UT (8)'!$B$8</definedName>
    <definedName name="MonthlyPayment" localSheetId="9">'Deferred Payment Unit Test'!$B$7</definedName>
    <definedName name="MonthlyPayment" localSheetId="5">'Early Payoff'!$B$7</definedName>
    <definedName name="MonthlyPayment" localSheetId="1">'Past Loan Extra Pmt Init Bal'!$B$8</definedName>
    <definedName name="MonthlyPayment" localSheetId="11">'testFutureLoan02 unit test'!$B$5</definedName>
    <definedName name="MonthlyPayment" localSheetId="10">'testSimpleLoan unit test'!$B$5</definedName>
    <definedName name="MonthlyPayment">'Scratchpad for Testing'!$B$5</definedName>
    <definedName name="MonthlyPaymentAfterRateAdjust">ARM!$C$7</definedName>
    <definedName name="NumPayments" localSheetId="14">ARM!$B$6</definedName>
    <definedName name="NumPayments" localSheetId="4">'Deferred Extra Pmt'!$B$8</definedName>
    <definedName name="NumPayments" localSheetId="13">'Deferred Future Loan UT'!$B$6</definedName>
    <definedName name="NumPayments" localSheetId="12">'Deferred Future Loan UT (2)'!$B$6</definedName>
    <definedName name="NumPayments" localSheetId="8">'Deferred Future Loan UT (3)'!$B$6</definedName>
    <definedName name="NumPayments" localSheetId="7">'Deferred Future Loan UT (4)'!$B$6</definedName>
    <definedName name="NumPayments" localSheetId="6">'Deferred Future Loan UT (5)'!$B$6</definedName>
    <definedName name="NumPayments" localSheetId="2">'Deferred Future Loan UT (6)'!$B$7</definedName>
    <definedName name="NumPayments" localSheetId="0">'Deferred Future Loan UT (8)'!$B$7</definedName>
    <definedName name="NumPayments" localSheetId="9">'Deferred Payment Unit Test'!$B$6</definedName>
    <definedName name="NumPayments" localSheetId="5">'Early Payoff'!$B$6</definedName>
    <definedName name="NumPayments" localSheetId="1">'Past Loan Extra Pmt Init Bal'!$B$7</definedName>
    <definedName name="NumPayments" localSheetId="11">'testFutureLoan02 unit test'!$B$4</definedName>
    <definedName name="NumPayments" localSheetId="10">'testSimpleLoan unit test'!$B$4</definedName>
    <definedName name="NumPayments">'Scratchpad for Testing'!$B$4</definedName>
    <definedName name="ProratedDays">'Early Payoff'!$B$11</definedName>
  </definedNames>
  <calcPr calcId="140000" calcCompleted="0" concurrentCalc="0"/>
  <extLst>
    <ext xmlns:mx="http://schemas.microsoft.com/office/mac/excel/2008/main" uri="{7523E5D3-25F3-A5E0-1632-64F254C22452}">
      <mx:ArchID Flags="2"/>
    </ext>
  </extLst>
</workbook>
</file>

<file path=xl/calcChain.xml><?xml version="1.0" encoding="utf-8"?>
<calcChain xmlns="http://schemas.openxmlformats.org/spreadsheetml/2006/main">
  <c r="E48" i="13" l="1"/>
  <c r="E49" i="13"/>
  <c r="E50" i="13"/>
  <c r="E51" i="13"/>
  <c r="E52" i="13"/>
  <c r="E53" i="13"/>
  <c r="E54" i="13"/>
  <c r="E55" i="13"/>
  <c r="E56" i="13"/>
  <c r="E57" i="13"/>
  <c r="E58" i="13"/>
  <c r="E59" i="13"/>
  <c r="E60" i="13"/>
  <c r="E61" i="13"/>
  <c r="E62" i="13"/>
  <c r="E63" i="13"/>
  <c r="E64" i="13"/>
  <c r="E65" i="13"/>
  <c r="E66" i="13"/>
  <c r="E67" i="13"/>
  <c r="E68" i="13"/>
  <c r="E69" i="13"/>
  <c r="E70" i="13"/>
  <c r="E47"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11" i="13"/>
  <c r="B11" i="13"/>
  <c r="B5" i="13"/>
  <c r="B7" i="13"/>
  <c r="C11" i="13"/>
  <c r="D11" i="13"/>
  <c r="F11" i="13"/>
  <c r="B12" i="13"/>
  <c r="C12" i="13"/>
  <c r="D12" i="13"/>
  <c r="F12" i="13"/>
  <c r="B13" i="13"/>
  <c r="C13" i="13"/>
  <c r="D13" i="13"/>
  <c r="F13" i="13"/>
  <c r="B14" i="13"/>
  <c r="C14" i="13"/>
  <c r="D14" i="13"/>
  <c r="F14" i="13"/>
  <c r="B15" i="13"/>
  <c r="C15" i="13"/>
  <c r="D15" i="13"/>
  <c r="F15" i="13"/>
  <c r="B16" i="13"/>
  <c r="C16" i="13"/>
  <c r="D16" i="13"/>
  <c r="F16" i="13"/>
  <c r="B17" i="13"/>
  <c r="C17" i="13"/>
  <c r="D17" i="13"/>
  <c r="F17" i="13"/>
  <c r="B18" i="13"/>
  <c r="C18" i="13"/>
  <c r="D18" i="13"/>
  <c r="F18" i="13"/>
  <c r="B19" i="13"/>
  <c r="C19" i="13"/>
  <c r="D19" i="13"/>
  <c r="F19" i="13"/>
  <c r="B20" i="13"/>
  <c r="C20" i="13"/>
  <c r="D20" i="13"/>
  <c r="F20" i="13"/>
  <c r="B21" i="13"/>
  <c r="C21" i="13"/>
  <c r="D21" i="13"/>
  <c r="F21" i="13"/>
  <c r="B22" i="13"/>
  <c r="C22" i="13"/>
  <c r="D22" i="13"/>
  <c r="F22" i="13"/>
  <c r="B23" i="13"/>
  <c r="C23" i="13"/>
  <c r="D23" i="13"/>
  <c r="F23" i="13"/>
  <c r="B24" i="13"/>
  <c r="C24" i="13"/>
  <c r="D24" i="13"/>
  <c r="F24" i="13"/>
  <c r="B25" i="13"/>
  <c r="C25" i="13"/>
  <c r="D25" i="13"/>
  <c r="F25" i="13"/>
  <c r="B26" i="13"/>
  <c r="C26" i="13"/>
  <c r="D26" i="13"/>
  <c r="F26" i="13"/>
  <c r="B27" i="13"/>
  <c r="C27" i="13"/>
  <c r="D27" i="13"/>
  <c r="F27" i="13"/>
  <c r="B28" i="13"/>
  <c r="C28" i="13"/>
  <c r="D28" i="13"/>
  <c r="F28" i="13"/>
  <c r="B29" i="13"/>
  <c r="C29" i="13"/>
  <c r="D29" i="13"/>
  <c r="F29" i="13"/>
  <c r="B30" i="13"/>
  <c r="C30" i="13"/>
  <c r="D30" i="13"/>
  <c r="F30" i="13"/>
  <c r="B31" i="13"/>
  <c r="C31" i="13"/>
  <c r="D31" i="13"/>
  <c r="F31" i="13"/>
  <c r="B32" i="13"/>
  <c r="C32" i="13"/>
  <c r="D32" i="13"/>
  <c r="F32" i="13"/>
  <c r="B33" i="13"/>
  <c r="C33" i="13"/>
  <c r="D33" i="13"/>
  <c r="F33" i="13"/>
  <c r="B34" i="13"/>
  <c r="C34" i="13"/>
  <c r="D34" i="13"/>
  <c r="F34" i="13"/>
  <c r="B35" i="13"/>
  <c r="C35" i="13"/>
  <c r="D35" i="13"/>
  <c r="F35" i="13"/>
  <c r="B36" i="13"/>
  <c r="C36" i="13"/>
  <c r="D36" i="13"/>
  <c r="F36" i="13"/>
  <c r="B37" i="13"/>
  <c r="C37" i="13"/>
  <c r="D37" i="13"/>
  <c r="F37" i="13"/>
  <c r="B38" i="13"/>
  <c r="C38" i="13"/>
  <c r="D38" i="13"/>
  <c r="F38" i="13"/>
  <c r="B39" i="13"/>
  <c r="C39" i="13"/>
  <c r="D39" i="13"/>
  <c r="F39" i="13"/>
  <c r="B40" i="13"/>
  <c r="C40" i="13"/>
  <c r="D40" i="13"/>
  <c r="F40" i="13"/>
  <c r="B41" i="13"/>
  <c r="C41" i="13"/>
  <c r="D41" i="13"/>
  <c r="F41" i="13"/>
  <c r="B42" i="13"/>
  <c r="C42" i="13"/>
  <c r="D42" i="13"/>
  <c r="F42" i="13"/>
  <c r="B43" i="13"/>
  <c r="C43" i="13"/>
  <c r="D43" i="13"/>
  <c r="F43" i="13"/>
  <c r="B44" i="13"/>
  <c r="C44" i="13"/>
  <c r="D44" i="13"/>
  <c r="F44" i="13"/>
  <c r="B45" i="13"/>
  <c r="C45" i="13"/>
  <c r="D45" i="13"/>
  <c r="F45" i="13"/>
  <c r="B46" i="13"/>
  <c r="C46" i="13"/>
  <c r="D46" i="13"/>
  <c r="F46" i="13"/>
  <c r="B47" i="13"/>
  <c r="C3" i="13"/>
  <c r="C5" i="13"/>
  <c r="C47" i="13"/>
  <c r="C7" i="13"/>
  <c r="D47" i="13"/>
  <c r="F47" i="13"/>
  <c r="B48" i="13"/>
  <c r="C48" i="13"/>
  <c r="D48" i="13"/>
  <c r="F48" i="13"/>
  <c r="B49" i="13"/>
  <c r="C49" i="13"/>
  <c r="D49" i="13"/>
  <c r="F49" i="13"/>
  <c r="B50" i="13"/>
  <c r="C50" i="13"/>
  <c r="D50" i="13"/>
  <c r="F50" i="13"/>
  <c r="B51" i="13"/>
  <c r="C51" i="13"/>
  <c r="D51" i="13"/>
  <c r="F51" i="13"/>
  <c r="B52" i="13"/>
  <c r="C52" i="13"/>
  <c r="D52" i="13"/>
  <c r="F52" i="13"/>
  <c r="B53" i="13"/>
  <c r="C53" i="13"/>
  <c r="D53" i="13"/>
  <c r="F53" i="13"/>
  <c r="B54" i="13"/>
  <c r="C54" i="13"/>
  <c r="D54" i="13"/>
  <c r="F54" i="13"/>
  <c r="B55" i="13"/>
  <c r="C55" i="13"/>
  <c r="D55" i="13"/>
  <c r="F55" i="13"/>
  <c r="B56" i="13"/>
  <c r="C56" i="13"/>
  <c r="D56" i="13"/>
  <c r="F56" i="13"/>
  <c r="B57" i="13"/>
  <c r="C57" i="13"/>
  <c r="D57" i="13"/>
  <c r="F57" i="13"/>
  <c r="B58" i="13"/>
  <c r="C58" i="13"/>
  <c r="D58" i="13"/>
  <c r="F58" i="13"/>
  <c r="B59" i="13"/>
  <c r="C59" i="13"/>
  <c r="D59" i="13"/>
  <c r="F59" i="13"/>
  <c r="B60" i="13"/>
  <c r="C60" i="13"/>
  <c r="D60" i="13"/>
  <c r="F60" i="13"/>
  <c r="B61" i="13"/>
  <c r="C61" i="13"/>
  <c r="D61" i="13"/>
  <c r="F61" i="13"/>
  <c r="B62" i="13"/>
  <c r="C62" i="13"/>
  <c r="D62" i="13"/>
  <c r="F62" i="13"/>
  <c r="B63" i="13"/>
  <c r="C63" i="13"/>
  <c r="D63" i="13"/>
  <c r="F63" i="13"/>
  <c r="B64" i="13"/>
  <c r="C64" i="13"/>
  <c r="D64" i="13"/>
  <c r="F64" i="13"/>
  <c r="B65" i="13"/>
  <c r="C65" i="13"/>
  <c r="D65" i="13"/>
  <c r="F65" i="13"/>
  <c r="B66" i="13"/>
  <c r="C66" i="13"/>
  <c r="D66" i="13"/>
  <c r="F66" i="13"/>
  <c r="B67" i="13"/>
  <c r="C67" i="13"/>
  <c r="D67" i="13"/>
  <c r="F67" i="13"/>
  <c r="B68" i="13"/>
  <c r="C68" i="13"/>
  <c r="D68" i="13"/>
  <c r="F68" i="13"/>
  <c r="B69" i="13"/>
  <c r="C69" i="13"/>
  <c r="D69" i="13"/>
  <c r="F69" i="13"/>
  <c r="B70" i="13"/>
  <c r="C70" i="13"/>
  <c r="D70" i="13"/>
  <c r="F70" i="13"/>
  <c r="F72" i="15"/>
  <c r="B11" i="15"/>
  <c r="F11" i="15"/>
  <c r="B12" i="15"/>
  <c r="F12" i="15"/>
  <c r="B13" i="15"/>
  <c r="F13" i="15"/>
  <c r="B14" i="15"/>
  <c r="F14" i="15"/>
  <c r="B15" i="15"/>
  <c r="F15" i="15"/>
  <c r="B16" i="15"/>
  <c r="F16" i="15"/>
  <c r="B17" i="15"/>
  <c r="F17" i="15"/>
  <c r="B18" i="15"/>
  <c r="F18" i="15"/>
  <c r="B19" i="15"/>
  <c r="F19" i="15"/>
  <c r="B20" i="15"/>
  <c r="F20" i="15"/>
  <c r="B21" i="15"/>
  <c r="F21" i="15"/>
  <c r="B22" i="15"/>
  <c r="F22" i="15"/>
  <c r="B23" i="15"/>
  <c r="F23" i="15"/>
  <c r="B24" i="15"/>
  <c r="F24" i="15"/>
  <c r="B25" i="15"/>
  <c r="F25" i="15"/>
  <c r="B26" i="15"/>
  <c r="F26" i="15"/>
  <c r="B27" i="15"/>
  <c r="F27" i="15"/>
  <c r="B28" i="15"/>
  <c r="F28" i="15"/>
  <c r="B29" i="15"/>
  <c r="F29" i="15"/>
  <c r="B30" i="15"/>
  <c r="F30" i="15"/>
  <c r="B31" i="15"/>
  <c r="F31" i="15"/>
  <c r="B32" i="15"/>
  <c r="F32" i="15"/>
  <c r="B33" i="15"/>
  <c r="F33" i="15"/>
  <c r="B36" i="15"/>
  <c r="B6" i="15"/>
  <c r="B4" i="15"/>
  <c r="B8" i="15"/>
  <c r="C36" i="15"/>
  <c r="D36" i="15"/>
  <c r="F36" i="15"/>
  <c r="B37" i="15"/>
  <c r="C37" i="15"/>
  <c r="D37" i="15"/>
  <c r="F37" i="15"/>
  <c r="B38" i="15"/>
  <c r="C38" i="15"/>
  <c r="D38" i="15"/>
  <c r="F38" i="15"/>
  <c r="B39" i="15"/>
  <c r="C39" i="15"/>
  <c r="D39" i="15"/>
  <c r="F39" i="15"/>
  <c r="B40" i="15"/>
  <c r="C40" i="15"/>
  <c r="D40" i="15"/>
  <c r="F40" i="15"/>
  <c r="B41" i="15"/>
  <c r="C41" i="15"/>
  <c r="D41" i="15"/>
  <c r="F41" i="15"/>
  <c r="B42" i="15"/>
  <c r="C42" i="15"/>
  <c r="D42" i="15"/>
  <c r="F42" i="15"/>
  <c r="B43" i="15"/>
  <c r="C43" i="15"/>
  <c r="D43" i="15"/>
  <c r="F43" i="15"/>
  <c r="B44" i="15"/>
  <c r="C44" i="15"/>
  <c r="D44" i="15"/>
  <c r="F44" i="15"/>
  <c r="B45" i="15"/>
  <c r="C45" i="15"/>
  <c r="D45" i="15"/>
  <c r="F45" i="15"/>
  <c r="B46" i="15"/>
  <c r="C46" i="15"/>
  <c r="D46" i="15"/>
  <c r="F46" i="15"/>
  <c r="B47" i="15"/>
  <c r="C47" i="15"/>
  <c r="D47" i="15"/>
  <c r="F47" i="15"/>
  <c r="B48" i="15"/>
  <c r="C48" i="15"/>
  <c r="D48" i="15"/>
  <c r="F48" i="15"/>
  <c r="B49" i="15"/>
  <c r="C49" i="15"/>
  <c r="D49" i="15"/>
  <c r="F49" i="15"/>
  <c r="B50" i="15"/>
  <c r="C50" i="15"/>
  <c r="D50" i="15"/>
  <c r="F50" i="15"/>
  <c r="B51" i="15"/>
  <c r="C51" i="15"/>
  <c r="D51" i="15"/>
  <c r="F51" i="15"/>
  <c r="B52" i="15"/>
  <c r="C52" i="15"/>
  <c r="D52" i="15"/>
  <c r="F52" i="15"/>
  <c r="B53" i="15"/>
  <c r="C53" i="15"/>
  <c r="D53" i="15"/>
  <c r="F53" i="15"/>
  <c r="B54" i="15"/>
  <c r="C54" i="15"/>
  <c r="D54" i="15"/>
  <c r="F54" i="15"/>
  <c r="B55" i="15"/>
  <c r="C55" i="15"/>
  <c r="D55" i="15"/>
  <c r="F55" i="15"/>
  <c r="B56" i="15"/>
  <c r="C56" i="15"/>
  <c r="D56" i="15"/>
  <c r="F56" i="15"/>
  <c r="B57" i="15"/>
  <c r="C57" i="15"/>
  <c r="D57" i="15"/>
  <c r="F57" i="15"/>
  <c r="B58" i="15"/>
  <c r="C58" i="15"/>
  <c r="D58" i="15"/>
  <c r="F58" i="15"/>
  <c r="B59" i="15"/>
  <c r="C59" i="15"/>
  <c r="D59" i="15"/>
  <c r="F59" i="15"/>
  <c r="B60" i="15"/>
  <c r="C60" i="15"/>
  <c r="D60" i="15"/>
  <c r="F60" i="15"/>
  <c r="B61" i="15"/>
  <c r="C61" i="15"/>
  <c r="D61" i="15"/>
  <c r="F61" i="15"/>
  <c r="B62" i="15"/>
  <c r="C62" i="15"/>
  <c r="D62" i="15"/>
  <c r="F62" i="15"/>
  <c r="B63" i="15"/>
  <c r="C63" i="15"/>
  <c r="D63" i="15"/>
  <c r="F63" i="15"/>
  <c r="B64" i="15"/>
  <c r="C64" i="15"/>
  <c r="D64" i="15"/>
  <c r="F64" i="15"/>
  <c r="B65" i="15"/>
  <c r="C65" i="15"/>
  <c r="D65" i="15"/>
  <c r="F65" i="15"/>
  <c r="B66" i="15"/>
  <c r="C66" i="15"/>
  <c r="D66" i="15"/>
  <c r="F66" i="15"/>
  <c r="B67" i="15"/>
  <c r="C67" i="15"/>
  <c r="D67" i="15"/>
  <c r="F67" i="15"/>
  <c r="B68" i="15"/>
  <c r="C68" i="15"/>
  <c r="D68" i="15"/>
  <c r="F68" i="15"/>
  <c r="B69" i="15"/>
  <c r="C69" i="15"/>
  <c r="D69" i="15"/>
  <c r="F69" i="15"/>
  <c r="B70" i="15"/>
  <c r="C70" i="15"/>
  <c r="D70" i="15"/>
  <c r="F70" i="15"/>
  <c r="B71" i="15"/>
  <c r="C71" i="15"/>
  <c r="D71" i="15"/>
  <c r="F71" i="15"/>
  <c r="C33" i="15"/>
  <c r="C32" i="15"/>
  <c r="C31" i="15"/>
  <c r="C30" i="15"/>
  <c r="C29" i="15"/>
  <c r="C28" i="15"/>
  <c r="C27" i="15"/>
  <c r="C26" i="15"/>
  <c r="C25" i="15"/>
  <c r="C24" i="15"/>
  <c r="C23" i="15"/>
  <c r="C22" i="15"/>
  <c r="C21" i="15"/>
  <c r="C20" i="15"/>
  <c r="C19" i="15"/>
  <c r="C18" i="15"/>
  <c r="C17" i="15"/>
  <c r="C16" i="15"/>
  <c r="C15" i="15"/>
  <c r="C14" i="15"/>
  <c r="C13" i="15"/>
  <c r="C12" i="15"/>
  <c r="C11" i="15"/>
  <c r="B23" i="14"/>
  <c r="C23" i="14"/>
  <c r="F23" i="14"/>
  <c r="B24" i="14"/>
  <c r="C24" i="14"/>
  <c r="F24" i="14"/>
  <c r="B25" i="14"/>
  <c r="C25" i="14"/>
  <c r="F25" i="14"/>
  <c r="B26" i="14"/>
  <c r="C26" i="14"/>
  <c r="F26" i="14"/>
  <c r="B27" i="14"/>
  <c r="C27" i="14"/>
  <c r="F27" i="14"/>
  <c r="B28" i="14"/>
  <c r="C28" i="14"/>
  <c r="F28" i="14"/>
  <c r="B29" i="14"/>
  <c r="C29" i="14"/>
  <c r="F29" i="14"/>
  <c r="B30" i="14"/>
  <c r="C30" i="14"/>
  <c r="F30" i="14"/>
  <c r="B31" i="14"/>
  <c r="C31" i="14"/>
  <c r="F31" i="14"/>
  <c r="B32" i="14"/>
  <c r="C32" i="14"/>
  <c r="F32" i="14"/>
  <c r="B33" i="14"/>
  <c r="C33" i="14"/>
  <c r="F33" i="14"/>
  <c r="B34" i="14"/>
  <c r="C34" i="14"/>
  <c r="F34" i="14"/>
  <c r="B37" i="14"/>
  <c r="F73" i="14"/>
  <c r="B12" i="14"/>
  <c r="B6" i="14"/>
  <c r="C12" i="14"/>
  <c r="F12" i="14"/>
  <c r="B13" i="14"/>
  <c r="C13" i="14"/>
  <c r="F13" i="14"/>
  <c r="B14" i="14"/>
  <c r="C14" i="14"/>
  <c r="F14" i="14"/>
  <c r="B15" i="14"/>
  <c r="C15" i="14"/>
  <c r="F15" i="14"/>
  <c r="B16" i="14"/>
  <c r="C16" i="14"/>
  <c r="F16" i="14"/>
  <c r="B17" i="14"/>
  <c r="C17" i="14"/>
  <c r="F17" i="14"/>
  <c r="B18" i="14"/>
  <c r="C18" i="14"/>
  <c r="F18" i="14"/>
  <c r="B19" i="14"/>
  <c r="C19" i="14"/>
  <c r="F19" i="14"/>
  <c r="B20" i="14"/>
  <c r="C20" i="14"/>
  <c r="F20" i="14"/>
  <c r="B21" i="14"/>
  <c r="C21" i="14"/>
  <c r="F21" i="14"/>
  <c r="B22" i="14"/>
  <c r="C22" i="14"/>
  <c r="F22" i="14"/>
  <c r="B4" i="14"/>
  <c r="B8" i="14"/>
  <c r="C37" i="14"/>
  <c r="D37" i="14"/>
  <c r="F37" i="14"/>
  <c r="B38" i="14"/>
  <c r="C38" i="14"/>
  <c r="D38" i="14"/>
  <c r="F38" i="14"/>
  <c r="B39" i="14"/>
  <c r="C39" i="14"/>
  <c r="D39" i="14"/>
  <c r="F39" i="14"/>
  <c r="B40" i="14"/>
  <c r="C40" i="14"/>
  <c r="D40" i="14"/>
  <c r="F40" i="14"/>
  <c r="B41" i="14"/>
  <c r="C41" i="14"/>
  <c r="D41" i="14"/>
  <c r="F41" i="14"/>
  <c r="B42" i="14"/>
  <c r="C42" i="14"/>
  <c r="D42" i="14"/>
  <c r="F42" i="14"/>
  <c r="B43" i="14"/>
  <c r="C43" i="14"/>
  <c r="D43" i="14"/>
  <c r="F43" i="14"/>
  <c r="B44" i="14"/>
  <c r="C44" i="14"/>
  <c r="D44" i="14"/>
  <c r="F44" i="14"/>
  <c r="B45" i="14"/>
  <c r="C45" i="14"/>
  <c r="D45" i="14"/>
  <c r="F45" i="14"/>
  <c r="B46" i="14"/>
  <c r="C46" i="14"/>
  <c r="D46" i="14"/>
  <c r="F46" i="14"/>
  <c r="B47" i="14"/>
  <c r="C47" i="14"/>
  <c r="D47" i="14"/>
  <c r="F47" i="14"/>
  <c r="B48" i="14"/>
  <c r="C48" i="14"/>
  <c r="D48" i="14"/>
  <c r="F48" i="14"/>
  <c r="B49" i="14"/>
  <c r="C49" i="14"/>
  <c r="D49" i="14"/>
  <c r="F49" i="14"/>
  <c r="B50" i="14"/>
  <c r="C50" i="14"/>
  <c r="D50" i="14"/>
  <c r="F50" i="14"/>
  <c r="B51" i="14"/>
  <c r="C51" i="14"/>
  <c r="D51" i="14"/>
  <c r="F51" i="14"/>
  <c r="B52" i="14"/>
  <c r="C52" i="14"/>
  <c r="D52" i="14"/>
  <c r="F52" i="14"/>
  <c r="B53" i="14"/>
  <c r="C53" i="14"/>
  <c r="D53" i="14"/>
  <c r="F53" i="14"/>
  <c r="B54" i="14"/>
  <c r="C54" i="14"/>
  <c r="D54" i="14"/>
  <c r="F54" i="14"/>
  <c r="B55" i="14"/>
  <c r="C55" i="14"/>
  <c r="D55" i="14"/>
  <c r="F55" i="14"/>
  <c r="B56" i="14"/>
  <c r="C56" i="14"/>
  <c r="D56" i="14"/>
  <c r="F56" i="14"/>
  <c r="B57" i="14"/>
  <c r="C57" i="14"/>
  <c r="D57" i="14"/>
  <c r="F57" i="14"/>
  <c r="B58" i="14"/>
  <c r="C58" i="14"/>
  <c r="D58" i="14"/>
  <c r="F58" i="14"/>
  <c r="B59" i="14"/>
  <c r="C59" i="14"/>
  <c r="D59" i="14"/>
  <c r="F59" i="14"/>
  <c r="B60" i="14"/>
  <c r="C60" i="14"/>
  <c r="D60" i="14"/>
  <c r="F60" i="14"/>
  <c r="B61" i="14"/>
  <c r="C61" i="14"/>
  <c r="D61" i="14"/>
  <c r="F61" i="14"/>
  <c r="B62" i="14"/>
  <c r="C62" i="14"/>
  <c r="D62" i="14"/>
  <c r="F62" i="14"/>
  <c r="B63" i="14"/>
  <c r="C63" i="14"/>
  <c r="D63" i="14"/>
  <c r="F63" i="14"/>
  <c r="B64" i="14"/>
  <c r="C64" i="14"/>
  <c r="D64" i="14"/>
  <c r="F64" i="14"/>
  <c r="B65" i="14"/>
  <c r="C65" i="14"/>
  <c r="D65" i="14"/>
  <c r="F65" i="14"/>
  <c r="B66" i="14"/>
  <c r="C66" i="14"/>
  <c r="D66" i="14"/>
  <c r="F66" i="14"/>
  <c r="B67" i="14"/>
  <c r="C67" i="14"/>
  <c r="D67" i="14"/>
  <c r="F67" i="14"/>
  <c r="B68" i="14"/>
  <c r="C68" i="14"/>
  <c r="D68" i="14"/>
  <c r="F68" i="14"/>
  <c r="B69" i="14"/>
  <c r="C69" i="14"/>
  <c r="D69" i="14"/>
  <c r="F69" i="14"/>
  <c r="B70" i="14"/>
  <c r="C70" i="14"/>
  <c r="D70" i="14"/>
  <c r="F70" i="14"/>
  <c r="B71" i="14"/>
  <c r="C71" i="14"/>
  <c r="D71" i="14"/>
  <c r="F71" i="14"/>
  <c r="B72" i="14"/>
  <c r="C72" i="14"/>
  <c r="D72" i="14"/>
  <c r="F72" i="14"/>
  <c r="B11" i="12"/>
  <c r="B6" i="12"/>
  <c r="C11" i="12"/>
  <c r="F11" i="12"/>
  <c r="B12" i="12"/>
  <c r="C12" i="12"/>
  <c r="F12" i="12"/>
  <c r="B13" i="12"/>
  <c r="C13" i="12"/>
  <c r="F13" i="12"/>
  <c r="B14" i="12"/>
  <c r="C14" i="12"/>
  <c r="F14" i="12"/>
  <c r="B15" i="12"/>
  <c r="C15" i="12"/>
  <c r="F15" i="12"/>
  <c r="B16" i="12"/>
  <c r="C16" i="12"/>
  <c r="F16" i="12"/>
  <c r="B17" i="12"/>
  <c r="C17" i="12"/>
  <c r="F17" i="12"/>
  <c r="B18" i="12"/>
  <c r="C18" i="12"/>
  <c r="F18" i="12"/>
  <c r="B19" i="12"/>
  <c r="C19" i="12"/>
  <c r="F19" i="12"/>
  <c r="B20" i="12"/>
  <c r="C20" i="12"/>
  <c r="F20" i="12"/>
  <c r="B21" i="12"/>
  <c r="C21" i="12"/>
  <c r="F21" i="12"/>
  <c r="B22" i="12"/>
  <c r="C22" i="12"/>
  <c r="F22" i="12"/>
  <c r="B23" i="12"/>
  <c r="C23" i="12"/>
  <c r="F23" i="12"/>
  <c r="B24" i="12"/>
  <c r="C24" i="12"/>
  <c r="F24" i="12"/>
  <c r="B25" i="12"/>
  <c r="C25" i="12"/>
  <c r="F25" i="12"/>
  <c r="B26" i="12"/>
  <c r="C26" i="12"/>
  <c r="F26" i="12"/>
  <c r="B27" i="12"/>
  <c r="C27" i="12"/>
  <c r="F27" i="12"/>
  <c r="B28" i="12"/>
  <c r="C28" i="12"/>
  <c r="F28" i="12"/>
  <c r="B29" i="12"/>
  <c r="C29" i="12"/>
  <c r="F29" i="12"/>
  <c r="B30" i="12"/>
  <c r="C30" i="12"/>
  <c r="F30" i="12"/>
  <c r="B31" i="12"/>
  <c r="C31" i="12"/>
  <c r="F31" i="12"/>
  <c r="B32" i="12"/>
  <c r="C32" i="12"/>
  <c r="F32" i="12"/>
  <c r="B33" i="12"/>
  <c r="C33" i="12"/>
  <c r="F33" i="12"/>
  <c r="B4" i="12"/>
  <c r="B8" i="12"/>
  <c r="B36" i="12"/>
  <c r="C36" i="12"/>
  <c r="D36" i="12"/>
  <c r="F36" i="12"/>
  <c r="B37" i="12"/>
  <c r="C37" i="12"/>
  <c r="D37" i="12"/>
  <c r="F37" i="12"/>
  <c r="B38" i="12"/>
  <c r="C38" i="12"/>
  <c r="D38" i="12"/>
  <c r="F38" i="12"/>
  <c r="B39" i="12"/>
  <c r="C39" i="12"/>
  <c r="D39" i="12"/>
  <c r="F39" i="12"/>
  <c r="B40" i="12"/>
  <c r="C40" i="12"/>
  <c r="D40" i="12"/>
  <c r="F40" i="12"/>
  <c r="B41" i="12"/>
  <c r="C41" i="12"/>
  <c r="D41" i="12"/>
  <c r="F41" i="12"/>
  <c r="B42" i="12"/>
  <c r="C42" i="12"/>
  <c r="D42" i="12"/>
  <c r="F42" i="12"/>
  <c r="B43" i="12"/>
  <c r="C43" i="12"/>
  <c r="D43" i="12"/>
  <c r="F43" i="12"/>
  <c r="B44" i="12"/>
  <c r="C44" i="12"/>
  <c r="D44" i="12"/>
  <c r="F44" i="12"/>
  <c r="B45" i="12"/>
  <c r="C45" i="12"/>
  <c r="D45" i="12"/>
  <c r="F45" i="12"/>
  <c r="B46" i="12"/>
  <c r="C46" i="12"/>
  <c r="D46" i="12"/>
  <c r="F46" i="12"/>
  <c r="B47" i="12"/>
  <c r="C47" i="12"/>
  <c r="D47" i="12"/>
  <c r="F47" i="12"/>
  <c r="B48" i="12"/>
  <c r="C48" i="12"/>
  <c r="D48" i="12"/>
  <c r="F48" i="12"/>
  <c r="B49" i="12"/>
  <c r="C49" i="12"/>
  <c r="D49" i="12"/>
  <c r="F49" i="12"/>
  <c r="B50" i="12"/>
  <c r="C50" i="12"/>
  <c r="D50" i="12"/>
  <c r="F50" i="12"/>
  <c r="B51" i="12"/>
  <c r="C51" i="12"/>
  <c r="D51" i="12"/>
  <c r="F51" i="12"/>
  <c r="B52" i="12"/>
  <c r="C52" i="12"/>
  <c r="D52" i="12"/>
  <c r="F52" i="12"/>
  <c r="B53" i="12"/>
  <c r="C53" i="12"/>
  <c r="D53" i="12"/>
  <c r="F53" i="12"/>
  <c r="B54" i="12"/>
  <c r="C54" i="12"/>
  <c r="D54" i="12"/>
  <c r="F54" i="12"/>
  <c r="B55" i="12"/>
  <c r="C55" i="12"/>
  <c r="D55" i="12"/>
  <c r="F55" i="12"/>
  <c r="B56" i="12"/>
  <c r="C56" i="12"/>
  <c r="D56" i="12"/>
  <c r="F56" i="12"/>
  <c r="B57" i="12"/>
  <c r="C57" i="12"/>
  <c r="D57" i="12"/>
  <c r="F57" i="12"/>
  <c r="B58" i="12"/>
  <c r="C58" i="12"/>
  <c r="D58" i="12"/>
  <c r="F58" i="12"/>
  <c r="B59" i="12"/>
  <c r="C59" i="12"/>
  <c r="D59" i="12"/>
  <c r="F59" i="12"/>
  <c r="B60" i="12"/>
  <c r="C60" i="12"/>
  <c r="D60" i="12"/>
  <c r="F60" i="12"/>
  <c r="B61" i="12"/>
  <c r="C61" i="12"/>
  <c r="D61" i="12"/>
  <c r="F61" i="12"/>
  <c r="B62" i="12"/>
  <c r="C62" i="12"/>
  <c r="D62" i="12"/>
  <c r="F62" i="12"/>
  <c r="B63" i="12"/>
  <c r="C63" i="12"/>
  <c r="D63" i="12"/>
  <c r="F63" i="12"/>
  <c r="B64" i="12"/>
  <c r="C64" i="12"/>
  <c r="D64" i="12"/>
  <c r="F64" i="12"/>
  <c r="B65" i="12"/>
  <c r="C65" i="12"/>
  <c r="D65" i="12"/>
  <c r="F65" i="12"/>
  <c r="B66" i="12"/>
  <c r="C66" i="12"/>
  <c r="D66" i="12"/>
  <c r="F66" i="12"/>
  <c r="B67" i="12"/>
  <c r="C67" i="12"/>
  <c r="D67" i="12"/>
  <c r="F67" i="12"/>
  <c r="B68" i="12"/>
  <c r="C68" i="12"/>
  <c r="D68" i="12"/>
  <c r="F68" i="12"/>
  <c r="B69" i="12"/>
  <c r="C69" i="12"/>
  <c r="D69" i="12"/>
  <c r="F69" i="12"/>
  <c r="B70" i="12"/>
  <c r="C70" i="12"/>
  <c r="D70" i="12"/>
  <c r="F70" i="12"/>
  <c r="B71" i="12"/>
  <c r="C71" i="12"/>
  <c r="D71" i="12"/>
  <c r="F71" i="12"/>
  <c r="F72" i="12"/>
  <c r="B9" i="11"/>
  <c r="D14" i="11"/>
  <c r="F14" i="11"/>
  <c r="B15" i="11"/>
  <c r="C15" i="11"/>
  <c r="D15" i="11"/>
  <c r="F15" i="11"/>
  <c r="B16" i="11"/>
  <c r="C16" i="11"/>
  <c r="D16" i="11"/>
  <c r="F16" i="11"/>
  <c r="B17" i="11"/>
  <c r="C17" i="11"/>
  <c r="D17" i="11"/>
  <c r="F17" i="11"/>
  <c r="B18" i="11"/>
  <c r="C18" i="11"/>
  <c r="D18" i="11"/>
  <c r="F18" i="11"/>
  <c r="B19" i="11"/>
  <c r="C19" i="11"/>
  <c r="D19" i="11"/>
  <c r="F19" i="11"/>
  <c r="B20" i="11"/>
  <c r="C20" i="11"/>
  <c r="D20" i="11"/>
  <c r="F20" i="11"/>
  <c r="B21" i="11"/>
  <c r="C21" i="11"/>
  <c r="D21" i="11"/>
  <c r="F21" i="11"/>
  <c r="B22" i="11"/>
  <c r="C22" i="11"/>
  <c r="D22" i="11"/>
  <c r="F22" i="11"/>
  <c r="B23" i="11"/>
  <c r="C23" i="11"/>
  <c r="D23" i="11"/>
  <c r="F23" i="11"/>
  <c r="B24" i="11"/>
  <c r="C24" i="11"/>
  <c r="D24" i="11"/>
  <c r="F24" i="11"/>
  <c r="B25" i="11"/>
  <c r="C25" i="11"/>
  <c r="D25" i="11"/>
  <c r="F25" i="11"/>
  <c r="B26" i="11"/>
  <c r="C26" i="11"/>
  <c r="D26" i="11"/>
  <c r="F26" i="11"/>
  <c r="B27" i="11"/>
  <c r="C27" i="11"/>
  <c r="D27" i="11"/>
  <c r="F27" i="11"/>
  <c r="B28" i="11"/>
  <c r="C28" i="11"/>
  <c r="D28" i="11"/>
  <c r="F28" i="11"/>
  <c r="B29" i="11"/>
  <c r="C29" i="11"/>
  <c r="D29" i="11"/>
  <c r="F29" i="11"/>
  <c r="B30" i="11"/>
  <c r="C30" i="11"/>
  <c r="D30" i="11"/>
  <c r="F30" i="11"/>
  <c r="B31" i="11"/>
  <c r="C31" i="11"/>
  <c r="D31" i="11"/>
  <c r="F31" i="11"/>
  <c r="B32" i="11"/>
  <c r="C32" i="11"/>
  <c r="D32" i="11"/>
  <c r="F32" i="11"/>
  <c r="B33" i="11"/>
  <c r="C33" i="11"/>
  <c r="D33" i="11"/>
  <c r="F33" i="11"/>
  <c r="B34" i="11"/>
  <c r="C34" i="11"/>
  <c r="D34" i="11"/>
  <c r="F34" i="11"/>
  <c r="B35" i="11"/>
  <c r="C35" i="11"/>
  <c r="D35" i="11"/>
  <c r="F35" i="11"/>
  <c r="B36" i="11"/>
  <c r="C36" i="11"/>
  <c r="D36" i="11"/>
  <c r="F36" i="11"/>
  <c r="E36" i="11"/>
  <c r="E34" i="11"/>
  <c r="E35" i="11"/>
  <c r="H24" i="11"/>
  <c r="H14" i="11"/>
  <c r="B14" i="11"/>
  <c r="B11" i="11"/>
  <c r="C14" i="11"/>
  <c r="E31" i="11"/>
  <c r="E32" i="11"/>
  <c r="E33" i="11"/>
  <c r="E15" i="11"/>
  <c r="E16" i="11"/>
  <c r="E17" i="11"/>
  <c r="E18" i="11"/>
  <c r="E19" i="11"/>
  <c r="E20" i="11"/>
  <c r="E21" i="11"/>
  <c r="E22" i="11"/>
  <c r="E23" i="11"/>
  <c r="E24" i="11"/>
  <c r="E25" i="11"/>
  <c r="E26" i="11"/>
  <c r="E27" i="11"/>
  <c r="E28" i="11"/>
  <c r="E29" i="11"/>
  <c r="E30" i="11"/>
  <c r="E14" i="11"/>
  <c r="B7" i="11"/>
  <c r="B5" i="10"/>
  <c r="B7" i="10"/>
  <c r="B17" i="10"/>
  <c r="C17" i="10"/>
  <c r="D17" i="10"/>
  <c r="E17" i="10"/>
  <c r="B18" i="10"/>
  <c r="C18" i="10"/>
  <c r="D18" i="10"/>
  <c r="E18" i="10"/>
  <c r="B19" i="10"/>
  <c r="C19" i="10"/>
  <c r="D19" i="10"/>
  <c r="E19" i="10"/>
  <c r="B20" i="10"/>
  <c r="C20" i="10"/>
  <c r="D20" i="10"/>
  <c r="E20" i="10"/>
  <c r="B21" i="10"/>
  <c r="C21" i="10"/>
  <c r="D21" i="10"/>
  <c r="E21" i="10"/>
  <c r="B22" i="10"/>
  <c r="C22" i="10"/>
  <c r="D22" i="10"/>
  <c r="E22" i="10"/>
  <c r="B23" i="10"/>
  <c r="C23" i="10"/>
  <c r="D23" i="10"/>
  <c r="E23" i="10"/>
  <c r="B24" i="10"/>
  <c r="C24" i="10"/>
  <c r="D24" i="10"/>
  <c r="E24" i="10"/>
  <c r="B25" i="10"/>
  <c r="C25" i="10"/>
  <c r="D25" i="10"/>
  <c r="E25" i="10"/>
  <c r="B26" i="10"/>
  <c r="C26" i="10"/>
  <c r="D26" i="10"/>
  <c r="E26" i="10"/>
  <c r="B27" i="10"/>
  <c r="C27" i="10"/>
  <c r="D27" i="10"/>
  <c r="E27" i="10"/>
  <c r="B28" i="10"/>
  <c r="C28" i="10"/>
  <c r="D28" i="10"/>
  <c r="E28" i="10"/>
  <c r="B29" i="10"/>
  <c r="C29" i="10"/>
  <c r="D29" i="10"/>
  <c r="E29" i="10"/>
  <c r="B30" i="10"/>
  <c r="C30" i="10"/>
  <c r="D30" i="10"/>
  <c r="E30" i="10"/>
  <c r="B31" i="10"/>
  <c r="C31" i="10"/>
  <c r="D31" i="10"/>
  <c r="E31" i="10"/>
  <c r="B32" i="10"/>
  <c r="C32" i="10"/>
  <c r="D32" i="10"/>
  <c r="E32" i="10"/>
  <c r="B33" i="10"/>
  <c r="C33" i="10"/>
  <c r="D33" i="10"/>
  <c r="E33" i="10"/>
  <c r="B34" i="10"/>
  <c r="C34" i="10"/>
  <c r="D34" i="10"/>
  <c r="E34" i="10"/>
  <c r="B35" i="10"/>
  <c r="C35" i="10"/>
  <c r="D35" i="10"/>
  <c r="E35" i="10"/>
  <c r="B36" i="10"/>
  <c r="C36" i="10"/>
  <c r="D36" i="10"/>
  <c r="E36" i="10"/>
  <c r="B37" i="10"/>
  <c r="C37" i="10"/>
  <c r="D37" i="10"/>
  <c r="E37" i="10"/>
  <c r="B38" i="10"/>
  <c r="C38" i="10"/>
  <c r="D38" i="10"/>
  <c r="E38" i="10"/>
  <c r="B39" i="10"/>
  <c r="C39" i="10"/>
  <c r="D39" i="10"/>
  <c r="E39" i="10"/>
  <c r="B40" i="10"/>
  <c r="C40" i="10"/>
  <c r="D40" i="10"/>
  <c r="E40" i="10"/>
  <c r="B41" i="10"/>
  <c r="C41" i="10"/>
  <c r="D41" i="10"/>
  <c r="E41" i="10"/>
  <c r="B42" i="10"/>
  <c r="C42" i="10"/>
  <c r="D42" i="10"/>
  <c r="E42" i="10"/>
  <c r="B43" i="10"/>
  <c r="C43" i="10"/>
  <c r="D43" i="10"/>
  <c r="E43" i="10"/>
  <c r="B44" i="10"/>
  <c r="C44" i="10"/>
  <c r="D44" i="10"/>
  <c r="G44" i="10"/>
  <c r="E44" i="10"/>
  <c r="G45" i="10"/>
  <c r="G39" i="10"/>
  <c r="B8" i="10"/>
  <c r="B9" i="10"/>
  <c r="B12" i="10"/>
  <c r="B13" i="10"/>
  <c r="B14" i="10"/>
  <c r="G40" i="10"/>
  <c r="G27" i="10"/>
  <c r="B45" i="10"/>
  <c r="C45" i="10"/>
  <c r="D45" i="10"/>
  <c r="E45" i="10"/>
  <c r="B46" i="10"/>
  <c r="C46" i="10"/>
  <c r="D46" i="10"/>
  <c r="E46" i="10"/>
  <c r="B47" i="10"/>
  <c r="C47" i="10"/>
  <c r="D47" i="10"/>
  <c r="E47" i="10"/>
  <c r="B48" i="10"/>
  <c r="C48" i="10"/>
  <c r="D48" i="10"/>
  <c r="E48" i="10"/>
  <c r="B49" i="10"/>
  <c r="C49" i="10"/>
  <c r="D49" i="10"/>
  <c r="E49" i="10"/>
  <c r="B50" i="10"/>
  <c r="C50" i="10"/>
  <c r="D50" i="10"/>
  <c r="E50" i="10"/>
  <c r="B51" i="10"/>
  <c r="C51" i="10"/>
  <c r="D51" i="10"/>
  <c r="E51" i="10"/>
  <c r="B52" i="10"/>
  <c r="C52" i="10"/>
  <c r="D52" i="10"/>
  <c r="E52" i="10"/>
  <c r="C22" i="9"/>
  <c r="F3" i="9"/>
  <c r="F6" i="9"/>
  <c r="B3" i="9"/>
  <c r="B7" i="9"/>
  <c r="D22" i="9"/>
  <c r="E22" i="9"/>
  <c r="B23" i="9"/>
  <c r="B5"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3" i="1"/>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alcChain>
</file>

<file path=xl/comments1.xml><?xml version="1.0" encoding="utf-8"?>
<comments xmlns="http://schemas.openxmlformats.org/spreadsheetml/2006/main">
  <authors>
    <author>Steve Roehling</author>
  </authors>
  <commentList>
    <comment ref="F22" authorId="0">
      <text>
        <r>
          <rPr>
            <b/>
            <sz val="9"/>
            <color indexed="81"/>
            <rFont val="Calibri"/>
            <family val="2"/>
          </rPr>
          <t>Steve Roehling:</t>
        </r>
        <r>
          <rPr>
            <sz val="9"/>
            <color indexed="81"/>
            <rFont val="Calibri"/>
            <family val="2"/>
          </rPr>
          <t xml:space="preserve">
Last payment before sim start, on 12/1/2011.</t>
        </r>
      </text>
    </comment>
    <comment ref="B23" authorId="0">
      <text>
        <r>
          <rPr>
            <b/>
            <sz val="9"/>
            <color indexed="81"/>
            <rFont val="Calibri"/>
            <family val="2"/>
          </rPr>
          <t>Steve Roehling:</t>
        </r>
        <r>
          <rPr>
            <sz val="9"/>
            <color indexed="81"/>
            <rFont val="Calibri"/>
            <family val="2"/>
          </rPr>
          <t xml:space="preserve">
Starting balance set to 900.</t>
        </r>
      </text>
    </comment>
  </commentList>
</comments>
</file>

<file path=xl/comments2.xml><?xml version="1.0" encoding="utf-8"?>
<comments xmlns="http://schemas.openxmlformats.org/spreadsheetml/2006/main">
  <authors>
    <author>Steve Roehling</author>
  </authors>
  <commentList>
    <comment ref="B5" authorId="0">
      <text>
        <r>
          <rPr>
            <b/>
            <sz val="9"/>
            <color indexed="81"/>
            <rFont val="Calibri"/>
            <family val="2"/>
          </rPr>
          <t>Steve Roehling:</t>
        </r>
        <r>
          <rPr>
            <sz val="9"/>
            <color indexed="81"/>
            <rFont val="Calibri"/>
            <family val="2"/>
          </rPr>
          <t xml:space="preserve">
600 is the remaining amount when the loan payments start after deferrment.
</t>
        </r>
      </text>
    </comment>
  </commentList>
</comments>
</file>

<file path=xl/comments3.xml><?xml version="1.0" encoding="utf-8"?>
<comments xmlns="http://schemas.openxmlformats.org/spreadsheetml/2006/main">
  <authors>
    <author>Steve Roehling</author>
  </authors>
  <commentList>
    <comment ref="G40" authorId="0">
      <text>
        <r>
          <rPr>
            <b/>
            <sz val="9"/>
            <color indexed="81"/>
            <rFont val="Calibri"/>
            <family val="2"/>
          </rPr>
          <t>Steve Roehling:</t>
        </r>
        <r>
          <rPr>
            <sz val="9"/>
            <color indexed="81"/>
            <rFont val="Calibri"/>
            <family val="2"/>
          </rPr>
          <t xml:space="preserve">
Balance after payoff on 1/1</t>
        </r>
      </text>
    </comment>
    <comment ref="G45" authorId="0">
      <text>
        <r>
          <rPr>
            <b/>
            <sz val="9"/>
            <color indexed="81"/>
            <rFont val="Calibri"/>
            <family val="2"/>
          </rPr>
          <t>Steve Roehling:</t>
        </r>
        <r>
          <rPr>
            <sz val="9"/>
            <color indexed="81"/>
            <rFont val="Calibri"/>
            <family val="2"/>
          </rPr>
          <t xml:space="preserve">
The 25.06 is the prorated interest, all except the last day.</t>
        </r>
      </text>
    </comment>
  </commentList>
</comments>
</file>

<file path=xl/comments4.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5.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comments6.xml><?xml version="1.0" encoding="utf-8"?>
<comments xmlns="http://schemas.openxmlformats.org/spreadsheetml/2006/main">
  <authors>
    <author>Steve Roehling</author>
  </authors>
  <commentList>
    <comment ref="F46" authorId="0">
      <text>
        <r>
          <rPr>
            <b/>
            <sz val="9"/>
            <color indexed="81"/>
            <rFont val="Calibri"/>
            <family val="2"/>
          </rPr>
          <t>Steve Roehling:</t>
        </r>
        <r>
          <rPr>
            <sz val="9"/>
            <color indexed="81"/>
            <rFont val="Calibri"/>
            <family val="2"/>
          </rPr>
          <t xml:space="preserve">
Used as beginning balance for payment on month 37</t>
        </r>
      </text>
    </comment>
  </commentList>
</comments>
</file>

<file path=xl/sharedStrings.xml><?xml version="1.0" encoding="utf-8"?>
<sst xmlns="http://schemas.openxmlformats.org/spreadsheetml/2006/main" count="283" uniqueCount="73">
  <si>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</si>
  <si>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</si>
  <si>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</si>
  <si>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</si>
  <si>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</si>
  <si>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</si>
  <si>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</si>
  <si>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</si>
  <si>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</si>
  <si>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</si>
  <si>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</si>
  <si>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</si>
  <si>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</si>
  <si>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</si>
  <si>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</si>
  <si>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</si>
  <si>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</si>
  <si>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</si>
  <si>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</si>
  <si>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</si>
  <si>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</si>
  <si>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</si>
  <si>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</si>
  <si>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</si>
  <si>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</si>
  <si>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</si>
  <si>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</si>
  <si>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</si>
  <si>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</si>
  <si>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</si>
  <si>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</si>
  <si>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</si>
  <si>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</si>
  <si>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</si>
  <si>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</si>
  <si>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</si>
  <si>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</si>
  <si>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</si>
  <si>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</si>
  <si>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</si>
  <si>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</si>
  <si>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</si>
  <si>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</si>
  <si>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</si>
  <si>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</si>
  <si>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</si>
  <si>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</si>
  <si>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</si>
  <si>
    <t>End of 2012</t>
  </si>
  <si>
    <t>Starting Cash Bal</t>
  </si>
  <si>
    <t>Daily Interest Rate</t>
  </si>
  <si>
    <t>Adjusted Annual Rate</t>
  </si>
  <si>
    <t>Prorated Days</t>
  </si>
  <si>
    <t>Multiplier for Prorated Interest</t>
  </si>
  <si>
    <t>Prorated Interest</t>
  </si>
  <si>
    <t>From 12/15/2014 to 1/01/2015 (=17 days)</t>
  </si>
  <si>
    <t>testLoanWithEarlyPayoffAndProratedInterest,testLoanWithEarlyPayoffAndProratedInterestEndOfMonth</t>
  </si>
  <si>
    <t>Prorated Balance For Payoff (on 1/1/2014)</t>
  </si>
  <si>
    <t>testDeferredLoanWithExtraPayments</t>
  </si>
  <si>
    <t>Payments while in Deferrment</t>
  </si>
  <si>
    <t>Extra Payment</t>
  </si>
  <si>
    <t>Extra Payment Amount</t>
  </si>
  <si>
    <t>Loan Amount After Deferment</t>
  </si>
  <si>
    <t>Original Loan Amount</t>
  </si>
  <si>
    <t>testPastLoanWithDeferredPaymentAndNoPaymentOfInterestWhileInDeferrmentAndExtraPayments</t>
  </si>
  <si>
    <t>Deferred Payment 1</t>
  </si>
  <si>
    <t>Regular Payment 1</t>
  </si>
  <si>
    <t>Loan Amount (after Deferment)</t>
  </si>
  <si>
    <t>testPastLoanWithDeferredPaymentAndPaymentOfInterestWhileInDeferrmentAndExtraPayments</t>
  </si>
  <si>
    <t>testPastLoanWithDeferredPaymentAndNoPaymentOfInterestWhileInDeferrmentAndExtraPaymentsAndStartingBal</t>
  </si>
  <si>
    <t>Starting Balance</t>
  </si>
  <si>
    <t>Original</t>
  </si>
  <si>
    <t>Adjusted at Month 37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</si>
</sst>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7" formatCode="[$-409]mmmm\ d\,\ yyyy;@"/>
  </numFmts>
  <fonts count="5"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7" fontId="0" fillId="0" borderId="0" xfId="0" applyNumberFormat="1"/>
    <xf numFmtId="167"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xf numFmtId="14" fontId="0" fillId="0" borderId="0" xfId="0" applyNumberFormat="1"/>
    <xf numFmtId="40" fontId="0" fillId="0" borderId="0" xfId="0" applyNumberFormat="1"/>
    <xf numFmtId="0" fontId="0" fillId="0" borderId="0" xfId="0" applyNumberFormat="1"/>
    <xf numFmtId="15" fontId="0" fillId="0" borderId="0" xfId="0" applyNumberFormat="1"/>
    <xf numFmtId="0" fontId="0" fillId="2" borderId="0" xfId="0" applyFill="1"/>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G31" sqref="G31"/>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68</v>
      </c>
    </row>
    <row r="3" spans="1:6">
      <c r="A3" t="s">
        <v>18</v>
      </c>
      <c r="B3">
        <v>1000</v>
      </c>
    </row>
    <row r="4" spans="1:6">
      <c r="A4" t="s">
        <v>67</v>
      </c>
      <c r="B4" s="3">
        <f>F33</f>
        <v>770</v>
      </c>
    </row>
    <row r="5" spans="1:6">
      <c r="A5" t="s">
        <v>0</v>
      </c>
      <c r="B5" s="2">
        <v>0.1</v>
      </c>
    </row>
    <row r="6" spans="1:6">
      <c r="A6" t="s">
        <v>5</v>
      </c>
      <c r="B6" s="4">
        <f>B5/12</f>
        <v>8.3333333333333332E-3</v>
      </c>
    </row>
    <row r="7" spans="1:6">
      <c r="A7" t="s">
        <v>10</v>
      </c>
      <c r="B7" s="6">
        <v>36</v>
      </c>
    </row>
    <row r="8" spans="1:6">
      <c r="A8" t="s">
        <v>7</v>
      </c>
      <c r="B8" s="1">
        <f>-PMT(MonthlyInterestRate,NumPayments,LoanAmount,0,0)</f>
        <v>24.845734139254866</v>
      </c>
    </row>
    <row r="9" spans="1:6">
      <c r="B9" s="1"/>
    </row>
    <row r="10" spans="1:6">
      <c r="B10" t="s">
        <v>3</v>
      </c>
      <c r="C10" t="s">
        <v>4</v>
      </c>
      <c r="D10" t="s">
        <v>6</v>
      </c>
      <c r="E10" t="s">
        <v>60</v>
      </c>
      <c r="F10" t="s">
        <v>8</v>
      </c>
    </row>
    <row r="11" spans="1:6">
      <c r="A11" t="s">
        <v>65</v>
      </c>
      <c r="B11" s="3">
        <f>B3</f>
        <v>1000</v>
      </c>
      <c r="C11" s="3">
        <f t="shared" ref="C11:C33" si="0">(B11*B$6)</f>
        <v>8.3333333333333339</v>
      </c>
      <c r="D11" s="3">
        <v>0</v>
      </c>
      <c r="E11" s="3">
        <v>10</v>
      </c>
      <c r="F11" s="3">
        <f>B11-E11</f>
        <v>990</v>
      </c>
    </row>
    <row r="12" spans="1:6">
      <c r="A12">
        <v>2</v>
      </c>
      <c r="B12" s="1">
        <f>F11</f>
        <v>990</v>
      </c>
      <c r="C12" s="3">
        <f t="shared" si="0"/>
        <v>8.25</v>
      </c>
      <c r="D12" s="3">
        <v>0</v>
      </c>
      <c r="E12" s="3">
        <v>10</v>
      </c>
      <c r="F12" s="3">
        <f t="shared" ref="F12:F33" si="1">B12-E12</f>
        <v>980</v>
      </c>
    </row>
    <row r="13" spans="1:6">
      <c r="A13">
        <v>3</v>
      </c>
      <c r="B13" s="1">
        <f t="shared" ref="B13:B33" si="2">F12</f>
        <v>980</v>
      </c>
      <c r="C13" s="3">
        <f t="shared" si="0"/>
        <v>8.1666666666666661</v>
      </c>
      <c r="D13" s="3">
        <v>0</v>
      </c>
      <c r="E13" s="3">
        <v>10</v>
      </c>
      <c r="F13" s="3">
        <f t="shared" si="1"/>
        <v>970</v>
      </c>
    </row>
    <row r="14" spans="1:6">
      <c r="A14">
        <v>4</v>
      </c>
      <c r="B14" s="1">
        <f t="shared" si="2"/>
        <v>970</v>
      </c>
      <c r="C14" s="3">
        <f t="shared" si="0"/>
        <v>8.0833333333333339</v>
      </c>
      <c r="D14" s="3">
        <v>0</v>
      </c>
      <c r="E14" s="3">
        <v>10</v>
      </c>
      <c r="F14" s="3">
        <f t="shared" si="1"/>
        <v>960</v>
      </c>
    </row>
    <row r="15" spans="1:6">
      <c r="A15">
        <v>5</v>
      </c>
      <c r="B15" s="1">
        <f t="shared" si="2"/>
        <v>960</v>
      </c>
      <c r="C15" s="3">
        <f t="shared" si="0"/>
        <v>8</v>
      </c>
      <c r="D15" s="3">
        <v>0</v>
      </c>
      <c r="E15" s="3">
        <v>10</v>
      </c>
      <c r="F15" s="3">
        <f t="shared" si="1"/>
        <v>950</v>
      </c>
    </row>
    <row r="16" spans="1:6">
      <c r="A16">
        <v>6</v>
      </c>
      <c r="B16" s="1">
        <f t="shared" si="2"/>
        <v>950</v>
      </c>
      <c r="C16" s="3">
        <f t="shared" si="0"/>
        <v>7.916666666666667</v>
      </c>
      <c r="D16" s="3">
        <v>0</v>
      </c>
      <c r="E16" s="3">
        <v>10</v>
      </c>
      <c r="F16" s="3">
        <f t="shared" si="1"/>
        <v>940</v>
      </c>
    </row>
    <row r="17" spans="1:6">
      <c r="A17">
        <v>7</v>
      </c>
      <c r="B17" s="1">
        <f t="shared" si="2"/>
        <v>940</v>
      </c>
      <c r="C17" s="3">
        <f t="shared" si="0"/>
        <v>7.833333333333333</v>
      </c>
      <c r="D17" s="3">
        <v>0</v>
      </c>
      <c r="E17" s="3">
        <v>10</v>
      </c>
      <c r="F17" s="3">
        <f t="shared" si="1"/>
        <v>930</v>
      </c>
    </row>
    <row r="18" spans="1:6">
      <c r="A18">
        <v>8</v>
      </c>
      <c r="B18" s="1">
        <f t="shared" si="2"/>
        <v>930</v>
      </c>
      <c r="C18" s="3">
        <f t="shared" si="0"/>
        <v>7.75</v>
      </c>
      <c r="D18" s="3">
        <v>0</v>
      </c>
      <c r="E18" s="3">
        <v>10</v>
      </c>
      <c r="F18" s="3">
        <f t="shared" si="1"/>
        <v>920</v>
      </c>
    </row>
    <row r="19" spans="1:6">
      <c r="A19">
        <v>9</v>
      </c>
      <c r="B19" s="1">
        <f t="shared" si="2"/>
        <v>920</v>
      </c>
      <c r="C19" s="3">
        <f t="shared" si="0"/>
        <v>7.666666666666667</v>
      </c>
      <c r="D19" s="3">
        <v>0</v>
      </c>
      <c r="E19" s="3">
        <v>10</v>
      </c>
      <c r="F19" s="3">
        <f t="shared" si="1"/>
        <v>910</v>
      </c>
    </row>
    <row r="20" spans="1:6">
      <c r="A20">
        <v>10</v>
      </c>
      <c r="B20" s="1">
        <f t="shared" si="2"/>
        <v>910</v>
      </c>
      <c r="C20" s="3">
        <f t="shared" si="0"/>
        <v>7.583333333333333</v>
      </c>
      <c r="D20" s="3">
        <v>0</v>
      </c>
      <c r="E20" s="3">
        <v>10</v>
      </c>
      <c r="F20" s="3">
        <f t="shared" si="1"/>
        <v>900</v>
      </c>
    </row>
    <row r="21" spans="1:6">
      <c r="A21">
        <v>11</v>
      </c>
      <c r="B21" s="1">
        <f t="shared" si="2"/>
        <v>900</v>
      </c>
      <c r="C21" s="3">
        <f t="shared" si="0"/>
        <v>7.5</v>
      </c>
      <c r="D21" s="3">
        <v>0</v>
      </c>
      <c r="E21" s="3">
        <v>10</v>
      </c>
      <c r="F21" s="3">
        <f t="shared" si="1"/>
        <v>890</v>
      </c>
    </row>
    <row r="22" spans="1:6">
      <c r="A22">
        <v>12</v>
      </c>
      <c r="B22" s="1">
        <f t="shared" si="2"/>
        <v>890</v>
      </c>
      <c r="C22" s="3">
        <f t="shared" si="0"/>
        <v>7.416666666666667</v>
      </c>
      <c r="D22" s="3">
        <v>0</v>
      </c>
      <c r="E22" s="3">
        <v>10</v>
      </c>
      <c r="F22" s="3">
        <f t="shared" si="1"/>
        <v>880</v>
      </c>
    </row>
    <row r="23" spans="1:6">
      <c r="A23">
        <v>13</v>
      </c>
      <c r="B23" s="1">
        <f t="shared" si="2"/>
        <v>880</v>
      </c>
      <c r="C23" s="3">
        <f t="shared" si="0"/>
        <v>7.333333333333333</v>
      </c>
      <c r="D23" s="3">
        <v>0</v>
      </c>
      <c r="E23" s="3">
        <v>10</v>
      </c>
      <c r="F23" s="3">
        <f t="shared" si="1"/>
        <v>870</v>
      </c>
    </row>
    <row r="24" spans="1:6">
      <c r="A24">
        <v>14</v>
      </c>
      <c r="B24" s="1">
        <f t="shared" si="2"/>
        <v>870</v>
      </c>
      <c r="C24" s="3">
        <f t="shared" si="0"/>
        <v>7.25</v>
      </c>
      <c r="D24" s="3">
        <v>0</v>
      </c>
      <c r="E24" s="3">
        <v>10</v>
      </c>
      <c r="F24" s="3">
        <f t="shared" si="1"/>
        <v>860</v>
      </c>
    </row>
    <row r="25" spans="1:6">
      <c r="A25">
        <v>15</v>
      </c>
      <c r="B25" s="1">
        <f t="shared" si="2"/>
        <v>860</v>
      </c>
      <c r="C25" s="3">
        <f t="shared" si="0"/>
        <v>7.166666666666667</v>
      </c>
      <c r="D25" s="3">
        <v>0</v>
      </c>
      <c r="E25" s="3">
        <v>10</v>
      </c>
      <c r="F25" s="3">
        <f t="shared" si="1"/>
        <v>850</v>
      </c>
    </row>
    <row r="26" spans="1:6">
      <c r="A26">
        <v>16</v>
      </c>
      <c r="B26" s="1">
        <f t="shared" si="2"/>
        <v>850</v>
      </c>
      <c r="C26" s="3">
        <f t="shared" si="0"/>
        <v>7.083333333333333</v>
      </c>
      <c r="D26" s="3">
        <v>0</v>
      </c>
      <c r="E26" s="3">
        <v>10</v>
      </c>
      <c r="F26" s="3">
        <f t="shared" si="1"/>
        <v>840</v>
      </c>
    </row>
    <row r="27" spans="1:6">
      <c r="A27">
        <v>17</v>
      </c>
      <c r="B27" s="1">
        <f t="shared" si="2"/>
        <v>840</v>
      </c>
      <c r="C27" s="3">
        <f t="shared" si="0"/>
        <v>7</v>
      </c>
      <c r="D27" s="3">
        <v>0</v>
      </c>
      <c r="E27" s="3">
        <v>10</v>
      </c>
      <c r="F27" s="3">
        <f t="shared" si="1"/>
        <v>830</v>
      </c>
    </row>
    <row r="28" spans="1:6">
      <c r="A28">
        <v>18</v>
      </c>
      <c r="B28" s="1">
        <f t="shared" si="2"/>
        <v>830</v>
      </c>
      <c r="C28" s="3">
        <f t="shared" si="0"/>
        <v>6.916666666666667</v>
      </c>
      <c r="D28" s="3">
        <v>0</v>
      </c>
      <c r="E28" s="3">
        <v>10</v>
      </c>
      <c r="F28" s="3">
        <f t="shared" si="1"/>
        <v>820</v>
      </c>
    </row>
    <row r="29" spans="1:6">
      <c r="A29">
        <v>19</v>
      </c>
      <c r="B29" s="1">
        <f t="shared" si="2"/>
        <v>820</v>
      </c>
      <c r="C29" s="3">
        <f t="shared" si="0"/>
        <v>6.833333333333333</v>
      </c>
      <c r="D29" s="3">
        <v>0</v>
      </c>
      <c r="E29" s="3">
        <v>10</v>
      </c>
      <c r="F29" s="3">
        <f t="shared" si="1"/>
        <v>810</v>
      </c>
    </row>
    <row r="30" spans="1:6">
      <c r="A30">
        <v>20</v>
      </c>
      <c r="B30" s="1">
        <f t="shared" si="2"/>
        <v>810</v>
      </c>
      <c r="C30" s="3">
        <f t="shared" si="0"/>
        <v>6.75</v>
      </c>
      <c r="D30" s="3">
        <v>0</v>
      </c>
      <c r="E30" s="3">
        <v>10</v>
      </c>
      <c r="F30" s="3">
        <f t="shared" si="1"/>
        <v>800</v>
      </c>
    </row>
    <row r="31" spans="1:6">
      <c r="A31">
        <v>21</v>
      </c>
      <c r="B31" s="1">
        <f t="shared" si="2"/>
        <v>800</v>
      </c>
      <c r="C31" s="3">
        <f t="shared" si="0"/>
        <v>6.666666666666667</v>
      </c>
      <c r="D31" s="3">
        <v>0</v>
      </c>
      <c r="E31" s="3">
        <v>10</v>
      </c>
      <c r="F31" s="3">
        <f t="shared" si="1"/>
        <v>790</v>
      </c>
    </row>
    <row r="32" spans="1:6">
      <c r="A32">
        <v>22</v>
      </c>
      <c r="B32" s="1">
        <f t="shared" si="2"/>
        <v>790</v>
      </c>
      <c r="C32" s="3">
        <f t="shared" si="0"/>
        <v>6.583333333333333</v>
      </c>
      <c r="D32" s="3">
        <v>0</v>
      </c>
      <c r="E32" s="3">
        <v>10</v>
      </c>
      <c r="F32" s="3">
        <f t="shared" si="1"/>
        <v>780</v>
      </c>
    </row>
    <row r="33" spans="1:7">
      <c r="A33">
        <v>23</v>
      </c>
      <c r="B33" s="1">
        <f t="shared" si="2"/>
        <v>780</v>
      </c>
      <c r="C33" s="3">
        <f t="shared" si="0"/>
        <v>6.5</v>
      </c>
      <c r="D33" s="3">
        <v>0</v>
      </c>
      <c r="E33" s="3">
        <v>10</v>
      </c>
      <c r="F33" s="3">
        <f t="shared" si="1"/>
        <v>770</v>
      </c>
    </row>
    <row r="34" spans="1:7">
      <c r="B34" s="1"/>
    </row>
    <row r="35" spans="1:7">
      <c r="B35" t="s">
        <v>3</v>
      </c>
      <c r="C35" t="s">
        <v>4</v>
      </c>
      <c r="D35" t="s">
        <v>6</v>
      </c>
      <c r="E35" t="s">
        <v>60</v>
      </c>
      <c r="F35" t="s">
        <v>8</v>
      </c>
    </row>
    <row r="36" spans="1:7">
      <c r="A36" t="s">
        <v>66</v>
      </c>
      <c r="B36" s="3">
        <f>F33</f>
        <v>770</v>
      </c>
      <c r="C36" s="3">
        <f>(B36*B$6)</f>
        <v>6.416666666666667</v>
      </c>
      <c r="D36" s="3">
        <f t="shared" ref="D36:D52" si="3">MonthlyPayment-C36</f>
        <v>18.429067472588198</v>
      </c>
      <c r="E36" s="3">
        <v>10</v>
      </c>
      <c r="F36" s="3">
        <f>B36-SUM(D36:E36)</f>
        <v>741.57093252741186</v>
      </c>
    </row>
    <row r="37" spans="1:7">
      <c r="A37">
        <v>2</v>
      </c>
      <c r="B37" s="3">
        <f>F36</f>
        <v>741.57093252741186</v>
      </c>
      <c r="C37" s="3">
        <f>(B37*B$6)</f>
        <v>6.179757771061765</v>
      </c>
      <c r="D37" s="3">
        <f t="shared" si="3"/>
        <v>18.6659763681931</v>
      </c>
      <c r="E37" s="3">
        <v>10</v>
      </c>
      <c r="F37" s="3">
        <f t="shared" ref="F37:F72" si="4">B37-SUM(D37:E37)</f>
        <v>712.90495615921873</v>
      </c>
    </row>
    <row r="38" spans="1:7">
      <c r="A38">
        <v>3</v>
      </c>
      <c r="B38" s="3">
        <f t="shared" ref="B38:B71" si="5">F37</f>
        <v>712.90495615921873</v>
      </c>
      <c r="C38" s="3">
        <f t="shared" ref="C38:C71" si="6">(B38*B$6)</f>
        <v>5.9408746346601564</v>
      </c>
      <c r="D38" s="3">
        <f t="shared" si="3"/>
        <v>18.904859504594711</v>
      </c>
      <c r="E38" s="3">
        <v>10</v>
      </c>
      <c r="F38" s="3">
        <f t="shared" si="4"/>
        <v>684.00009665462403</v>
      </c>
    </row>
    <row r="39" spans="1:7">
      <c r="A39">
        <v>4</v>
      </c>
      <c r="B39" s="3">
        <f t="shared" si="5"/>
        <v>684.00009665462403</v>
      </c>
      <c r="C39" s="3">
        <f t="shared" si="6"/>
        <v>5.7000008054552005</v>
      </c>
      <c r="D39" s="3">
        <f t="shared" si="3"/>
        <v>19.145733333799665</v>
      </c>
      <c r="E39" s="3">
        <v>10</v>
      </c>
      <c r="F39" s="3">
        <f t="shared" si="4"/>
        <v>654.8543633208244</v>
      </c>
    </row>
    <row r="40" spans="1:7">
      <c r="A40">
        <v>5</v>
      </c>
      <c r="B40" s="3">
        <f t="shared" si="5"/>
        <v>654.8543633208244</v>
      </c>
      <c r="C40" s="3">
        <f t="shared" si="6"/>
        <v>5.4571196943402036</v>
      </c>
      <c r="D40" s="3">
        <f t="shared" si="3"/>
        <v>19.388614444914662</v>
      </c>
      <c r="E40" s="3">
        <v>10</v>
      </c>
      <c r="F40" s="3">
        <f t="shared" si="4"/>
        <v>625.46574887590975</v>
      </c>
    </row>
    <row r="41" spans="1:7">
      <c r="A41">
        <v>6</v>
      </c>
      <c r="B41" s="3">
        <f t="shared" si="5"/>
        <v>625.46574887590975</v>
      </c>
      <c r="C41" s="3">
        <f t="shared" si="6"/>
        <v>5.2122145739659143</v>
      </c>
      <c r="D41" s="3">
        <f t="shared" si="3"/>
        <v>19.63351956528895</v>
      </c>
      <c r="E41" s="3">
        <v>10</v>
      </c>
      <c r="F41" s="3">
        <f t="shared" si="4"/>
        <v>595.83222931062085</v>
      </c>
    </row>
    <row r="42" spans="1:7">
      <c r="A42">
        <v>7</v>
      </c>
      <c r="B42" s="3">
        <f t="shared" si="5"/>
        <v>595.83222931062085</v>
      </c>
      <c r="C42" s="3">
        <f t="shared" si="6"/>
        <v>4.9652685775885068</v>
      </c>
      <c r="D42" s="3">
        <f t="shared" si="3"/>
        <v>19.880465561666359</v>
      </c>
      <c r="E42" s="3">
        <v>10</v>
      </c>
      <c r="F42" s="3">
        <f t="shared" si="4"/>
        <v>565.95176374895448</v>
      </c>
    </row>
    <row r="43" spans="1:7">
      <c r="A43">
        <v>8</v>
      </c>
      <c r="B43" s="3">
        <f t="shared" si="5"/>
        <v>565.95176374895448</v>
      </c>
      <c r="C43" s="3">
        <f t="shared" si="6"/>
        <v>4.7162646979079543</v>
      </c>
      <c r="D43" s="3">
        <f t="shared" si="3"/>
        <v>20.129469441346913</v>
      </c>
      <c r="E43" s="3">
        <v>10</v>
      </c>
      <c r="F43" s="3">
        <f t="shared" si="4"/>
        <v>535.82229430760754</v>
      </c>
    </row>
    <row r="44" spans="1:7">
      <c r="A44">
        <v>9</v>
      </c>
      <c r="B44" s="3">
        <f t="shared" si="5"/>
        <v>535.82229430760754</v>
      </c>
      <c r="C44" s="3">
        <f t="shared" si="6"/>
        <v>4.465185785896729</v>
      </c>
      <c r="D44" s="3">
        <f t="shared" si="3"/>
        <v>20.380548353358137</v>
      </c>
      <c r="E44" s="3">
        <v>10</v>
      </c>
      <c r="F44" s="3">
        <f t="shared" si="4"/>
        <v>505.44174595424943</v>
      </c>
    </row>
    <row r="45" spans="1:7">
      <c r="A45">
        <v>10</v>
      </c>
      <c r="B45" s="3">
        <f t="shared" si="5"/>
        <v>505.44174595424943</v>
      </c>
      <c r="C45" s="3">
        <f t="shared" si="6"/>
        <v>4.2120145496187451</v>
      </c>
      <c r="D45" s="3">
        <f t="shared" si="3"/>
        <v>20.633719589636122</v>
      </c>
      <c r="E45" s="3">
        <v>10</v>
      </c>
      <c r="F45" s="3">
        <f t="shared" si="4"/>
        <v>474.80802636461328</v>
      </c>
    </row>
    <row r="46" spans="1:7">
      <c r="A46">
        <v>11</v>
      </c>
      <c r="B46" s="3">
        <f t="shared" si="5"/>
        <v>474.80802636461328</v>
      </c>
      <c r="C46" s="3">
        <f t="shared" si="6"/>
        <v>3.9567335530384438</v>
      </c>
      <c r="D46" s="3">
        <f t="shared" si="3"/>
        <v>20.889000586216422</v>
      </c>
      <c r="E46" s="3">
        <v>10</v>
      </c>
      <c r="F46" s="3">
        <f t="shared" si="4"/>
        <v>443.91902577839687</v>
      </c>
    </row>
    <row r="47" spans="1:7">
      <c r="A47">
        <v>12</v>
      </c>
      <c r="B47" s="3">
        <f t="shared" si="5"/>
        <v>443.91902577839687</v>
      </c>
      <c r="C47" s="3">
        <f t="shared" si="6"/>
        <v>3.6993252148199738</v>
      </c>
      <c r="D47" s="3">
        <f t="shared" si="3"/>
        <v>21.146408924434891</v>
      </c>
      <c r="E47" s="3">
        <v>10</v>
      </c>
      <c r="F47" s="8">
        <f t="shared" si="4"/>
        <v>412.77261685396201</v>
      </c>
      <c r="G47" s="9" t="s">
        <v>33</v>
      </c>
    </row>
    <row r="48" spans="1:7">
      <c r="A48">
        <v>13</v>
      </c>
      <c r="B48" s="3">
        <f t="shared" si="5"/>
        <v>412.77261685396201</v>
      </c>
      <c r="C48" s="3">
        <f t="shared" si="6"/>
        <v>3.4397718071163501</v>
      </c>
      <c r="D48" s="3">
        <f t="shared" si="3"/>
        <v>21.405962332138515</v>
      </c>
      <c r="E48" s="3">
        <v>10</v>
      </c>
      <c r="F48" s="3">
        <f t="shared" si="4"/>
        <v>381.36665452182348</v>
      </c>
    </row>
    <row r="49" spans="1:7">
      <c r="A49">
        <v>14</v>
      </c>
      <c r="B49" s="3">
        <f t="shared" si="5"/>
        <v>381.36665452182348</v>
      </c>
      <c r="C49" s="3">
        <f t="shared" si="6"/>
        <v>3.1780554543485291</v>
      </c>
      <c r="D49" s="3">
        <f t="shared" si="3"/>
        <v>21.667678684906335</v>
      </c>
      <c r="E49" s="3">
        <v>10</v>
      </c>
      <c r="F49" s="3">
        <f t="shared" si="4"/>
        <v>349.69897583691716</v>
      </c>
    </row>
    <row r="50" spans="1:7">
      <c r="A50">
        <v>15</v>
      </c>
      <c r="B50" s="3">
        <f t="shared" si="5"/>
        <v>349.69897583691716</v>
      </c>
      <c r="C50" s="3">
        <f t="shared" si="6"/>
        <v>2.9141581319743097</v>
      </c>
      <c r="D50" s="3">
        <f t="shared" si="3"/>
        <v>21.931576007280555</v>
      </c>
      <c r="E50" s="3">
        <v>10</v>
      </c>
      <c r="F50" s="3">
        <f t="shared" si="4"/>
        <v>317.76739982963659</v>
      </c>
    </row>
    <row r="51" spans="1:7">
      <c r="A51">
        <v>16</v>
      </c>
      <c r="B51" s="3">
        <f t="shared" si="5"/>
        <v>317.76739982963659</v>
      </c>
      <c r="C51" s="3">
        <f t="shared" si="6"/>
        <v>2.6480616652469715</v>
      </c>
      <c r="D51" s="3">
        <f t="shared" si="3"/>
        <v>22.197672474007895</v>
      </c>
      <c r="E51" s="3">
        <v>10</v>
      </c>
      <c r="F51" s="3">
        <f t="shared" si="4"/>
        <v>285.56972735562869</v>
      </c>
    </row>
    <row r="52" spans="1:7">
      <c r="A52">
        <v>17</v>
      </c>
      <c r="B52" s="3">
        <f t="shared" si="5"/>
        <v>285.56972735562869</v>
      </c>
      <c r="C52" s="3">
        <f t="shared" si="6"/>
        <v>2.3797477279635721</v>
      </c>
      <c r="D52" s="3">
        <f t="shared" si="3"/>
        <v>22.465986411291293</v>
      </c>
      <c r="E52" s="3">
        <v>10</v>
      </c>
      <c r="F52" s="3">
        <f t="shared" si="4"/>
        <v>253.1037409443374</v>
      </c>
    </row>
    <row r="53" spans="1:7">
      <c r="A53">
        <v>18</v>
      </c>
      <c r="B53" s="3">
        <f t="shared" si="5"/>
        <v>253.1037409443374</v>
      </c>
      <c r="C53" s="3">
        <f t="shared" si="6"/>
        <v>2.1091978412028118</v>
      </c>
      <c r="D53" s="3">
        <f t="shared" ref="D53:D66" si="7">MonthlyPayment-C53</f>
        <v>22.736536298052055</v>
      </c>
      <c r="E53" s="3">
        <v>10</v>
      </c>
      <c r="F53" s="3">
        <f t="shared" si="4"/>
        <v>220.36720464628536</v>
      </c>
    </row>
    <row r="54" spans="1:7">
      <c r="A54">
        <v>19</v>
      </c>
      <c r="B54" s="3">
        <f t="shared" si="5"/>
        <v>220.36720464628536</v>
      </c>
      <c r="C54" s="3">
        <f t="shared" si="6"/>
        <v>1.836393372052378</v>
      </c>
      <c r="D54" s="3">
        <f t="shared" si="7"/>
        <v>23.009340767202488</v>
      </c>
      <c r="E54" s="3">
        <v>10</v>
      </c>
      <c r="F54" s="3">
        <f t="shared" si="4"/>
        <v>187.35786387908286</v>
      </c>
    </row>
    <row r="55" spans="1:7">
      <c r="A55">
        <v>20</v>
      </c>
      <c r="B55" s="3">
        <f t="shared" si="5"/>
        <v>187.35786387908286</v>
      </c>
      <c r="C55" s="3">
        <f t="shared" si="6"/>
        <v>1.5613155323256904</v>
      </c>
      <c r="D55" s="3">
        <f t="shared" si="7"/>
        <v>23.284418606929176</v>
      </c>
      <c r="E55" s="3">
        <v>10</v>
      </c>
      <c r="F55" s="3">
        <f t="shared" si="4"/>
        <v>154.07344527215366</v>
      </c>
    </row>
    <row r="56" spans="1:7">
      <c r="A56">
        <v>21</v>
      </c>
      <c r="B56" s="3">
        <f t="shared" si="5"/>
        <v>154.07344527215366</v>
      </c>
      <c r="C56" s="3">
        <f t="shared" si="6"/>
        <v>1.2839453772679472</v>
      </c>
      <c r="D56" s="3">
        <f t="shared" si="7"/>
        <v>23.561788761986918</v>
      </c>
      <c r="E56" s="3">
        <v>10</v>
      </c>
      <c r="F56" s="3">
        <f t="shared" si="4"/>
        <v>120.51165651016674</v>
      </c>
    </row>
    <row r="57" spans="1:7">
      <c r="A57">
        <v>22</v>
      </c>
      <c r="B57" s="3">
        <f t="shared" si="5"/>
        <v>120.51165651016674</v>
      </c>
      <c r="C57" s="3">
        <f t="shared" si="6"/>
        <v>1.0042638042513896</v>
      </c>
      <c r="D57" s="3">
        <f t="shared" si="7"/>
        <v>23.841470335003475</v>
      </c>
      <c r="E57" s="3">
        <v>10</v>
      </c>
      <c r="F57" s="3">
        <f t="shared" si="4"/>
        <v>86.670186175163266</v>
      </c>
    </row>
    <row r="58" spans="1:7">
      <c r="A58">
        <v>23</v>
      </c>
      <c r="B58" s="3">
        <f t="shared" si="5"/>
        <v>86.670186175163266</v>
      </c>
      <c r="C58" s="3">
        <f t="shared" si="6"/>
        <v>0.72225155145969389</v>
      </c>
      <c r="D58" s="3">
        <f t="shared" si="7"/>
        <v>24.123482587795174</v>
      </c>
      <c r="E58" s="3">
        <v>10</v>
      </c>
      <c r="F58" s="3">
        <f t="shared" si="4"/>
        <v>52.546703587368093</v>
      </c>
    </row>
    <row r="59" spans="1:7">
      <c r="A59">
        <v>24</v>
      </c>
      <c r="B59" s="3">
        <f t="shared" si="5"/>
        <v>52.546703587368093</v>
      </c>
      <c r="C59" s="3">
        <f t="shared" si="6"/>
        <v>0.43788919656140074</v>
      </c>
      <c r="D59" s="3">
        <f t="shared" si="7"/>
        <v>24.407844942693465</v>
      </c>
      <c r="E59" s="3">
        <v>10</v>
      </c>
      <c r="F59" s="8">
        <f t="shared" si="4"/>
        <v>18.138858644674627</v>
      </c>
      <c r="G59" s="9" t="s">
        <v>20</v>
      </c>
    </row>
    <row r="60" spans="1:7">
      <c r="A60">
        <v>25</v>
      </c>
      <c r="B60" s="3">
        <f t="shared" si="5"/>
        <v>18.138858644674627</v>
      </c>
      <c r="C60" s="3">
        <f t="shared" si="6"/>
        <v>0.15115715537228855</v>
      </c>
      <c r="D60" s="3">
        <f t="shared" si="7"/>
        <v>24.694576983882577</v>
      </c>
      <c r="E60" s="3">
        <v>10</v>
      </c>
      <c r="F60" s="3">
        <f t="shared" si="4"/>
        <v>-16.555718339207949</v>
      </c>
    </row>
    <row r="61" spans="1:7">
      <c r="A61">
        <v>26</v>
      </c>
      <c r="B61" s="3">
        <f t="shared" si="5"/>
        <v>-16.555718339207949</v>
      </c>
      <c r="C61" s="3">
        <f t="shared" si="6"/>
        <v>-0.13796431949339957</v>
      </c>
      <c r="D61" s="3">
        <f t="shared" si="7"/>
        <v>24.983698458748265</v>
      </c>
      <c r="E61" s="3">
        <v>10</v>
      </c>
      <c r="F61" s="3">
        <f t="shared" si="4"/>
        <v>-51.539416797956214</v>
      </c>
    </row>
    <row r="62" spans="1:7">
      <c r="A62">
        <v>27</v>
      </c>
      <c r="B62" s="3">
        <f t="shared" si="5"/>
        <v>-51.539416797956214</v>
      </c>
      <c r="C62" s="3">
        <f t="shared" si="6"/>
        <v>-0.42949513998296845</v>
      </c>
      <c r="D62" s="3">
        <f t="shared" si="7"/>
        <v>25.275229279237834</v>
      </c>
      <c r="E62" s="3">
        <v>10</v>
      </c>
      <c r="F62" s="3">
        <f t="shared" si="4"/>
        <v>-86.814646077194055</v>
      </c>
    </row>
    <row r="63" spans="1:7">
      <c r="A63">
        <v>28</v>
      </c>
      <c r="B63" s="3">
        <f t="shared" si="5"/>
        <v>-86.814646077194055</v>
      </c>
      <c r="C63" s="3">
        <f t="shared" si="6"/>
        <v>-0.72345538397661713</v>
      </c>
      <c r="D63" s="3">
        <f t="shared" si="7"/>
        <v>25.569189523231483</v>
      </c>
      <c r="E63" s="3">
        <v>10</v>
      </c>
      <c r="F63" s="3">
        <f t="shared" si="4"/>
        <v>-122.38383560042554</v>
      </c>
    </row>
    <row r="64" spans="1:7">
      <c r="A64">
        <v>29</v>
      </c>
      <c r="B64" s="3">
        <f t="shared" si="5"/>
        <v>-122.38383560042554</v>
      </c>
      <c r="C64" s="3">
        <f t="shared" si="6"/>
        <v>-1.0198652966702129</v>
      </c>
      <c r="D64" s="3">
        <f t="shared" si="7"/>
        <v>25.865599435925077</v>
      </c>
      <c r="E64" s="3">
        <v>10</v>
      </c>
      <c r="F64" s="3">
        <f t="shared" si="4"/>
        <v>-158.24943503635063</v>
      </c>
    </row>
    <row r="65" spans="1:6">
      <c r="A65">
        <v>30</v>
      </c>
      <c r="B65" s="3">
        <f t="shared" si="5"/>
        <v>-158.24943503635063</v>
      </c>
      <c r="C65" s="3">
        <f t="shared" si="6"/>
        <v>-1.3187452919695886</v>
      </c>
      <c r="D65" s="3">
        <f t="shared" si="7"/>
        <v>26.164479431224454</v>
      </c>
      <c r="E65" s="3">
        <v>10</v>
      </c>
      <c r="F65" s="3">
        <f t="shared" si="4"/>
        <v>-194.41391446757507</v>
      </c>
    </row>
    <row r="66" spans="1:6">
      <c r="A66">
        <v>31</v>
      </c>
      <c r="B66" s="3">
        <f t="shared" si="5"/>
        <v>-194.41391446757507</v>
      </c>
      <c r="C66" s="3">
        <f t="shared" si="6"/>
        <v>-1.6201159538964589</v>
      </c>
      <c r="D66" s="3">
        <f t="shared" si="7"/>
        <v>26.465850093151325</v>
      </c>
      <c r="E66" s="3">
        <v>10</v>
      </c>
      <c r="F66" s="3">
        <f t="shared" si="4"/>
        <v>-230.87976456072639</v>
      </c>
    </row>
    <row r="67" spans="1:6">
      <c r="A67">
        <v>32</v>
      </c>
      <c r="B67" s="3">
        <f t="shared" si="5"/>
        <v>-230.87976456072639</v>
      </c>
      <c r="C67" s="3">
        <f t="shared" si="6"/>
        <v>-1.9239980380060533</v>
      </c>
      <c r="D67" s="3">
        <f t="shared" ref="D67:D71" si="8">MonthlyPayment-C67</f>
        <v>26.76973217726092</v>
      </c>
      <c r="E67" s="3">
        <v>10</v>
      </c>
      <c r="F67" s="3">
        <f t="shared" si="4"/>
        <v>-267.64949673798731</v>
      </c>
    </row>
    <row r="68" spans="1:6">
      <c r="A68">
        <v>33</v>
      </c>
      <c r="B68" s="3">
        <f t="shared" si="5"/>
        <v>-267.64949673798731</v>
      </c>
      <c r="C68" s="3">
        <f t="shared" si="6"/>
        <v>-2.2304124728165609</v>
      </c>
      <c r="D68" s="3">
        <f t="shared" si="8"/>
        <v>27.076146612071426</v>
      </c>
      <c r="E68" s="3">
        <v>10</v>
      </c>
      <c r="F68" s="3">
        <f t="shared" si="4"/>
        <v>-304.7256433500587</v>
      </c>
    </row>
    <row r="69" spans="1:6">
      <c r="A69">
        <v>34</v>
      </c>
      <c r="B69" s="3">
        <f t="shared" si="5"/>
        <v>-304.7256433500587</v>
      </c>
      <c r="C69" s="3">
        <f t="shared" si="6"/>
        <v>-2.539380361250489</v>
      </c>
      <c r="D69" s="3">
        <f t="shared" si="8"/>
        <v>27.385114500505356</v>
      </c>
      <c r="E69" s="3">
        <v>10</v>
      </c>
      <c r="F69" s="3">
        <f t="shared" si="4"/>
        <v>-342.11075785056403</v>
      </c>
    </row>
    <row r="70" spans="1:6">
      <c r="A70">
        <v>35</v>
      </c>
      <c r="B70" s="3">
        <f t="shared" si="5"/>
        <v>-342.11075785056403</v>
      </c>
      <c r="C70" s="3">
        <f t="shared" si="6"/>
        <v>-2.8509229820880337</v>
      </c>
      <c r="D70" s="3">
        <f t="shared" si="8"/>
        <v>27.696657121342898</v>
      </c>
      <c r="E70" s="3">
        <v>10</v>
      </c>
      <c r="F70" s="3">
        <f t="shared" si="4"/>
        <v>-379.80741497190695</v>
      </c>
    </row>
    <row r="71" spans="1:6">
      <c r="A71">
        <v>36</v>
      </c>
      <c r="B71" s="3">
        <f t="shared" si="5"/>
        <v>-379.80741497190695</v>
      </c>
      <c r="C71" s="3">
        <f t="shared" si="6"/>
        <v>-3.1650617914325578</v>
      </c>
      <c r="D71" s="3">
        <f t="shared" si="8"/>
        <v>28.010795930687422</v>
      </c>
      <c r="E71" s="3">
        <v>10</v>
      </c>
      <c r="F71" s="3">
        <f t="shared" si="4"/>
        <v>-417.81821090259439</v>
      </c>
    </row>
    <row r="72" spans="1:6">
      <c r="F72" s="3">
        <f t="shared" si="4"/>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70"/>
  <sheetViews>
    <sheetView tabSelected="1" topLeftCell="A36" workbookViewId="0">
      <selection activeCell="C7" sqref="C7"/>
    </sheetView>
  </sheetViews>
  <sheetFormatPr baseColWidth="10" defaultRowHeight="15" x14ac:dyDescent="0"/>
  <cols>
    <col min="1" max="1" width="25.83203125" customWidth="1"/>
    <col min="2" max="2" width="16.5" customWidth="1"/>
    <col min="3" max="3" width="22.83203125" customWidth="1"/>
    <col min="4" max="5" width="17.5" customWidth="1"/>
    <col min="6" max="6" width="21.83203125" customWidth="1"/>
  </cols>
  <sheetData>
    <row r="2" spans="1:6">
      <c r="B2" t="s">
        <v>71</v>
      </c>
      <c r="C2" t="s">
        <v>72</v>
      </c>
    </row>
    <row r="3" spans="1:6">
      <c r="A3" t="s">
        <v>1</v>
      </c>
      <c r="B3" s="3">
        <v>150000</v>
      </c>
      <c r="C3" s="3">
        <f>B47</f>
        <v>145090.44466853084</v>
      </c>
    </row>
    <row r="4" spans="1:6">
      <c r="A4" t="s">
        <v>0</v>
      </c>
      <c r="B4" s="2">
        <v>7.0000000000000007E-2</v>
      </c>
      <c r="C4" s="2">
        <v>7.2499999999999995E-2</v>
      </c>
    </row>
    <row r="5" spans="1:6">
      <c r="A5" t="s">
        <v>5</v>
      </c>
      <c r="B5" s="4">
        <f>B4/12</f>
        <v>5.8333333333333336E-3</v>
      </c>
      <c r="C5" s="4">
        <f>C4/12</f>
        <v>6.0416666666666665E-3</v>
      </c>
    </row>
    <row r="6" spans="1:6">
      <c r="A6" t="s">
        <v>10</v>
      </c>
      <c r="B6" s="6">
        <v>360</v>
      </c>
      <c r="C6" s="6">
        <v>324</v>
      </c>
    </row>
    <row r="7" spans="1:6">
      <c r="A7" t="s">
        <v>7</v>
      </c>
      <c r="B7" s="1">
        <f>-PMT(MonthlyInterestRate,NumPayments,LoanAmount,0,0)</f>
        <v>997.95374276877487</v>
      </c>
      <c r="C7" s="1">
        <f>-PMT(C5,C6,C3,0,0)</f>
        <v>1021.7182018144997</v>
      </c>
    </row>
    <row r="8" spans="1:6">
      <c r="A8" t="s">
        <v>60</v>
      </c>
      <c r="B8" s="1">
        <v>0</v>
      </c>
      <c r="C8">
        <v>0</v>
      </c>
    </row>
    <row r="9" spans="1:6">
      <c r="B9" s="1"/>
    </row>
    <row r="10" spans="1:6">
      <c r="B10" t="s">
        <v>3</v>
      </c>
      <c r="C10" t="s">
        <v>4</v>
      </c>
      <c r="D10" t="s">
        <v>6</v>
      </c>
      <c r="E10" t="s">
        <v>60</v>
      </c>
      <c r="F10" t="s">
        <v>8</v>
      </c>
    </row>
    <row r="11" spans="1:6">
      <c r="A11" t="s">
        <v>66</v>
      </c>
      <c r="B11" s="3">
        <f>LoanAmount</f>
        <v>150000</v>
      </c>
      <c r="C11" s="3">
        <f>(B11*B$5)</f>
        <v>875</v>
      </c>
      <c r="D11" s="3">
        <f t="shared" ref="D11:D12" si="0">MonthlyPayment-C11</f>
        <v>122.95374276877487</v>
      </c>
      <c r="E11" s="3">
        <f>B$8</f>
        <v>0</v>
      </c>
      <c r="F11" s="3">
        <f>B11-SUM(D11:E11)</f>
        <v>149877.04625723124</v>
      </c>
    </row>
    <row r="12" spans="1:6">
      <c r="A12">
        <v>2</v>
      </c>
      <c r="B12" s="3">
        <f>F11</f>
        <v>149877.04625723124</v>
      </c>
      <c r="C12" s="3">
        <f>(B12*B$5)</f>
        <v>874.28276983384899</v>
      </c>
      <c r="D12" s="3">
        <f t="shared" si="0"/>
        <v>123.67097293492589</v>
      </c>
      <c r="E12" s="3">
        <f t="shared" ref="E12:E46" si="1">B$8</f>
        <v>0</v>
      </c>
      <c r="F12" s="3">
        <f t="shared" ref="F12" si="2">B12-SUM(D12:E12)</f>
        <v>149753.37528429631</v>
      </c>
    </row>
    <row r="13" spans="1:6">
      <c r="A13">
        <v>3</v>
      </c>
      <c r="B13" s="3">
        <f t="shared" ref="B13:B70" si="3">F12</f>
        <v>149753.37528429631</v>
      </c>
      <c r="C13" s="3">
        <f t="shared" ref="C13:C70" si="4">(B13*B$5)</f>
        <v>873.56135582506192</v>
      </c>
      <c r="D13" s="3">
        <f t="shared" ref="D13:D70" si="5">MonthlyPayment-C13</f>
        <v>124.39238694371295</v>
      </c>
      <c r="E13" s="3">
        <f t="shared" si="1"/>
        <v>0</v>
      </c>
      <c r="F13" s="3">
        <f t="shared" ref="F13:F70" si="6">B13-SUM(D13:E13)</f>
        <v>149628.9828973526</v>
      </c>
    </row>
    <row r="14" spans="1:6">
      <c r="A14">
        <v>4</v>
      </c>
      <c r="B14" s="3">
        <f t="shared" si="3"/>
        <v>149628.9828973526</v>
      </c>
      <c r="C14" s="3">
        <f t="shared" si="4"/>
        <v>872.8357335678902</v>
      </c>
      <c r="D14" s="3">
        <f t="shared" si="5"/>
        <v>125.11800920088467</v>
      </c>
      <c r="E14" s="3">
        <f t="shared" si="1"/>
        <v>0</v>
      </c>
      <c r="F14" s="3">
        <f t="shared" si="6"/>
        <v>149503.86488815173</v>
      </c>
    </row>
    <row r="15" spans="1:6">
      <c r="A15">
        <v>5</v>
      </c>
      <c r="B15" s="3">
        <f t="shared" si="3"/>
        <v>149503.86488815173</v>
      </c>
      <c r="C15" s="3">
        <f t="shared" si="4"/>
        <v>872.10587851421849</v>
      </c>
      <c r="D15" s="3">
        <f t="shared" si="5"/>
        <v>125.84786425455638</v>
      </c>
      <c r="E15" s="3">
        <f t="shared" si="1"/>
        <v>0</v>
      </c>
      <c r="F15" s="3">
        <f t="shared" si="6"/>
        <v>149378.01702389718</v>
      </c>
    </row>
    <row r="16" spans="1:6">
      <c r="A16">
        <v>6</v>
      </c>
      <c r="B16" s="3">
        <f t="shared" si="3"/>
        <v>149378.01702389718</v>
      </c>
      <c r="C16" s="3">
        <f t="shared" si="4"/>
        <v>871.37176597273356</v>
      </c>
      <c r="D16" s="3">
        <f t="shared" si="5"/>
        <v>126.58197679604132</v>
      </c>
      <c r="E16" s="3">
        <f t="shared" si="1"/>
        <v>0</v>
      </c>
      <c r="F16" s="3">
        <f t="shared" si="6"/>
        <v>149251.43504710114</v>
      </c>
    </row>
    <row r="17" spans="1:6">
      <c r="A17">
        <v>7</v>
      </c>
      <c r="B17" s="3">
        <f t="shared" si="3"/>
        <v>149251.43504710114</v>
      </c>
      <c r="C17" s="3">
        <f t="shared" si="4"/>
        <v>870.63337110809005</v>
      </c>
      <c r="D17" s="3">
        <f t="shared" si="5"/>
        <v>127.32037166068483</v>
      </c>
      <c r="E17" s="3">
        <f t="shared" si="1"/>
        <v>0</v>
      </c>
      <c r="F17" s="3">
        <f t="shared" si="6"/>
        <v>149124.11467544045</v>
      </c>
    </row>
    <row r="18" spans="1:6">
      <c r="A18">
        <v>8</v>
      </c>
      <c r="B18" s="3">
        <f t="shared" si="3"/>
        <v>149124.11467544045</v>
      </c>
      <c r="C18" s="3">
        <f t="shared" si="4"/>
        <v>869.8906689400693</v>
      </c>
      <c r="D18" s="3">
        <f t="shared" si="5"/>
        <v>128.06307382870557</v>
      </c>
      <c r="E18" s="3">
        <f t="shared" si="1"/>
        <v>0</v>
      </c>
      <c r="F18" s="3">
        <f t="shared" si="6"/>
        <v>148996.05160161175</v>
      </c>
    </row>
    <row r="19" spans="1:6">
      <c r="A19">
        <v>9</v>
      </c>
      <c r="B19" s="3">
        <f t="shared" si="3"/>
        <v>148996.05160161175</v>
      </c>
      <c r="C19" s="3">
        <f t="shared" si="4"/>
        <v>869.14363434273525</v>
      </c>
      <c r="D19" s="3">
        <f t="shared" si="5"/>
        <v>128.81010842603962</v>
      </c>
      <c r="E19" s="3">
        <f t="shared" si="1"/>
        <v>0</v>
      </c>
      <c r="F19" s="3">
        <f t="shared" si="6"/>
        <v>148867.24149318572</v>
      </c>
    </row>
    <row r="20" spans="1:6">
      <c r="A20">
        <v>10</v>
      </c>
      <c r="B20" s="3">
        <f t="shared" si="3"/>
        <v>148867.24149318572</v>
      </c>
      <c r="C20" s="3">
        <f t="shared" si="4"/>
        <v>868.39224204358345</v>
      </c>
      <c r="D20" s="3">
        <f t="shared" si="5"/>
        <v>129.56150072519142</v>
      </c>
      <c r="E20" s="3">
        <f t="shared" si="1"/>
        <v>0</v>
      </c>
      <c r="F20" s="3">
        <f t="shared" si="6"/>
        <v>148737.67999246053</v>
      </c>
    </row>
    <row r="21" spans="1:6">
      <c r="A21">
        <v>11</v>
      </c>
      <c r="B21" s="3">
        <f t="shared" si="3"/>
        <v>148737.67999246053</v>
      </c>
      <c r="C21" s="3">
        <f t="shared" si="4"/>
        <v>867.6364666226865</v>
      </c>
      <c r="D21" s="3">
        <f t="shared" si="5"/>
        <v>130.31727614608837</v>
      </c>
      <c r="E21" s="3">
        <f t="shared" si="1"/>
        <v>0</v>
      </c>
      <c r="F21" s="3">
        <f t="shared" si="6"/>
        <v>148607.36271631444</v>
      </c>
    </row>
    <row r="22" spans="1:6">
      <c r="A22">
        <v>12</v>
      </c>
      <c r="B22" s="3">
        <f t="shared" si="3"/>
        <v>148607.36271631444</v>
      </c>
      <c r="C22" s="3">
        <f t="shared" si="4"/>
        <v>866.87628251183423</v>
      </c>
      <c r="D22" s="3">
        <f t="shared" si="5"/>
        <v>131.07746025694064</v>
      </c>
      <c r="E22" s="3">
        <f t="shared" si="1"/>
        <v>0</v>
      </c>
      <c r="F22" s="3">
        <f t="shared" si="6"/>
        <v>148476.28525605751</v>
      </c>
    </row>
    <row r="23" spans="1:6">
      <c r="A23">
        <v>13</v>
      </c>
      <c r="B23" s="3">
        <f t="shared" si="3"/>
        <v>148476.28525605751</v>
      </c>
      <c r="C23" s="3">
        <f t="shared" si="4"/>
        <v>866.11166399366891</v>
      </c>
      <c r="D23" s="3">
        <f t="shared" si="5"/>
        <v>131.84207877510596</v>
      </c>
      <c r="E23" s="3">
        <f t="shared" si="1"/>
        <v>0</v>
      </c>
      <c r="F23" s="3">
        <f t="shared" si="6"/>
        <v>148344.4431772824</v>
      </c>
    </row>
    <row r="24" spans="1:6">
      <c r="A24">
        <v>14</v>
      </c>
      <c r="B24" s="3">
        <f t="shared" si="3"/>
        <v>148344.4431772824</v>
      </c>
      <c r="C24" s="3">
        <f t="shared" si="4"/>
        <v>865.34258520081403</v>
      </c>
      <c r="D24" s="3">
        <f t="shared" si="5"/>
        <v>132.61115756796084</v>
      </c>
      <c r="E24" s="3">
        <f t="shared" si="1"/>
        <v>0</v>
      </c>
      <c r="F24" s="3">
        <f t="shared" si="6"/>
        <v>148211.83201971443</v>
      </c>
    </row>
    <row r="25" spans="1:6">
      <c r="A25">
        <v>15</v>
      </c>
      <c r="B25" s="3">
        <f t="shared" si="3"/>
        <v>148211.83201971443</v>
      </c>
      <c r="C25" s="3">
        <f t="shared" si="4"/>
        <v>864.56902011500085</v>
      </c>
      <c r="D25" s="3">
        <f t="shared" si="5"/>
        <v>133.38472265377402</v>
      </c>
      <c r="E25" s="3">
        <f t="shared" si="1"/>
        <v>0</v>
      </c>
      <c r="F25" s="3">
        <f t="shared" si="6"/>
        <v>148078.44729706066</v>
      </c>
    </row>
    <row r="26" spans="1:6">
      <c r="A26">
        <v>16</v>
      </c>
      <c r="B26" s="3">
        <f t="shared" si="3"/>
        <v>148078.44729706066</v>
      </c>
      <c r="C26" s="3">
        <f t="shared" si="4"/>
        <v>863.79094256618725</v>
      </c>
      <c r="D26" s="3">
        <f t="shared" si="5"/>
        <v>134.16280020258762</v>
      </c>
      <c r="E26" s="3">
        <f t="shared" si="1"/>
        <v>0</v>
      </c>
      <c r="F26" s="3">
        <f t="shared" si="6"/>
        <v>147944.28449685808</v>
      </c>
    </row>
    <row r="27" spans="1:6">
      <c r="A27">
        <v>17</v>
      </c>
      <c r="B27" s="3">
        <f t="shared" si="3"/>
        <v>147944.28449685808</v>
      </c>
      <c r="C27" s="3">
        <f t="shared" si="4"/>
        <v>863.00832623167219</v>
      </c>
      <c r="D27" s="3">
        <f t="shared" si="5"/>
        <v>134.94541653710269</v>
      </c>
      <c r="E27" s="3">
        <f t="shared" si="1"/>
        <v>0</v>
      </c>
      <c r="F27" s="3">
        <f t="shared" si="6"/>
        <v>147809.33908032096</v>
      </c>
    </row>
    <row r="28" spans="1:6">
      <c r="A28">
        <v>18</v>
      </c>
      <c r="B28" s="3">
        <f t="shared" si="3"/>
        <v>147809.33908032096</v>
      </c>
      <c r="C28" s="3">
        <f t="shared" si="4"/>
        <v>862.22114463520563</v>
      </c>
      <c r="D28" s="3">
        <f t="shared" si="5"/>
        <v>135.73259813356924</v>
      </c>
      <c r="E28" s="3">
        <f t="shared" si="1"/>
        <v>0</v>
      </c>
      <c r="F28" s="3">
        <f t="shared" si="6"/>
        <v>147673.6064821874</v>
      </c>
    </row>
    <row r="29" spans="1:6">
      <c r="A29">
        <v>19</v>
      </c>
      <c r="B29" s="3">
        <f t="shared" si="3"/>
        <v>147673.6064821874</v>
      </c>
      <c r="C29" s="3">
        <f t="shared" si="4"/>
        <v>861.42937114609322</v>
      </c>
      <c r="D29" s="3">
        <f t="shared" si="5"/>
        <v>136.52437162268166</v>
      </c>
      <c r="E29" s="3">
        <f t="shared" si="1"/>
        <v>0</v>
      </c>
      <c r="F29" s="3">
        <f t="shared" si="6"/>
        <v>147537.08211056472</v>
      </c>
    </row>
    <row r="30" spans="1:6">
      <c r="A30">
        <v>20</v>
      </c>
      <c r="B30" s="3">
        <f t="shared" si="3"/>
        <v>147537.08211056472</v>
      </c>
      <c r="C30" s="3">
        <f t="shared" si="4"/>
        <v>860.6329789782942</v>
      </c>
      <c r="D30" s="3">
        <f t="shared" si="5"/>
        <v>137.32076379048067</v>
      </c>
      <c r="E30" s="3">
        <f t="shared" si="1"/>
        <v>0</v>
      </c>
      <c r="F30" s="3">
        <f t="shared" si="6"/>
        <v>147399.76134677423</v>
      </c>
    </row>
    <row r="31" spans="1:6">
      <c r="A31">
        <v>21</v>
      </c>
      <c r="B31" s="3">
        <f t="shared" si="3"/>
        <v>147399.76134677423</v>
      </c>
      <c r="C31" s="3">
        <f t="shared" si="4"/>
        <v>859.83194118951644</v>
      </c>
      <c r="D31" s="3">
        <f t="shared" si="5"/>
        <v>138.12180157925843</v>
      </c>
      <c r="E31" s="3">
        <f t="shared" si="1"/>
        <v>0</v>
      </c>
      <c r="F31" s="3">
        <f t="shared" si="6"/>
        <v>147261.63954519498</v>
      </c>
    </row>
    <row r="32" spans="1:6">
      <c r="A32">
        <v>22</v>
      </c>
      <c r="B32" s="3">
        <f t="shared" si="3"/>
        <v>147261.63954519498</v>
      </c>
      <c r="C32" s="3">
        <f t="shared" si="4"/>
        <v>859.02623068030414</v>
      </c>
      <c r="D32" s="3">
        <f t="shared" si="5"/>
        <v>138.92751208847073</v>
      </c>
      <c r="E32" s="3">
        <f t="shared" si="1"/>
        <v>0</v>
      </c>
      <c r="F32" s="3">
        <f t="shared" si="6"/>
        <v>147122.71203310651</v>
      </c>
    </row>
    <row r="33" spans="1:6">
      <c r="A33">
        <v>23</v>
      </c>
      <c r="B33" s="3">
        <f t="shared" si="3"/>
        <v>147122.71203310651</v>
      </c>
      <c r="C33" s="3">
        <f t="shared" si="4"/>
        <v>858.21582019312132</v>
      </c>
      <c r="D33" s="3">
        <f t="shared" si="5"/>
        <v>139.73792257565356</v>
      </c>
      <c r="E33" s="3">
        <f t="shared" si="1"/>
        <v>0</v>
      </c>
      <c r="F33" s="3">
        <f t="shared" si="6"/>
        <v>146982.97411053086</v>
      </c>
    </row>
    <row r="34" spans="1:6">
      <c r="A34">
        <v>24</v>
      </c>
      <c r="B34" s="3">
        <f t="shared" si="3"/>
        <v>146982.97411053086</v>
      </c>
      <c r="C34" s="3">
        <f t="shared" si="4"/>
        <v>857.40068231143005</v>
      </c>
      <c r="D34" s="3">
        <f t="shared" si="5"/>
        <v>140.55306045734483</v>
      </c>
      <c r="E34" s="3">
        <f t="shared" si="1"/>
        <v>0</v>
      </c>
      <c r="F34" s="3">
        <f t="shared" si="6"/>
        <v>146842.42105007352</v>
      </c>
    </row>
    <row r="35" spans="1:6">
      <c r="A35">
        <v>25</v>
      </c>
      <c r="B35" s="3">
        <f t="shared" si="3"/>
        <v>146842.42105007352</v>
      </c>
      <c r="C35" s="3">
        <f t="shared" si="4"/>
        <v>856.5807894587623</v>
      </c>
      <c r="D35" s="3">
        <f t="shared" si="5"/>
        <v>141.37295331001258</v>
      </c>
      <c r="E35" s="3">
        <f t="shared" si="1"/>
        <v>0</v>
      </c>
      <c r="F35" s="3">
        <f t="shared" si="6"/>
        <v>146701.04809676349</v>
      </c>
    </row>
    <row r="36" spans="1:6">
      <c r="A36">
        <v>26</v>
      </c>
      <c r="B36" s="3">
        <f t="shared" si="3"/>
        <v>146701.04809676349</v>
      </c>
      <c r="C36" s="3">
        <f t="shared" si="4"/>
        <v>855.75611389778703</v>
      </c>
      <c r="D36" s="3">
        <f t="shared" si="5"/>
        <v>142.19762887098784</v>
      </c>
      <c r="E36" s="3">
        <f t="shared" si="1"/>
        <v>0</v>
      </c>
      <c r="F36" s="3">
        <f t="shared" si="6"/>
        <v>146558.85046789251</v>
      </c>
    </row>
    <row r="37" spans="1:6">
      <c r="A37">
        <v>27</v>
      </c>
      <c r="B37" s="3">
        <f t="shared" si="3"/>
        <v>146558.85046789251</v>
      </c>
      <c r="C37" s="3">
        <f t="shared" si="4"/>
        <v>854.92662772937297</v>
      </c>
      <c r="D37" s="3">
        <f t="shared" si="5"/>
        <v>143.02711503940191</v>
      </c>
      <c r="E37" s="3">
        <f t="shared" si="1"/>
        <v>0</v>
      </c>
      <c r="F37" s="3">
        <f t="shared" si="6"/>
        <v>146415.8233528531</v>
      </c>
    </row>
    <row r="38" spans="1:6">
      <c r="A38">
        <v>28</v>
      </c>
      <c r="B38" s="3">
        <f t="shared" si="3"/>
        <v>146415.8233528531</v>
      </c>
      <c r="C38" s="3">
        <f t="shared" si="4"/>
        <v>854.09230289164316</v>
      </c>
      <c r="D38" s="3">
        <f t="shared" si="5"/>
        <v>143.86143987713172</v>
      </c>
      <c r="E38" s="3">
        <f t="shared" si="1"/>
        <v>0</v>
      </c>
      <c r="F38" s="3">
        <f t="shared" si="6"/>
        <v>146271.96191297597</v>
      </c>
    </row>
    <row r="39" spans="1:6">
      <c r="A39">
        <v>29</v>
      </c>
      <c r="B39" s="3">
        <f t="shared" si="3"/>
        <v>146271.96191297597</v>
      </c>
      <c r="C39" s="3">
        <f t="shared" si="4"/>
        <v>853.2531111590265</v>
      </c>
      <c r="D39" s="3">
        <f t="shared" si="5"/>
        <v>144.70063160974837</v>
      </c>
      <c r="E39" s="3">
        <f t="shared" si="1"/>
        <v>0</v>
      </c>
      <c r="F39" s="3">
        <f t="shared" si="6"/>
        <v>146127.26128136623</v>
      </c>
    </row>
    <row r="40" spans="1:6">
      <c r="A40">
        <v>30</v>
      </c>
      <c r="B40" s="3">
        <f t="shared" si="3"/>
        <v>146127.26128136623</v>
      </c>
      <c r="C40" s="3">
        <f t="shared" si="4"/>
        <v>852.40902414130301</v>
      </c>
      <c r="D40" s="3">
        <f t="shared" si="5"/>
        <v>145.54471862747187</v>
      </c>
      <c r="E40" s="3">
        <f t="shared" si="1"/>
        <v>0</v>
      </c>
      <c r="F40" s="3">
        <f t="shared" si="6"/>
        <v>145981.71656273876</v>
      </c>
    </row>
    <row r="41" spans="1:6">
      <c r="A41">
        <v>31</v>
      </c>
      <c r="B41" s="3">
        <f t="shared" si="3"/>
        <v>145981.71656273876</v>
      </c>
      <c r="C41" s="3">
        <f t="shared" si="4"/>
        <v>851.56001328264279</v>
      </c>
      <c r="D41" s="3">
        <f t="shared" si="5"/>
        <v>146.39372948613209</v>
      </c>
      <c r="E41" s="3">
        <f t="shared" si="1"/>
        <v>0</v>
      </c>
      <c r="F41" s="3">
        <f t="shared" si="6"/>
        <v>145835.32283325263</v>
      </c>
    </row>
    <row r="42" spans="1:6">
      <c r="A42">
        <v>32</v>
      </c>
      <c r="B42" s="3">
        <f t="shared" si="3"/>
        <v>145835.32283325263</v>
      </c>
      <c r="C42" s="3">
        <f t="shared" si="4"/>
        <v>850.70604986064041</v>
      </c>
      <c r="D42" s="3">
        <f t="shared" si="5"/>
        <v>147.24769290813447</v>
      </c>
      <c r="E42" s="3">
        <f t="shared" si="1"/>
        <v>0</v>
      </c>
      <c r="F42" s="3">
        <f t="shared" si="6"/>
        <v>145688.0751403445</v>
      </c>
    </row>
    <row r="43" spans="1:6">
      <c r="A43">
        <v>33</v>
      </c>
      <c r="B43" s="3">
        <f t="shared" si="3"/>
        <v>145688.0751403445</v>
      </c>
      <c r="C43" s="3">
        <f t="shared" si="4"/>
        <v>849.84710498534298</v>
      </c>
      <c r="D43" s="3">
        <f t="shared" si="5"/>
        <v>148.10663778343189</v>
      </c>
      <c r="E43" s="3">
        <f t="shared" si="1"/>
        <v>0</v>
      </c>
      <c r="F43" s="3">
        <f t="shared" si="6"/>
        <v>145539.96850256107</v>
      </c>
    </row>
    <row r="44" spans="1:6">
      <c r="A44">
        <v>34</v>
      </c>
      <c r="B44" s="3">
        <f t="shared" si="3"/>
        <v>145539.96850256107</v>
      </c>
      <c r="C44" s="3">
        <f t="shared" si="4"/>
        <v>848.98314959827292</v>
      </c>
      <c r="D44" s="3">
        <f t="shared" si="5"/>
        <v>148.97059317050196</v>
      </c>
      <c r="E44" s="3">
        <f t="shared" si="1"/>
        <v>0</v>
      </c>
      <c r="F44" s="3">
        <f t="shared" si="6"/>
        <v>145390.99790939057</v>
      </c>
    </row>
    <row r="45" spans="1:6">
      <c r="A45">
        <v>35</v>
      </c>
      <c r="B45" s="3">
        <f t="shared" si="3"/>
        <v>145390.99790939057</v>
      </c>
      <c r="C45" s="3">
        <f t="shared" si="4"/>
        <v>848.11415447144509</v>
      </c>
      <c r="D45" s="3">
        <f t="shared" si="5"/>
        <v>149.83958829732978</v>
      </c>
      <c r="E45" s="3">
        <f t="shared" si="1"/>
        <v>0</v>
      </c>
      <c r="F45" s="3">
        <f t="shared" si="6"/>
        <v>145241.15832109324</v>
      </c>
    </row>
    <row r="46" spans="1:6">
      <c r="A46">
        <v>36</v>
      </c>
      <c r="B46" s="3">
        <f t="shared" si="3"/>
        <v>145241.15832109324</v>
      </c>
      <c r="C46" s="3">
        <f t="shared" si="4"/>
        <v>847.24009020637732</v>
      </c>
      <c r="D46" s="3">
        <f t="shared" si="5"/>
        <v>150.71365256239756</v>
      </c>
      <c r="E46" s="3">
        <f t="shared" si="1"/>
        <v>0</v>
      </c>
      <c r="F46" s="8">
        <f t="shared" si="6"/>
        <v>145090.44466853084</v>
      </c>
    </row>
    <row r="47" spans="1:6">
      <c r="A47" s="25">
        <v>37</v>
      </c>
      <c r="B47" s="7">
        <f t="shared" si="3"/>
        <v>145090.44466853084</v>
      </c>
      <c r="C47" s="7">
        <f>(B47*InterestRateAfterRateAdjust)</f>
        <v>876.58810320570717</v>
      </c>
      <c r="D47" s="7">
        <f>MonthlyPaymentAfterRateAdjust-C47</f>
        <v>145.13009860879254</v>
      </c>
      <c r="E47" s="7">
        <f>C$8</f>
        <v>0</v>
      </c>
      <c r="F47" s="7">
        <f t="shared" si="6"/>
        <v>144945.31456992205</v>
      </c>
    </row>
    <row r="48" spans="1:6">
      <c r="A48" s="25">
        <v>38</v>
      </c>
      <c r="B48" s="7">
        <f t="shared" ref="B48:B70" si="7">F47</f>
        <v>144945.31456992205</v>
      </c>
      <c r="C48" s="7">
        <f>(B48*InterestRateAfterRateAdjust)</f>
        <v>875.71127552661233</v>
      </c>
      <c r="D48" s="7">
        <f>MonthlyPaymentAfterRateAdjust-C48</f>
        <v>146.00692628788738</v>
      </c>
      <c r="E48" s="7">
        <f t="shared" ref="E48:E70" si="8">C$8</f>
        <v>0</v>
      </c>
      <c r="F48" s="7">
        <f t="shared" ref="F48:F70" si="9">B48-SUM(D48:E48)</f>
        <v>144799.30764363415</v>
      </c>
    </row>
    <row r="49" spans="1:6">
      <c r="A49" s="25">
        <v>39</v>
      </c>
      <c r="B49" s="7">
        <f t="shared" si="7"/>
        <v>144799.30764363415</v>
      </c>
      <c r="C49" s="7">
        <f>(B49*InterestRateAfterRateAdjust)</f>
        <v>874.82915034695634</v>
      </c>
      <c r="D49" s="7">
        <f>MonthlyPaymentAfterRateAdjust-C49</f>
        <v>146.88905146754337</v>
      </c>
      <c r="E49" s="7">
        <f t="shared" si="8"/>
        <v>0</v>
      </c>
      <c r="F49" s="7">
        <f t="shared" si="9"/>
        <v>144652.41859216662</v>
      </c>
    </row>
    <row r="50" spans="1:6">
      <c r="A50" s="25">
        <v>40</v>
      </c>
      <c r="B50" s="7">
        <f t="shared" si="7"/>
        <v>144652.41859216662</v>
      </c>
      <c r="C50" s="7">
        <f>(B50*InterestRateAfterRateAdjust)</f>
        <v>873.94169566100663</v>
      </c>
      <c r="D50" s="7">
        <f>MonthlyPaymentAfterRateAdjust-C50</f>
        <v>147.77650615349307</v>
      </c>
      <c r="E50" s="7">
        <f t="shared" si="8"/>
        <v>0</v>
      </c>
      <c r="F50" s="7">
        <f t="shared" si="9"/>
        <v>144504.64208601313</v>
      </c>
    </row>
    <row r="51" spans="1:6">
      <c r="A51" s="25">
        <v>41</v>
      </c>
      <c r="B51" s="7">
        <f t="shared" si="7"/>
        <v>144504.64208601313</v>
      </c>
      <c r="C51" s="7">
        <f>(B51*InterestRateAfterRateAdjust)</f>
        <v>873.04887926966262</v>
      </c>
      <c r="D51" s="7">
        <f>MonthlyPaymentAfterRateAdjust-C51</f>
        <v>148.66932254483709</v>
      </c>
      <c r="E51" s="7">
        <f t="shared" si="8"/>
        <v>0</v>
      </c>
      <c r="F51" s="7">
        <f t="shared" si="9"/>
        <v>144355.97276346831</v>
      </c>
    </row>
    <row r="52" spans="1:6">
      <c r="A52" s="25">
        <v>42</v>
      </c>
      <c r="B52" s="7">
        <f t="shared" si="7"/>
        <v>144355.97276346831</v>
      </c>
      <c r="C52" s="7">
        <f>(B52*InterestRateAfterRateAdjust)</f>
        <v>872.15066877928768</v>
      </c>
      <c r="D52" s="7">
        <f>MonthlyPaymentAfterRateAdjust-C52</f>
        <v>149.56753303521202</v>
      </c>
      <c r="E52" s="7">
        <f t="shared" si="8"/>
        <v>0</v>
      </c>
      <c r="F52" s="7">
        <f t="shared" si="9"/>
        <v>144206.4052304331</v>
      </c>
    </row>
    <row r="53" spans="1:6">
      <c r="A53" s="25">
        <v>43</v>
      </c>
      <c r="B53" s="7">
        <f t="shared" si="7"/>
        <v>144206.4052304331</v>
      </c>
      <c r="C53" s="7">
        <f>(B53*InterestRateAfterRateAdjust)</f>
        <v>871.24703160053332</v>
      </c>
      <c r="D53" s="7">
        <f>MonthlyPaymentAfterRateAdjust-C53</f>
        <v>150.47117021396639</v>
      </c>
      <c r="E53" s="7">
        <f t="shared" si="8"/>
        <v>0</v>
      </c>
      <c r="F53" s="7">
        <f t="shared" si="9"/>
        <v>144055.93406021912</v>
      </c>
    </row>
    <row r="54" spans="1:6">
      <c r="A54" s="25">
        <v>44</v>
      </c>
      <c r="B54" s="7">
        <f t="shared" si="7"/>
        <v>144055.93406021912</v>
      </c>
      <c r="C54" s="7">
        <f>(B54*InterestRateAfterRateAdjust)</f>
        <v>870.33793494715712</v>
      </c>
      <c r="D54" s="7">
        <f>MonthlyPaymentAfterRateAdjust-C54</f>
        <v>151.38026686734258</v>
      </c>
      <c r="E54" s="7">
        <f t="shared" si="8"/>
        <v>0</v>
      </c>
      <c r="F54" s="7">
        <f t="shared" si="9"/>
        <v>143904.55379335178</v>
      </c>
    </row>
    <row r="55" spans="1:6">
      <c r="A55" s="25">
        <v>45</v>
      </c>
      <c r="B55" s="7">
        <f t="shared" si="7"/>
        <v>143904.55379335178</v>
      </c>
      <c r="C55" s="7">
        <f>(B55*InterestRateAfterRateAdjust)</f>
        <v>869.42334583483364</v>
      </c>
      <c r="D55" s="7">
        <f>MonthlyPaymentAfterRateAdjust-C55</f>
        <v>152.29485597966607</v>
      </c>
      <c r="E55" s="7">
        <f t="shared" si="8"/>
        <v>0</v>
      </c>
      <c r="F55" s="7">
        <f t="shared" si="9"/>
        <v>143752.2589373721</v>
      </c>
    </row>
    <row r="56" spans="1:6">
      <c r="A56" s="25">
        <v>46</v>
      </c>
      <c r="B56" s="7">
        <f t="shared" si="7"/>
        <v>143752.2589373721</v>
      </c>
      <c r="C56" s="7">
        <f>(B56*InterestRateAfterRateAdjust)</f>
        <v>868.50323107995644</v>
      </c>
      <c r="D56" s="7">
        <f>MonthlyPaymentAfterRateAdjust-C56</f>
        <v>153.21497073454327</v>
      </c>
      <c r="E56" s="7">
        <f t="shared" si="8"/>
        <v>0</v>
      </c>
      <c r="F56" s="7">
        <f t="shared" si="9"/>
        <v>143599.04396663755</v>
      </c>
    </row>
    <row r="57" spans="1:6">
      <c r="A57" s="25">
        <v>47</v>
      </c>
      <c r="B57" s="7">
        <f t="shared" si="7"/>
        <v>143599.04396663755</v>
      </c>
      <c r="C57" s="7">
        <f>(B57*InterestRateAfterRateAdjust)</f>
        <v>867.57755729843518</v>
      </c>
      <c r="D57" s="7">
        <f>MonthlyPaymentAfterRateAdjust-C57</f>
        <v>154.14064451606453</v>
      </c>
      <c r="E57" s="7">
        <f t="shared" si="8"/>
        <v>0</v>
      </c>
      <c r="F57" s="7">
        <f t="shared" si="9"/>
        <v>143444.90332212148</v>
      </c>
    </row>
    <row r="58" spans="1:6">
      <c r="A58" s="25">
        <v>48</v>
      </c>
      <c r="B58" s="7">
        <f t="shared" si="7"/>
        <v>143444.90332212148</v>
      </c>
      <c r="C58" s="7">
        <f>(B58*InterestRateAfterRateAdjust)</f>
        <v>866.64629090448386</v>
      </c>
      <c r="D58" s="7">
        <f>MonthlyPaymentAfterRateAdjust-C58</f>
        <v>155.07191091001584</v>
      </c>
      <c r="E58" s="7">
        <f t="shared" si="8"/>
        <v>0</v>
      </c>
      <c r="F58" s="7">
        <f t="shared" si="9"/>
        <v>143289.83141121146</v>
      </c>
    </row>
    <row r="59" spans="1:6">
      <c r="A59" s="25">
        <v>49</v>
      </c>
      <c r="B59" s="7">
        <f t="shared" si="7"/>
        <v>143289.83141121146</v>
      </c>
      <c r="C59" s="7">
        <f>(B59*InterestRateAfterRateAdjust)</f>
        <v>865.70939810940251</v>
      </c>
      <c r="D59" s="7">
        <f>MonthlyPaymentAfterRateAdjust-C59</f>
        <v>156.00880370509719</v>
      </c>
      <c r="E59" s="7">
        <f t="shared" si="8"/>
        <v>0</v>
      </c>
      <c r="F59" s="7">
        <f t="shared" si="9"/>
        <v>143133.82260750636</v>
      </c>
    </row>
    <row r="60" spans="1:6">
      <c r="A60" s="25">
        <v>50</v>
      </c>
      <c r="B60" s="7">
        <f t="shared" si="7"/>
        <v>143133.82260750636</v>
      </c>
      <c r="C60" s="7">
        <f>(B60*InterestRateAfterRateAdjust)</f>
        <v>864.76684492035088</v>
      </c>
      <c r="D60" s="7">
        <f>MonthlyPaymentAfterRateAdjust-C60</f>
        <v>156.95135689414883</v>
      </c>
      <c r="E60" s="7">
        <f t="shared" si="8"/>
        <v>0</v>
      </c>
      <c r="F60" s="7">
        <f t="shared" si="9"/>
        <v>142976.8712506122</v>
      </c>
    </row>
    <row r="61" spans="1:6">
      <c r="A61" s="25">
        <v>51</v>
      </c>
      <c r="B61" s="7">
        <f t="shared" si="7"/>
        <v>142976.8712506122</v>
      </c>
      <c r="C61" s="7">
        <f>(B61*InterestRateAfterRateAdjust)</f>
        <v>863.81859713911535</v>
      </c>
      <c r="D61" s="7">
        <f>MonthlyPaymentAfterRateAdjust-C61</f>
        <v>157.89960467538435</v>
      </c>
      <c r="E61" s="7">
        <f t="shared" si="8"/>
        <v>0</v>
      </c>
      <c r="F61" s="7">
        <f t="shared" si="9"/>
        <v>142818.97164593681</v>
      </c>
    </row>
    <row r="62" spans="1:6">
      <c r="A62" s="25">
        <v>52</v>
      </c>
      <c r="B62" s="7">
        <f t="shared" si="7"/>
        <v>142818.97164593681</v>
      </c>
      <c r="C62" s="7">
        <f>(B62*InterestRateAfterRateAdjust)</f>
        <v>862.86462036086823</v>
      </c>
      <c r="D62" s="7">
        <f>MonthlyPaymentAfterRateAdjust-C62</f>
        <v>158.85358145363148</v>
      </c>
      <c r="E62" s="7">
        <f t="shared" si="8"/>
        <v>0</v>
      </c>
      <c r="F62" s="7">
        <f t="shared" si="9"/>
        <v>142660.11806448316</v>
      </c>
    </row>
    <row r="63" spans="1:6">
      <c r="A63" s="25">
        <v>53</v>
      </c>
      <c r="B63" s="7">
        <f t="shared" si="7"/>
        <v>142660.11806448316</v>
      </c>
      <c r="C63" s="7">
        <f>(B63*InterestRateAfterRateAdjust)</f>
        <v>861.90487997291905</v>
      </c>
      <c r="D63" s="7">
        <f>MonthlyPaymentAfterRateAdjust-C63</f>
        <v>159.81332184158066</v>
      </c>
      <c r="E63" s="7">
        <f t="shared" si="8"/>
        <v>0</v>
      </c>
      <c r="F63" s="7">
        <f t="shared" si="9"/>
        <v>142500.30474264157</v>
      </c>
    </row>
    <row r="64" spans="1:6">
      <c r="A64" s="25">
        <v>54</v>
      </c>
      <c r="B64" s="7">
        <f t="shared" si="7"/>
        <v>142500.30474264157</v>
      </c>
      <c r="C64" s="7">
        <f>(B64*InterestRateAfterRateAdjust)</f>
        <v>860.93934115345951</v>
      </c>
      <c r="D64" s="7">
        <f>MonthlyPaymentAfterRateAdjust-C64</f>
        <v>160.7788606610402</v>
      </c>
      <c r="E64" s="7">
        <f t="shared" si="8"/>
        <v>0</v>
      </c>
      <c r="F64" s="7">
        <f t="shared" si="9"/>
        <v>142339.52588198055</v>
      </c>
    </row>
    <row r="65" spans="1:6">
      <c r="A65" s="25">
        <v>55</v>
      </c>
      <c r="B65" s="7">
        <f t="shared" si="7"/>
        <v>142339.52588198055</v>
      </c>
      <c r="C65" s="7">
        <f>(B65*InterestRateAfterRateAdjust)</f>
        <v>859.96796887029916</v>
      </c>
      <c r="D65" s="7">
        <f>MonthlyPaymentAfterRateAdjust-C65</f>
        <v>161.75023294420055</v>
      </c>
      <c r="E65" s="7">
        <f t="shared" si="8"/>
        <v>0</v>
      </c>
      <c r="F65" s="7">
        <f t="shared" si="9"/>
        <v>142177.77564903634</v>
      </c>
    </row>
    <row r="66" spans="1:6">
      <c r="A66" s="25">
        <v>56</v>
      </c>
      <c r="B66" s="7">
        <f t="shared" si="7"/>
        <v>142177.77564903634</v>
      </c>
      <c r="C66" s="7">
        <f>(B66*InterestRateAfterRateAdjust)</f>
        <v>858.99072787959449</v>
      </c>
      <c r="D66" s="7">
        <f>MonthlyPaymentAfterRateAdjust-C66</f>
        <v>162.72747393490522</v>
      </c>
      <c r="E66" s="7">
        <f t="shared" si="8"/>
        <v>0</v>
      </c>
      <c r="F66" s="7">
        <f t="shared" si="9"/>
        <v>142015.04817510143</v>
      </c>
    </row>
    <row r="67" spans="1:6">
      <c r="A67" s="25">
        <v>57</v>
      </c>
      <c r="B67" s="7">
        <f t="shared" si="7"/>
        <v>142015.04817510143</v>
      </c>
      <c r="C67" s="7">
        <f>(B67*InterestRateAfterRateAdjust)</f>
        <v>858.00758272457108</v>
      </c>
      <c r="D67" s="7">
        <f>MonthlyPaymentAfterRateAdjust-C67</f>
        <v>163.71061908992863</v>
      </c>
      <c r="E67" s="7">
        <f t="shared" si="8"/>
        <v>0</v>
      </c>
      <c r="F67" s="7">
        <f t="shared" si="9"/>
        <v>141851.33755601151</v>
      </c>
    </row>
    <row r="68" spans="1:6">
      <c r="A68" s="25">
        <v>58</v>
      </c>
      <c r="B68" s="7">
        <f t="shared" si="7"/>
        <v>141851.33755601151</v>
      </c>
      <c r="C68" s="7">
        <f>(B68*InterestRateAfterRateAdjust)</f>
        <v>857.01849773423623</v>
      </c>
      <c r="D68" s="7">
        <f>MonthlyPaymentAfterRateAdjust-C68</f>
        <v>164.69970408026347</v>
      </c>
      <c r="E68" s="7">
        <f t="shared" si="8"/>
        <v>0</v>
      </c>
      <c r="F68" s="7">
        <f t="shared" si="9"/>
        <v>141686.63785193124</v>
      </c>
    </row>
    <row r="69" spans="1:6">
      <c r="A69" s="25">
        <v>59</v>
      </c>
      <c r="B69" s="7">
        <f t="shared" si="7"/>
        <v>141686.63785193124</v>
      </c>
      <c r="C69" s="7">
        <f>(B69*InterestRateAfterRateAdjust)</f>
        <v>856.02343702208452</v>
      </c>
      <c r="D69" s="7">
        <f>MonthlyPaymentAfterRateAdjust-C69</f>
        <v>165.69476479241519</v>
      </c>
      <c r="E69" s="7">
        <f t="shared" si="8"/>
        <v>0</v>
      </c>
      <c r="F69" s="7">
        <f t="shared" si="9"/>
        <v>141520.94308713882</v>
      </c>
    </row>
    <row r="70" spans="1:6">
      <c r="A70" s="25">
        <v>60</v>
      </c>
      <c r="B70" s="7">
        <f t="shared" si="7"/>
        <v>141520.94308713882</v>
      </c>
      <c r="C70" s="7">
        <f>(B70*InterestRateAfterRateAdjust)</f>
        <v>855.02236448479698</v>
      </c>
      <c r="D70" s="7">
        <f>MonthlyPaymentAfterRateAdjust-C70</f>
        <v>166.69583732970273</v>
      </c>
      <c r="E70" s="7">
        <f t="shared" si="8"/>
        <v>0</v>
      </c>
      <c r="F70" s="7">
        <f t="shared" si="9"/>
        <v>141354.24724980912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3"/>
  <sheetViews>
    <sheetView workbookViewId="0">
      <selection activeCell="B37" sqref="B37"/>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69</v>
      </c>
    </row>
    <row r="3" spans="1:6">
      <c r="A3" t="s">
        <v>18</v>
      </c>
      <c r="B3">
        <v>1000</v>
      </c>
    </row>
    <row r="4" spans="1:6">
      <c r="A4" t="s">
        <v>67</v>
      </c>
      <c r="B4" s="3">
        <f>F34</f>
        <v>868.58607976761107</v>
      </c>
    </row>
    <row r="5" spans="1:6">
      <c r="A5" t="s">
        <v>0</v>
      </c>
      <c r="B5" s="2">
        <v>0.1</v>
      </c>
    </row>
    <row r="6" spans="1:6">
      <c r="A6" t="s">
        <v>5</v>
      </c>
      <c r="B6" s="4">
        <f>B5/12</f>
        <v>8.3333333333333332E-3</v>
      </c>
    </row>
    <row r="7" spans="1:6">
      <c r="A7" t="s">
        <v>10</v>
      </c>
      <c r="B7" s="6">
        <v>36</v>
      </c>
    </row>
    <row r="8" spans="1:6">
      <c r="A8" t="s">
        <v>7</v>
      </c>
      <c r="B8" s="1">
        <f>-PMT(MonthlyInterestRate,NumPayments,LoanAmount,0,0)</f>
        <v>28.026829629822963</v>
      </c>
    </row>
    <row r="9" spans="1:6">
      <c r="A9" t="s">
        <v>70</v>
      </c>
      <c r="B9" s="1">
        <v>900</v>
      </c>
    </row>
    <row r="10" spans="1:6">
      <c r="B10" s="1"/>
    </row>
    <row r="11" spans="1:6">
      <c r="B11" t="s">
        <v>3</v>
      </c>
      <c r="C11" t="s">
        <v>4</v>
      </c>
      <c r="D11" t="s">
        <v>6</v>
      </c>
      <c r="E11" t="s">
        <v>60</v>
      </c>
      <c r="F11" t="s">
        <v>8</v>
      </c>
    </row>
    <row r="12" spans="1:6">
      <c r="A12" t="s">
        <v>65</v>
      </c>
      <c r="B12" s="3">
        <f>B3</f>
        <v>1000</v>
      </c>
      <c r="C12" s="3">
        <f t="shared" ref="C12:C34" si="0">(B12*B$6)</f>
        <v>8.3333333333333339</v>
      </c>
      <c r="D12" s="3">
        <v>0</v>
      </c>
      <c r="E12" s="3">
        <v>10</v>
      </c>
      <c r="F12" s="3">
        <f>B12+C12-D12-E12</f>
        <v>998.33333333333337</v>
      </c>
    </row>
    <row r="13" spans="1:6">
      <c r="A13">
        <v>2</v>
      </c>
      <c r="B13" s="1">
        <f>F12</f>
        <v>998.33333333333337</v>
      </c>
      <c r="C13" s="3">
        <f t="shared" si="0"/>
        <v>8.3194444444444446</v>
      </c>
      <c r="D13" s="3">
        <v>0</v>
      </c>
      <c r="E13" s="3">
        <v>10</v>
      </c>
      <c r="F13" s="3">
        <f>B13+C13-D13-E13</f>
        <v>996.65277777777783</v>
      </c>
    </row>
    <row r="14" spans="1:6">
      <c r="A14">
        <v>3</v>
      </c>
      <c r="B14" s="1">
        <f t="shared" ref="B14:B34" si="1">F13</f>
        <v>996.65277777777783</v>
      </c>
      <c r="C14" s="3">
        <f t="shared" si="0"/>
        <v>8.3054398148148145</v>
      </c>
      <c r="D14" s="3">
        <v>0</v>
      </c>
      <c r="E14" s="3">
        <v>10</v>
      </c>
      <c r="F14" s="3">
        <f t="shared" ref="F14:F34" si="2">B14+C14-D14-E14</f>
        <v>994.95821759259263</v>
      </c>
    </row>
    <row r="15" spans="1:6">
      <c r="A15">
        <v>4</v>
      </c>
      <c r="B15" s="1">
        <f t="shared" si="1"/>
        <v>994.95821759259263</v>
      </c>
      <c r="C15" s="3">
        <f t="shared" si="0"/>
        <v>8.2913184799382726</v>
      </c>
      <c r="D15" s="3">
        <v>0</v>
      </c>
      <c r="E15" s="3">
        <v>10</v>
      </c>
      <c r="F15" s="3">
        <f t="shared" si="2"/>
        <v>993.24953607253087</v>
      </c>
    </row>
    <row r="16" spans="1:6">
      <c r="A16">
        <v>5</v>
      </c>
      <c r="B16" s="1">
        <f t="shared" si="1"/>
        <v>993.24953607253087</v>
      </c>
      <c r="C16" s="3">
        <f t="shared" si="0"/>
        <v>8.2770794672710899</v>
      </c>
      <c r="D16" s="3">
        <v>0</v>
      </c>
      <c r="E16" s="3">
        <v>10</v>
      </c>
      <c r="F16" s="3">
        <f t="shared" si="2"/>
        <v>991.52661553980192</v>
      </c>
    </row>
    <row r="17" spans="1:6">
      <c r="A17">
        <v>6</v>
      </c>
      <c r="B17" s="1">
        <f t="shared" si="1"/>
        <v>991.52661553980192</v>
      </c>
      <c r="C17" s="3">
        <f t="shared" si="0"/>
        <v>8.2627217961650157</v>
      </c>
      <c r="D17" s="3">
        <v>0</v>
      </c>
      <c r="E17" s="3">
        <v>10</v>
      </c>
      <c r="F17" s="3">
        <f t="shared" si="2"/>
        <v>989.78933733596693</v>
      </c>
    </row>
    <row r="18" spans="1:6">
      <c r="A18">
        <v>7</v>
      </c>
      <c r="B18" s="1">
        <f t="shared" si="1"/>
        <v>989.78933733596693</v>
      </c>
      <c r="C18" s="3">
        <f t="shared" si="0"/>
        <v>8.2482444777997248</v>
      </c>
      <c r="D18" s="3">
        <v>0</v>
      </c>
      <c r="E18" s="3">
        <v>10</v>
      </c>
      <c r="F18" s="3">
        <f t="shared" si="2"/>
        <v>988.03758181376668</v>
      </c>
    </row>
    <row r="19" spans="1:6">
      <c r="A19">
        <v>8</v>
      </c>
      <c r="B19" s="1">
        <f t="shared" si="1"/>
        <v>988.03758181376668</v>
      </c>
      <c r="C19" s="3">
        <f t="shared" si="0"/>
        <v>8.2336465151147227</v>
      </c>
      <c r="D19" s="3">
        <v>0</v>
      </c>
      <c r="E19" s="3">
        <v>10</v>
      </c>
      <c r="F19" s="3">
        <f t="shared" si="2"/>
        <v>986.27122832888142</v>
      </c>
    </row>
    <row r="20" spans="1:6">
      <c r="A20">
        <v>9</v>
      </c>
      <c r="B20" s="1">
        <f t="shared" si="1"/>
        <v>986.27122832888142</v>
      </c>
      <c r="C20" s="3">
        <f t="shared" si="0"/>
        <v>8.2189269027406784</v>
      </c>
      <c r="D20" s="3">
        <v>0</v>
      </c>
      <c r="E20" s="3">
        <v>10</v>
      </c>
      <c r="F20" s="3">
        <f t="shared" si="2"/>
        <v>984.49015523162211</v>
      </c>
    </row>
    <row r="21" spans="1:6">
      <c r="A21">
        <v>10</v>
      </c>
      <c r="B21" s="1">
        <f t="shared" si="1"/>
        <v>984.49015523162211</v>
      </c>
      <c r="C21" s="3">
        <f t="shared" si="0"/>
        <v>8.2040846269301841</v>
      </c>
      <c r="D21" s="3">
        <v>0</v>
      </c>
      <c r="E21" s="3">
        <v>10</v>
      </c>
      <c r="F21" s="3">
        <f t="shared" si="2"/>
        <v>982.69423985855235</v>
      </c>
    </row>
    <row r="22" spans="1:6">
      <c r="A22">
        <v>11</v>
      </c>
      <c r="B22" s="1">
        <f t="shared" si="1"/>
        <v>982.69423985855235</v>
      </c>
      <c r="C22" s="3">
        <f t="shared" si="0"/>
        <v>8.1891186654879355</v>
      </c>
      <c r="D22" s="3">
        <v>0</v>
      </c>
      <c r="E22" s="3">
        <v>10</v>
      </c>
      <c r="F22" s="8">
        <f t="shared" si="2"/>
        <v>980.88335852404032</v>
      </c>
    </row>
    <row r="23" spans="1:6">
      <c r="A23">
        <v>12</v>
      </c>
      <c r="B23" s="16">
        <f>B9</f>
        <v>900</v>
      </c>
      <c r="C23" s="3">
        <f t="shared" si="0"/>
        <v>7.5</v>
      </c>
      <c r="D23" s="3">
        <v>0</v>
      </c>
      <c r="E23" s="3">
        <v>10</v>
      </c>
      <c r="F23" s="3">
        <f t="shared" si="2"/>
        <v>897.5</v>
      </c>
    </row>
    <row r="24" spans="1:6">
      <c r="A24">
        <v>13</v>
      </c>
      <c r="B24" s="1">
        <f t="shared" si="1"/>
        <v>897.5</v>
      </c>
      <c r="C24" s="3">
        <f t="shared" si="0"/>
        <v>7.479166666666667</v>
      </c>
      <c r="D24" s="3">
        <v>0</v>
      </c>
      <c r="E24" s="3">
        <v>10</v>
      </c>
      <c r="F24" s="3">
        <f t="shared" si="2"/>
        <v>894.97916666666663</v>
      </c>
    </row>
    <row r="25" spans="1:6">
      <c r="A25">
        <v>14</v>
      </c>
      <c r="B25" s="1">
        <f t="shared" si="1"/>
        <v>894.97916666666663</v>
      </c>
      <c r="C25" s="3">
        <f t="shared" si="0"/>
        <v>7.4581597222222218</v>
      </c>
      <c r="D25" s="3">
        <v>0</v>
      </c>
      <c r="E25" s="3">
        <v>10</v>
      </c>
      <c r="F25" s="3">
        <f t="shared" si="2"/>
        <v>892.43732638888889</v>
      </c>
    </row>
    <row r="26" spans="1:6">
      <c r="A26">
        <v>15</v>
      </c>
      <c r="B26" s="1">
        <f t="shared" si="1"/>
        <v>892.43732638888889</v>
      </c>
      <c r="C26" s="3">
        <f t="shared" si="0"/>
        <v>7.4369777199074072</v>
      </c>
      <c r="D26" s="3">
        <v>0</v>
      </c>
      <c r="E26" s="3">
        <v>10</v>
      </c>
      <c r="F26" s="3">
        <f t="shared" si="2"/>
        <v>889.87430410879631</v>
      </c>
    </row>
    <row r="27" spans="1:6">
      <c r="A27">
        <v>16</v>
      </c>
      <c r="B27" s="1">
        <f t="shared" si="1"/>
        <v>889.87430410879631</v>
      </c>
      <c r="C27" s="3">
        <f t="shared" si="0"/>
        <v>7.4156192009066357</v>
      </c>
      <c r="D27" s="3">
        <v>0</v>
      </c>
      <c r="E27" s="3">
        <v>10</v>
      </c>
      <c r="F27" s="3">
        <f t="shared" si="2"/>
        <v>887.289923309703</v>
      </c>
    </row>
    <row r="28" spans="1:6">
      <c r="A28">
        <v>17</v>
      </c>
      <c r="B28" s="1">
        <f t="shared" si="1"/>
        <v>887.289923309703</v>
      </c>
      <c r="C28" s="3">
        <f t="shared" si="0"/>
        <v>7.3940826942475253</v>
      </c>
      <c r="D28" s="3">
        <v>0</v>
      </c>
      <c r="E28" s="3">
        <v>10</v>
      </c>
      <c r="F28" s="3">
        <f t="shared" si="2"/>
        <v>884.68400600395057</v>
      </c>
    </row>
    <row r="29" spans="1:6">
      <c r="A29">
        <v>18</v>
      </c>
      <c r="B29" s="1">
        <f t="shared" si="1"/>
        <v>884.68400600395057</v>
      </c>
      <c r="C29" s="3">
        <f t="shared" si="0"/>
        <v>7.3723667166995881</v>
      </c>
      <c r="D29" s="3">
        <v>0</v>
      </c>
      <c r="E29" s="3">
        <v>10</v>
      </c>
      <c r="F29" s="3">
        <f t="shared" si="2"/>
        <v>882.05637272065019</v>
      </c>
    </row>
    <row r="30" spans="1:6">
      <c r="A30">
        <v>19</v>
      </c>
      <c r="B30" s="1">
        <f t="shared" si="1"/>
        <v>882.05637272065019</v>
      </c>
      <c r="C30" s="3">
        <f t="shared" si="0"/>
        <v>7.3504697726720849</v>
      </c>
      <c r="D30" s="3">
        <v>0</v>
      </c>
      <c r="E30" s="3">
        <v>10</v>
      </c>
      <c r="F30" s="3">
        <f t="shared" si="2"/>
        <v>879.4068424933223</v>
      </c>
    </row>
    <row r="31" spans="1:6">
      <c r="A31">
        <v>20</v>
      </c>
      <c r="B31" s="1">
        <f t="shared" si="1"/>
        <v>879.4068424933223</v>
      </c>
      <c r="C31" s="3">
        <f t="shared" si="0"/>
        <v>7.3283903541110194</v>
      </c>
      <c r="D31" s="3">
        <v>0</v>
      </c>
      <c r="E31" s="3">
        <v>10</v>
      </c>
      <c r="F31" s="3">
        <f t="shared" si="2"/>
        <v>876.73523284743328</v>
      </c>
    </row>
    <row r="32" spans="1:6">
      <c r="A32">
        <v>21</v>
      </c>
      <c r="B32" s="1">
        <f t="shared" si="1"/>
        <v>876.73523284743328</v>
      </c>
      <c r="C32" s="3">
        <f t="shared" si="0"/>
        <v>7.3061269403952771</v>
      </c>
      <c r="D32" s="3">
        <v>0</v>
      </c>
      <c r="E32" s="3">
        <v>10</v>
      </c>
      <c r="F32" s="3">
        <f t="shared" si="2"/>
        <v>874.04135978782858</v>
      </c>
    </row>
    <row r="33" spans="1:7">
      <c r="A33">
        <v>22</v>
      </c>
      <c r="B33" s="1">
        <f t="shared" si="1"/>
        <v>874.04135978782858</v>
      </c>
      <c r="C33" s="3">
        <f t="shared" si="0"/>
        <v>7.2836779982319051</v>
      </c>
      <c r="D33" s="3">
        <v>0</v>
      </c>
      <c r="E33" s="3">
        <v>10</v>
      </c>
      <c r="F33" s="3">
        <f t="shared" si="2"/>
        <v>871.32503778606053</v>
      </c>
    </row>
    <row r="34" spans="1:7">
      <c r="A34">
        <v>23</v>
      </c>
      <c r="B34" s="1">
        <f t="shared" si="1"/>
        <v>871.32503778606053</v>
      </c>
      <c r="C34" s="3">
        <f t="shared" si="0"/>
        <v>7.2610419815505045</v>
      </c>
      <c r="D34" s="3">
        <v>0</v>
      </c>
      <c r="E34" s="3">
        <v>10</v>
      </c>
      <c r="F34" s="8">
        <f t="shared" si="2"/>
        <v>868.58607976761107</v>
      </c>
    </row>
    <row r="35" spans="1:7">
      <c r="B35" s="1"/>
    </row>
    <row r="36" spans="1:7">
      <c r="B36" t="s">
        <v>3</v>
      </c>
      <c r="C36" t="s">
        <v>4</v>
      </c>
      <c r="D36" t="s">
        <v>6</v>
      </c>
      <c r="E36" t="s">
        <v>60</v>
      </c>
      <c r="F36" t="s">
        <v>8</v>
      </c>
    </row>
    <row r="37" spans="1:7">
      <c r="A37" t="s">
        <v>66</v>
      </c>
      <c r="B37" s="8">
        <f>F34</f>
        <v>868.58607976761107</v>
      </c>
      <c r="C37" s="3">
        <f>(B37*B$6)</f>
        <v>7.2382173313967586</v>
      </c>
      <c r="D37" s="3">
        <f t="shared" ref="D37:D53" si="3">MonthlyPayment-C37</f>
        <v>20.788612298426205</v>
      </c>
      <c r="E37" s="3">
        <v>10</v>
      </c>
      <c r="F37" s="3">
        <f>B37-SUM(D37:E37)</f>
        <v>837.79746746918488</v>
      </c>
    </row>
    <row r="38" spans="1:7">
      <c r="A38">
        <v>2</v>
      </c>
      <c r="B38" s="3">
        <f>F37</f>
        <v>837.79746746918488</v>
      </c>
      <c r="C38" s="3">
        <f>(B38*B$6)</f>
        <v>6.981645562243207</v>
      </c>
      <c r="D38" s="3">
        <f t="shared" si="3"/>
        <v>21.045184067579754</v>
      </c>
      <c r="E38" s="3">
        <v>10</v>
      </c>
      <c r="F38" s="3">
        <f t="shared" ref="F38:F73" si="4">B38-SUM(D38:E38)</f>
        <v>806.75228340160515</v>
      </c>
    </row>
    <row r="39" spans="1:7">
      <c r="A39">
        <v>3</v>
      </c>
      <c r="B39" s="3">
        <f t="shared" ref="B39:B72" si="5">F38</f>
        <v>806.75228340160515</v>
      </c>
      <c r="C39" s="3">
        <f t="shared" ref="C39:C72" si="6">(B39*B$6)</f>
        <v>6.7229356950133763</v>
      </c>
      <c r="D39" s="3">
        <f t="shared" si="3"/>
        <v>21.303893934809587</v>
      </c>
      <c r="E39" s="3">
        <v>10</v>
      </c>
      <c r="F39" s="3">
        <f t="shared" si="4"/>
        <v>775.44838946679556</v>
      </c>
    </row>
    <row r="40" spans="1:7">
      <c r="A40">
        <v>4</v>
      </c>
      <c r="B40" s="3">
        <f t="shared" si="5"/>
        <v>775.44838946679556</v>
      </c>
      <c r="C40" s="3">
        <f t="shared" si="6"/>
        <v>6.4620699122232965</v>
      </c>
      <c r="D40" s="3">
        <f t="shared" si="3"/>
        <v>21.564759717599667</v>
      </c>
      <c r="E40" s="3">
        <v>10</v>
      </c>
      <c r="F40" s="3">
        <f t="shared" si="4"/>
        <v>743.88362974919585</v>
      </c>
    </row>
    <row r="41" spans="1:7">
      <c r="A41">
        <v>5</v>
      </c>
      <c r="B41" s="3">
        <f t="shared" si="5"/>
        <v>743.88362974919585</v>
      </c>
      <c r="C41" s="3">
        <f t="shared" si="6"/>
        <v>6.199030247909965</v>
      </c>
      <c r="D41" s="3">
        <f t="shared" si="3"/>
        <v>21.827799381912996</v>
      </c>
      <c r="E41" s="3">
        <v>10</v>
      </c>
      <c r="F41" s="3">
        <f t="shared" si="4"/>
        <v>712.05583036728285</v>
      </c>
    </row>
    <row r="42" spans="1:7">
      <c r="A42">
        <v>6</v>
      </c>
      <c r="B42" s="3">
        <f t="shared" si="5"/>
        <v>712.05583036728285</v>
      </c>
      <c r="C42" s="3">
        <f t="shared" si="6"/>
        <v>5.9337985863940235</v>
      </c>
      <c r="D42" s="3">
        <f t="shared" si="3"/>
        <v>22.09303104342894</v>
      </c>
      <c r="E42" s="3">
        <v>10</v>
      </c>
      <c r="F42" s="3">
        <f t="shared" si="4"/>
        <v>679.96279932385391</v>
      </c>
    </row>
    <row r="43" spans="1:7">
      <c r="A43">
        <v>7</v>
      </c>
      <c r="B43" s="3">
        <f t="shared" si="5"/>
        <v>679.96279932385391</v>
      </c>
      <c r="C43" s="3">
        <f t="shared" si="6"/>
        <v>5.6663566610321157</v>
      </c>
      <c r="D43" s="3">
        <f t="shared" si="3"/>
        <v>22.360472968790848</v>
      </c>
      <c r="E43" s="3">
        <v>10</v>
      </c>
      <c r="F43" s="3">
        <f t="shared" si="4"/>
        <v>647.60232635506304</v>
      </c>
    </row>
    <row r="44" spans="1:7">
      <c r="A44">
        <v>8</v>
      </c>
      <c r="B44" s="3">
        <f t="shared" si="5"/>
        <v>647.60232635506304</v>
      </c>
      <c r="C44" s="3">
        <f t="shared" si="6"/>
        <v>5.3966860529588585</v>
      </c>
      <c r="D44" s="3">
        <f t="shared" si="3"/>
        <v>22.630143576864103</v>
      </c>
      <c r="E44" s="3">
        <v>10</v>
      </c>
      <c r="F44" s="3">
        <f t="shared" si="4"/>
        <v>614.97218277819888</v>
      </c>
    </row>
    <row r="45" spans="1:7">
      <c r="A45">
        <v>9</v>
      </c>
      <c r="B45" s="3">
        <f t="shared" si="5"/>
        <v>614.97218277819888</v>
      </c>
      <c r="C45" s="3">
        <f t="shared" si="6"/>
        <v>5.1247681898183242</v>
      </c>
      <c r="D45" s="3">
        <f t="shared" si="3"/>
        <v>22.902061440004637</v>
      </c>
      <c r="E45" s="3">
        <v>10</v>
      </c>
      <c r="F45" s="3">
        <f t="shared" si="4"/>
        <v>582.07012133819421</v>
      </c>
    </row>
    <row r="46" spans="1:7">
      <c r="A46">
        <v>10</v>
      </c>
      <c r="B46" s="3">
        <f t="shared" si="5"/>
        <v>582.07012133819421</v>
      </c>
      <c r="C46" s="3">
        <f t="shared" si="6"/>
        <v>4.8505843444849521</v>
      </c>
      <c r="D46" s="3">
        <f t="shared" si="3"/>
        <v>23.176245285338013</v>
      </c>
      <c r="E46" s="3">
        <v>10</v>
      </c>
      <c r="F46" s="3">
        <f t="shared" si="4"/>
        <v>548.89387605285617</v>
      </c>
    </row>
    <row r="47" spans="1:7">
      <c r="A47">
        <v>11</v>
      </c>
      <c r="B47" s="3">
        <f t="shared" si="5"/>
        <v>548.89387605285617</v>
      </c>
      <c r="C47" s="3">
        <f t="shared" si="6"/>
        <v>4.5741156337738014</v>
      </c>
      <c r="D47" s="3">
        <f t="shared" si="3"/>
        <v>23.452713996049162</v>
      </c>
      <c r="E47" s="3">
        <v>10</v>
      </c>
      <c r="F47" s="3">
        <f t="shared" si="4"/>
        <v>515.441162056807</v>
      </c>
    </row>
    <row r="48" spans="1:7">
      <c r="A48">
        <v>12</v>
      </c>
      <c r="B48" s="3">
        <f t="shared" si="5"/>
        <v>515.441162056807</v>
      </c>
      <c r="C48" s="3">
        <f t="shared" si="6"/>
        <v>4.2953430171400582</v>
      </c>
      <c r="D48" s="3">
        <f t="shared" si="3"/>
        <v>23.731486612682904</v>
      </c>
      <c r="E48" s="3">
        <v>10</v>
      </c>
      <c r="F48" s="8">
        <f t="shared" si="4"/>
        <v>481.70967544412412</v>
      </c>
      <c r="G48" s="9" t="s">
        <v>33</v>
      </c>
    </row>
    <row r="49" spans="1:7">
      <c r="A49">
        <v>13</v>
      </c>
      <c r="B49" s="3">
        <f t="shared" si="5"/>
        <v>481.70967544412412</v>
      </c>
      <c r="C49" s="3">
        <f t="shared" si="6"/>
        <v>4.0142472953677011</v>
      </c>
      <c r="D49" s="3">
        <f t="shared" si="3"/>
        <v>24.01258233445526</v>
      </c>
      <c r="E49" s="3">
        <v>10</v>
      </c>
      <c r="F49" s="3">
        <f t="shared" si="4"/>
        <v>447.69709310966886</v>
      </c>
    </row>
    <row r="50" spans="1:7">
      <c r="A50">
        <v>14</v>
      </c>
      <c r="B50" s="3">
        <f t="shared" si="5"/>
        <v>447.69709310966886</v>
      </c>
      <c r="C50" s="3">
        <f t="shared" si="6"/>
        <v>3.7308091092472404</v>
      </c>
      <c r="D50" s="3">
        <f t="shared" si="3"/>
        <v>24.296020520575723</v>
      </c>
      <c r="E50" s="3">
        <v>10</v>
      </c>
      <c r="F50" s="3">
        <f t="shared" si="4"/>
        <v>413.40107258909313</v>
      </c>
    </row>
    <row r="51" spans="1:7">
      <c r="A51">
        <v>15</v>
      </c>
      <c r="B51" s="3">
        <f t="shared" si="5"/>
        <v>413.40107258909313</v>
      </c>
      <c r="C51" s="3">
        <f t="shared" si="6"/>
        <v>3.4450089382424429</v>
      </c>
      <c r="D51" s="3">
        <f t="shared" si="3"/>
        <v>24.581820691580521</v>
      </c>
      <c r="E51" s="3">
        <v>10</v>
      </c>
      <c r="F51" s="3">
        <f t="shared" si="4"/>
        <v>378.81925189751263</v>
      </c>
    </row>
    <row r="52" spans="1:7">
      <c r="A52">
        <v>16</v>
      </c>
      <c r="B52" s="3">
        <f t="shared" si="5"/>
        <v>378.81925189751263</v>
      </c>
      <c r="C52" s="3">
        <f t="shared" si="6"/>
        <v>3.1568270991459384</v>
      </c>
      <c r="D52" s="3">
        <f t="shared" si="3"/>
        <v>24.870002530677024</v>
      </c>
      <c r="E52" s="3">
        <v>10</v>
      </c>
      <c r="F52" s="3">
        <f t="shared" si="4"/>
        <v>343.9492493668356</v>
      </c>
    </row>
    <row r="53" spans="1:7">
      <c r="A53">
        <v>17</v>
      </c>
      <c r="B53" s="3">
        <f t="shared" si="5"/>
        <v>343.9492493668356</v>
      </c>
      <c r="C53" s="3">
        <f t="shared" si="6"/>
        <v>2.8662437447236302</v>
      </c>
      <c r="D53" s="3">
        <f t="shared" si="3"/>
        <v>25.160585885099334</v>
      </c>
      <c r="E53" s="3">
        <v>10</v>
      </c>
      <c r="F53" s="3">
        <f t="shared" si="4"/>
        <v>308.78866348173625</v>
      </c>
    </row>
    <row r="54" spans="1:7">
      <c r="A54">
        <v>18</v>
      </c>
      <c r="B54" s="3">
        <f t="shared" si="5"/>
        <v>308.78866348173625</v>
      </c>
      <c r="C54" s="3">
        <f t="shared" si="6"/>
        <v>2.573238862347802</v>
      </c>
      <c r="D54" s="3">
        <f t="shared" ref="D54:D67" si="7">MonthlyPayment-C54</f>
        <v>25.453590767475163</v>
      </c>
      <c r="E54" s="3">
        <v>10</v>
      </c>
      <c r="F54" s="3">
        <f t="shared" si="4"/>
        <v>273.33507271426106</v>
      </c>
    </row>
    <row r="55" spans="1:7">
      <c r="A55">
        <v>19</v>
      </c>
      <c r="B55" s="3">
        <f t="shared" si="5"/>
        <v>273.33507271426106</v>
      </c>
      <c r="C55" s="3">
        <f t="shared" si="6"/>
        <v>2.277792272618842</v>
      </c>
      <c r="D55" s="3">
        <f t="shared" si="7"/>
        <v>25.74903735720412</v>
      </c>
      <c r="E55" s="3">
        <v>10</v>
      </c>
      <c r="F55" s="3">
        <f t="shared" si="4"/>
        <v>237.58603535705694</v>
      </c>
    </row>
    <row r="56" spans="1:7">
      <c r="A56">
        <v>20</v>
      </c>
      <c r="B56" s="3">
        <f t="shared" si="5"/>
        <v>237.58603535705694</v>
      </c>
      <c r="C56" s="3">
        <f t="shared" si="6"/>
        <v>1.9798836279754746</v>
      </c>
      <c r="D56" s="3">
        <f t="shared" si="7"/>
        <v>26.046946001847488</v>
      </c>
      <c r="E56" s="3">
        <v>10</v>
      </c>
      <c r="F56" s="3">
        <f t="shared" si="4"/>
        <v>201.53908935520946</v>
      </c>
    </row>
    <row r="57" spans="1:7">
      <c r="A57">
        <v>21</v>
      </c>
      <c r="B57" s="3">
        <f t="shared" si="5"/>
        <v>201.53908935520946</v>
      </c>
      <c r="C57" s="3">
        <f t="shared" si="6"/>
        <v>1.6794924112934122</v>
      </c>
      <c r="D57" s="3">
        <f t="shared" si="7"/>
        <v>26.34733721852955</v>
      </c>
      <c r="E57" s="3">
        <v>10</v>
      </c>
      <c r="F57" s="3">
        <f t="shared" si="4"/>
        <v>165.1917521366799</v>
      </c>
    </row>
    <row r="58" spans="1:7">
      <c r="A58">
        <v>22</v>
      </c>
      <c r="B58" s="3">
        <f t="shared" si="5"/>
        <v>165.1917521366799</v>
      </c>
      <c r="C58" s="3">
        <f t="shared" si="6"/>
        <v>1.3765979344723325</v>
      </c>
      <c r="D58" s="3">
        <f t="shared" si="7"/>
        <v>26.65023169535063</v>
      </c>
      <c r="E58" s="3">
        <v>10</v>
      </c>
      <c r="F58" s="3">
        <f t="shared" si="4"/>
        <v>128.54152044132928</v>
      </c>
    </row>
    <row r="59" spans="1:7">
      <c r="A59">
        <v>23</v>
      </c>
      <c r="B59" s="3">
        <f t="shared" si="5"/>
        <v>128.54152044132928</v>
      </c>
      <c r="C59" s="3">
        <f t="shared" si="6"/>
        <v>1.0711793370110774</v>
      </c>
      <c r="D59" s="3">
        <f t="shared" si="7"/>
        <v>26.955650292811885</v>
      </c>
      <c r="E59" s="3">
        <v>10</v>
      </c>
      <c r="F59" s="3">
        <f t="shared" si="4"/>
        <v>91.585870148517401</v>
      </c>
    </row>
    <row r="60" spans="1:7">
      <c r="A60">
        <v>24</v>
      </c>
      <c r="B60" s="3">
        <f t="shared" si="5"/>
        <v>91.585870148517401</v>
      </c>
      <c r="C60" s="3">
        <f t="shared" si="6"/>
        <v>0.76321558457097838</v>
      </c>
      <c r="D60" s="3">
        <f t="shared" si="7"/>
        <v>27.263614045251984</v>
      </c>
      <c r="E60" s="3">
        <v>10</v>
      </c>
      <c r="F60" s="8">
        <f t="shared" si="4"/>
        <v>54.322256103265417</v>
      </c>
      <c r="G60" s="9" t="s">
        <v>20</v>
      </c>
    </row>
    <row r="61" spans="1:7">
      <c r="A61">
        <v>25</v>
      </c>
      <c r="B61" s="3">
        <f t="shared" si="5"/>
        <v>54.322256103265417</v>
      </c>
      <c r="C61" s="3">
        <f t="shared" si="6"/>
        <v>0.45268546752721178</v>
      </c>
      <c r="D61" s="3">
        <f t="shared" si="7"/>
        <v>27.574144162295752</v>
      </c>
      <c r="E61" s="3">
        <v>10</v>
      </c>
      <c r="F61" s="3">
        <f t="shared" si="4"/>
        <v>16.748111940969665</v>
      </c>
    </row>
    <row r="62" spans="1:7">
      <c r="A62">
        <v>26</v>
      </c>
      <c r="B62" s="3">
        <f t="shared" si="5"/>
        <v>16.748111940969665</v>
      </c>
      <c r="C62" s="3">
        <f t="shared" si="6"/>
        <v>0.13956759950808054</v>
      </c>
      <c r="D62" s="3">
        <f t="shared" si="7"/>
        <v>27.887262030314883</v>
      </c>
      <c r="E62" s="3">
        <v>10</v>
      </c>
      <c r="F62" s="3">
        <f t="shared" si="4"/>
        <v>-21.139150089345222</v>
      </c>
    </row>
    <row r="63" spans="1:7">
      <c r="A63">
        <v>27</v>
      </c>
      <c r="B63" s="3">
        <f t="shared" si="5"/>
        <v>-21.139150089345222</v>
      </c>
      <c r="C63" s="3">
        <f t="shared" si="6"/>
        <v>-0.17615958407787685</v>
      </c>
      <c r="D63" s="3">
        <f t="shared" si="7"/>
        <v>28.202989213900839</v>
      </c>
      <c r="E63" s="3">
        <v>10</v>
      </c>
      <c r="F63" s="3">
        <f t="shared" si="4"/>
        <v>-59.342139303246057</v>
      </c>
    </row>
    <row r="64" spans="1:7">
      <c r="A64">
        <v>28</v>
      </c>
      <c r="B64" s="3">
        <f t="shared" si="5"/>
        <v>-59.342139303246057</v>
      </c>
      <c r="C64" s="3">
        <f t="shared" si="6"/>
        <v>-0.49451782752705048</v>
      </c>
      <c r="D64" s="3">
        <f t="shared" si="7"/>
        <v>28.521347457350014</v>
      </c>
      <c r="E64" s="3">
        <v>10</v>
      </c>
      <c r="F64" s="3">
        <f t="shared" si="4"/>
        <v>-97.863486760596075</v>
      </c>
    </row>
    <row r="65" spans="1:6">
      <c r="A65">
        <v>29</v>
      </c>
      <c r="B65" s="3">
        <f t="shared" si="5"/>
        <v>-97.863486760596075</v>
      </c>
      <c r="C65" s="3">
        <f t="shared" si="6"/>
        <v>-0.81552905633830064</v>
      </c>
      <c r="D65" s="3">
        <f t="shared" si="7"/>
        <v>28.842358686161262</v>
      </c>
      <c r="E65" s="3">
        <v>10</v>
      </c>
      <c r="F65" s="3">
        <f t="shared" si="4"/>
        <v>-136.70584544675734</v>
      </c>
    </row>
    <row r="66" spans="1:6">
      <c r="A66">
        <v>30</v>
      </c>
      <c r="B66" s="3">
        <f t="shared" si="5"/>
        <v>-136.70584544675734</v>
      </c>
      <c r="C66" s="3">
        <f t="shared" si="6"/>
        <v>-1.1392153787229777</v>
      </c>
      <c r="D66" s="3">
        <f t="shared" si="7"/>
        <v>29.16604500854594</v>
      </c>
      <c r="E66" s="3">
        <v>10</v>
      </c>
      <c r="F66" s="3">
        <f t="shared" si="4"/>
        <v>-175.87189045530329</v>
      </c>
    </row>
    <row r="67" spans="1:6">
      <c r="A67">
        <v>31</v>
      </c>
      <c r="B67" s="3">
        <f t="shared" si="5"/>
        <v>-175.87189045530329</v>
      </c>
      <c r="C67" s="3">
        <f t="shared" si="6"/>
        <v>-1.4655990871275273</v>
      </c>
      <c r="D67" s="3">
        <f t="shared" si="7"/>
        <v>29.492428716950489</v>
      </c>
      <c r="E67" s="3">
        <v>10</v>
      </c>
      <c r="F67" s="3">
        <f t="shared" si="4"/>
        <v>-215.36431917225377</v>
      </c>
    </row>
    <row r="68" spans="1:6">
      <c r="A68">
        <v>32</v>
      </c>
      <c r="B68" s="3">
        <f t="shared" si="5"/>
        <v>-215.36431917225377</v>
      </c>
      <c r="C68" s="3">
        <f t="shared" si="6"/>
        <v>-1.7947026597687814</v>
      </c>
      <c r="D68" s="3">
        <f t="shared" ref="D68:D72" si="8">MonthlyPayment-C68</f>
        <v>29.821532289591744</v>
      </c>
      <c r="E68" s="3">
        <v>10</v>
      </c>
      <c r="F68" s="3">
        <f t="shared" si="4"/>
        <v>-255.18585146184552</v>
      </c>
    </row>
    <row r="69" spans="1:6">
      <c r="A69">
        <v>33</v>
      </c>
      <c r="B69" s="3">
        <f t="shared" si="5"/>
        <v>-255.18585146184552</v>
      </c>
      <c r="C69" s="3">
        <f t="shared" si="6"/>
        <v>-2.126548762182046</v>
      </c>
      <c r="D69" s="3">
        <f t="shared" si="8"/>
        <v>30.15337839200501</v>
      </c>
      <c r="E69" s="3">
        <v>10</v>
      </c>
      <c r="F69" s="3">
        <f t="shared" si="4"/>
        <v>-295.3392298538505</v>
      </c>
    </row>
    <row r="70" spans="1:6">
      <c r="A70">
        <v>34</v>
      </c>
      <c r="B70" s="3">
        <f t="shared" si="5"/>
        <v>-295.3392298538505</v>
      </c>
      <c r="C70" s="3">
        <f t="shared" si="6"/>
        <v>-2.4611602487820874</v>
      </c>
      <c r="D70" s="3">
        <f t="shared" si="8"/>
        <v>30.487989878605049</v>
      </c>
      <c r="E70" s="3">
        <v>10</v>
      </c>
      <c r="F70" s="3">
        <f t="shared" si="4"/>
        <v>-335.82721973245555</v>
      </c>
    </row>
    <row r="71" spans="1:6">
      <c r="A71">
        <v>35</v>
      </c>
      <c r="B71" s="3">
        <f t="shared" si="5"/>
        <v>-335.82721973245555</v>
      </c>
      <c r="C71" s="3">
        <f t="shared" si="6"/>
        <v>-2.7985601644371294</v>
      </c>
      <c r="D71" s="3">
        <f t="shared" si="8"/>
        <v>30.825389794260094</v>
      </c>
      <c r="E71" s="3">
        <v>10</v>
      </c>
      <c r="F71" s="3">
        <f t="shared" si="4"/>
        <v>-376.65260952671565</v>
      </c>
    </row>
    <row r="72" spans="1:6">
      <c r="A72">
        <v>36</v>
      </c>
      <c r="B72" s="3">
        <f t="shared" si="5"/>
        <v>-376.65260952671565</v>
      </c>
      <c r="C72" s="3">
        <f t="shared" si="6"/>
        <v>-3.1387717460559639</v>
      </c>
      <c r="D72" s="3">
        <f t="shared" si="8"/>
        <v>31.165601375878929</v>
      </c>
      <c r="E72" s="3">
        <v>10</v>
      </c>
      <c r="F72" s="3">
        <f t="shared" si="4"/>
        <v>-417.81821090259456</v>
      </c>
    </row>
    <row r="73" spans="1:6">
      <c r="F73" s="3">
        <f t="shared" si="4"/>
        <v>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5" workbookViewId="0">
      <selection activeCell="F59" sqref="F59"/>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64</v>
      </c>
    </row>
    <row r="3" spans="1:6">
      <c r="A3" t="s">
        <v>18</v>
      </c>
      <c r="B3">
        <v>1000</v>
      </c>
    </row>
    <row r="4" spans="1:6">
      <c r="A4" t="s">
        <v>67</v>
      </c>
      <c r="B4" s="3">
        <f>F33</f>
        <v>957.9389828676575</v>
      </c>
    </row>
    <row r="5" spans="1:6">
      <c r="A5" t="s">
        <v>0</v>
      </c>
      <c r="B5" s="2">
        <v>0.1</v>
      </c>
    </row>
    <row r="6" spans="1:6">
      <c r="A6" t="s">
        <v>5</v>
      </c>
      <c r="B6" s="4">
        <f>B5/12</f>
        <v>8.3333333333333332E-3</v>
      </c>
    </row>
    <row r="7" spans="1:6">
      <c r="A7" t="s">
        <v>10</v>
      </c>
      <c r="B7" s="6">
        <v>36</v>
      </c>
    </row>
    <row r="8" spans="1:6">
      <c r="A8" t="s">
        <v>7</v>
      </c>
      <c r="B8" s="1">
        <f>-PMT(MonthlyInterestRate,NumPayments,LoanAmount,0,0)</f>
        <v>30.909996480464986</v>
      </c>
    </row>
    <row r="9" spans="1:6">
      <c r="B9" s="1"/>
    </row>
    <row r="10" spans="1:6">
      <c r="B10" t="s">
        <v>3</v>
      </c>
      <c r="C10" t="s">
        <v>4</v>
      </c>
      <c r="D10" t="s">
        <v>6</v>
      </c>
      <c r="E10" t="s">
        <v>60</v>
      </c>
      <c r="F10" t="s">
        <v>8</v>
      </c>
    </row>
    <row r="11" spans="1:6">
      <c r="A11" t="s">
        <v>65</v>
      </c>
      <c r="B11" s="3">
        <f>B3</f>
        <v>1000</v>
      </c>
      <c r="C11" s="3">
        <f t="shared" ref="C11:C33" si="0">(B11*B$6)</f>
        <v>8.3333333333333339</v>
      </c>
      <c r="D11" s="3">
        <v>0</v>
      </c>
      <c r="E11" s="3">
        <v>10</v>
      </c>
      <c r="F11" s="3">
        <f>B11+C11-D11-E11</f>
        <v>998.33333333333337</v>
      </c>
    </row>
    <row r="12" spans="1:6">
      <c r="A12">
        <v>2</v>
      </c>
      <c r="B12" s="1">
        <f>F11</f>
        <v>998.33333333333337</v>
      </c>
      <c r="C12" s="3">
        <f t="shared" si="0"/>
        <v>8.3194444444444446</v>
      </c>
      <c r="D12" s="3">
        <v>0</v>
      </c>
      <c r="E12" s="3">
        <v>10</v>
      </c>
      <c r="F12" s="3">
        <f>B12+C12-D12-E12</f>
        <v>996.65277777777783</v>
      </c>
    </row>
    <row r="13" spans="1:6">
      <c r="A13">
        <v>3</v>
      </c>
      <c r="B13" s="1">
        <f t="shared" ref="B13:B25" si="1">F12</f>
        <v>996.65277777777783</v>
      </c>
      <c r="C13" s="3">
        <f t="shared" si="0"/>
        <v>8.3054398148148145</v>
      </c>
      <c r="D13" s="3">
        <v>0</v>
      </c>
      <c r="E13" s="3">
        <v>10</v>
      </c>
      <c r="F13" s="3">
        <f t="shared" ref="F13:F25" si="2">B13+C13-D13-E13</f>
        <v>994.95821759259263</v>
      </c>
    </row>
    <row r="14" spans="1:6">
      <c r="A14">
        <v>4</v>
      </c>
      <c r="B14" s="1">
        <f t="shared" si="1"/>
        <v>994.95821759259263</v>
      </c>
      <c r="C14" s="3">
        <f t="shared" si="0"/>
        <v>8.2913184799382726</v>
      </c>
      <c r="D14" s="3">
        <v>0</v>
      </c>
      <c r="E14" s="3">
        <v>10</v>
      </c>
      <c r="F14" s="3">
        <f t="shared" si="2"/>
        <v>993.24953607253087</v>
      </c>
    </row>
    <row r="15" spans="1:6">
      <c r="A15">
        <v>5</v>
      </c>
      <c r="B15" s="1">
        <f t="shared" si="1"/>
        <v>993.24953607253087</v>
      </c>
      <c r="C15" s="3">
        <f t="shared" si="0"/>
        <v>8.2770794672710899</v>
      </c>
      <c r="D15" s="3">
        <v>0</v>
      </c>
      <c r="E15" s="3">
        <v>10</v>
      </c>
      <c r="F15" s="3">
        <f t="shared" si="2"/>
        <v>991.52661553980192</v>
      </c>
    </row>
    <row r="16" spans="1:6">
      <c r="A16">
        <v>6</v>
      </c>
      <c r="B16" s="1">
        <f t="shared" si="1"/>
        <v>991.52661553980192</v>
      </c>
      <c r="C16" s="3">
        <f t="shared" si="0"/>
        <v>8.2627217961650157</v>
      </c>
      <c r="D16" s="3">
        <v>0</v>
      </c>
      <c r="E16" s="3">
        <v>10</v>
      </c>
      <c r="F16" s="3">
        <f t="shared" si="2"/>
        <v>989.78933733596693</v>
      </c>
    </row>
    <row r="17" spans="1:6">
      <c r="A17">
        <v>7</v>
      </c>
      <c r="B17" s="1">
        <f t="shared" si="1"/>
        <v>989.78933733596693</v>
      </c>
      <c r="C17" s="3">
        <f t="shared" si="0"/>
        <v>8.2482444777997248</v>
      </c>
      <c r="D17" s="3">
        <v>0</v>
      </c>
      <c r="E17" s="3">
        <v>10</v>
      </c>
      <c r="F17" s="3">
        <f t="shared" si="2"/>
        <v>988.03758181376668</v>
      </c>
    </row>
    <row r="18" spans="1:6">
      <c r="A18">
        <v>8</v>
      </c>
      <c r="B18" s="1">
        <f t="shared" si="1"/>
        <v>988.03758181376668</v>
      </c>
      <c r="C18" s="3">
        <f t="shared" si="0"/>
        <v>8.2336465151147227</v>
      </c>
      <c r="D18" s="3">
        <v>0</v>
      </c>
      <c r="E18" s="3">
        <v>10</v>
      </c>
      <c r="F18" s="3">
        <f t="shared" si="2"/>
        <v>986.27122832888142</v>
      </c>
    </row>
    <row r="19" spans="1:6">
      <c r="A19">
        <v>9</v>
      </c>
      <c r="B19" s="1">
        <f t="shared" si="1"/>
        <v>986.27122832888142</v>
      </c>
      <c r="C19" s="3">
        <f t="shared" si="0"/>
        <v>8.2189269027406784</v>
      </c>
      <c r="D19" s="3">
        <v>0</v>
      </c>
      <c r="E19" s="3">
        <v>10</v>
      </c>
      <c r="F19" s="3">
        <f t="shared" si="2"/>
        <v>984.49015523162211</v>
      </c>
    </row>
    <row r="20" spans="1:6">
      <c r="A20">
        <v>10</v>
      </c>
      <c r="B20" s="1">
        <f t="shared" si="1"/>
        <v>984.49015523162211</v>
      </c>
      <c r="C20" s="3">
        <f t="shared" si="0"/>
        <v>8.2040846269301841</v>
      </c>
      <c r="D20" s="3">
        <v>0</v>
      </c>
      <c r="E20" s="3">
        <v>10</v>
      </c>
      <c r="F20" s="3">
        <f t="shared" si="2"/>
        <v>982.69423985855235</v>
      </c>
    </row>
    <row r="21" spans="1:6">
      <c r="A21">
        <v>11</v>
      </c>
      <c r="B21" s="1">
        <f t="shared" si="1"/>
        <v>982.69423985855235</v>
      </c>
      <c r="C21" s="3">
        <f t="shared" si="0"/>
        <v>8.1891186654879355</v>
      </c>
      <c r="D21" s="3">
        <v>0</v>
      </c>
      <c r="E21" s="3">
        <v>10</v>
      </c>
      <c r="F21" s="3">
        <f t="shared" si="2"/>
        <v>980.88335852404032</v>
      </c>
    </row>
    <row r="22" spans="1:6">
      <c r="A22">
        <v>12</v>
      </c>
      <c r="B22" s="1">
        <f t="shared" si="1"/>
        <v>980.88335852404032</v>
      </c>
      <c r="C22" s="3">
        <f t="shared" si="0"/>
        <v>8.1740279877003363</v>
      </c>
      <c r="D22" s="3">
        <v>0</v>
      </c>
      <c r="E22" s="3">
        <v>10</v>
      </c>
      <c r="F22" s="3">
        <f t="shared" si="2"/>
        <v>979.05738651174067</v>
      </c>
    </row>
    <row r="23" spans="1:6">
      <c r="A23">
        <v>13</v>
      </c>
      <c r="B23" s="1">
        <f t="shared" si="1"/>
        <v>979.05738651174067</v>
      </c>
      <c r="C23" s="3">
        <f t="shared" si="0"/>
        <v>8.1588115542645063</v>
      </c>
      <c r="D23" s="3">
        <v>0</v>
      </c>
      <c r="E23" s="3">
        <v>10</v>
      </c>
      <c r="F23" s="3">
        <f t="shared" si="2"/>
        <v>977.21619806600518</v>
      </c>
    </row>
    <row r="24" spans="1:6">
      <c r="A24">
        <v>14</v>
      </c>
      <c r="B24" s="1">
        <f t="shared" si="1"/>
        <v>977.21619806600518</v>
      </c>
      <c r="C24" s="3">
        <f t="shared" si="0"/>
        <v>8.1434683172167102</v>
      </c>
      <c r="D24" s="3">
        <v>0</v>
      </c>
      <c r="E24" s="3">
        <v>10</v>
      </c>
      <c r="F24" s="3">
        <f t="shared" si="2"/>
        <v>975.35966638322191</v>
      </c>
    </row>
    <row r="25" spans="1:6">
      <c r="A25">
        <v>15</v>
      </c>
      <c r="B25" s="1">
        <f t="shared" si="1"/>
        <v>975.35966638322191</v>
      </c>
      <c r="C25" s="3">
        <f t="shared" si="0"/>
        <v>8.1279972198601822</v>
      </c>
      <c r="D25" s="3">
        <v>0</v>
      </c>
      <c r="E25" s="3">
        <v>10</v>
      </c>
      <c r="F25" s="3">
        <f t="shared" si="2"/>
        <v>973.48766360308207</v>
      </c>
    </row>
    <row r="26" spans="1:6">
      <c r="A26">
        <v>16</v>
      </c>
      <c r="B26" s="1">
        <f t="shared" ref="B26:B33" si="3">F25</f>
        <v>973.48766360308207</v>
      </c>
      <c r="C26" s="3">
        <f t="shared" si="0"/>
        <v>8.1123971966923509</v>
      </c>
      <c r="D26" s="3">
        <v>0</v>
      </c>
      <c r="E26" s="3">
        <v>10</v>
      </c>
      <c r="F26" s="3">
        <f t="shared" ref="F26:F33" si="4">B26+C26-D26-E26</f>
        <v>971.60006079977438</v>
      </c>
    </row>
    <row r="27" spans="1:6">
      <c r="A27">
        <v>17</v>
      </c>
      <c r="B27" s="1">
        <f t="shared" si="3"/>
        <v>971.60006079977438</v>
      </c>
      <c r="C27" s="3">
        <f t="shared" si="0"/>
        <v>8.0966671733314524</v>
      </c>
      <c r="D27" s="3">
        <v>0</v>
      </c>
      <c r="E27" s="3">
        <v>10</v>
      </c>
      <c r="F27" s="3">
        <f t="shared" si="4"/>
        <v>969.69672797310579</v>
      </c>
    </row>
    <row r="28" spans="1:6">
      <c r="A28">
        <v>18</v>
      </c>
      <c r="B28" s="1">
        <f t="shared" si="3"/>
        <v>969.69672797310579</v>
      </c>
      <c r="C28" s="3">
        <f t="shared" si="0"/>
        <v>8.0808060664425483</v>
      </c>
      <c r="D28" s="3">
        <v>0</v>
      </c>
      <c r="E28" s="3">
        <v>10</v>
      </c>
      <c r="F28" s="3">
        <f t="shared" si="4"/>
        <v>967.7775340395483</v>
      </c>
    </row>
    <row r="29" spans="1:6">
      <c r="A29">
        <v>19</v>
      </c>
      <c r="B29" s="1">
        <f t="shared" si="3"/>
        <v>967.7775340395483</v>
      </c>
      <c r="C29" s="3">
        <f t="shared" si="0"/>
        <v>8.0648127836629016</v>
      </c>
      <c r="D29" s="3">
        <v>0</v>
      </c>
      <c r="E29" s="3">
        <v>10</v>
      </c>
      <c r="F29" s="3">
        <f t="shared" si="4"/>
        <v>965.84234682321119</v>
      </c>
    </row>
    <row r="30" spans="1:6">
      <c r="A30">
        <v>20</v>
      </c>
      <c r="B30" s="1">
        <f t="shared" si="3"/>
        <v>965.84234682321119</v>
      </c>
      <c r="C30" s="3">
        <f t="shared" si="0"/>
        <v>8.0486862235267598</v>
      </c>
      <c r="D30" s="3">
        <v>0</v>
      </c>
      <c r="E30" s="3">
        <v>10</v>
      </c>
      <c r="F30" s="3">
        <f t="shared" si="4"/>
        <v>963.8910330467379</v>
      </c>
    </row>
    <row r="31" spans="1:6">
      <c r="A31">
        <v>21</v>
      </c>
      <c r="B31" s="1">
        <f t="shared" si="3"/>
        <v>963.8910330467379</v>
      </c>
      <c r="C31" s="3">
        <f t="shared" si="0"/>
        <v>8.0324252753894818</v>
      </c>
      <c r="D31" s="3">
        <v>0</v>
      </c>
      <c r="E31" s="3">
        <v>10</v>
      </c>
      <c r="F31" s="3">
        <f t="shared" si="4"/>
        <v>961.92345832212743</v>
      </c>
    </row>
    <row r="32" spans="1:6">
      <c r="A32">
        <v>22</v>
      </c>
      <c r="B32" s="1">
        <f t="shared" si="3"/>
        <v>961.92345832212743</v>
      </c>
      <c r="C32" s="3">
        <f t="shared" si="0"/>
        <v>8.016028819351062</v>
      </c>
      <c r="D32" s="3">
        <v>0</v>
      </c>
      <c r="E32" s="3">
        <v>10</v>
      </c>
      <c r="F32" s="3">
        <f t="shared" si="4"/>
        <v>959.93948714147848</v>
      </c>
    </row>
    <row r="33" spans="1:7">
      <c r="A33">
        <v>23</v>
      </c>
      <c r="B33" s="1">
        <f t="shared" si="3"/>
        <v>959.93948714147848</v>
      </c>
      <c r="C33" s="3">
        <f t="shared" si="0"/>
        <v>7.9994957261789876</v>
      </c>
      <c r="D33" s="3">
        <v>0</v>
      </c>
      <c r="E33" s="3">
        <v>10</v>
      </c>
      <c r="F33" s="8">
        <f t="shared" si="4"/>
        <v>957.9389828676575</v>
      </c>
    </row>
    <row r="34" spans="1:7">
      <c r="B34" s="1"/>
    </row>
    <row r="35" spans="1:7">
      <c r="B35" t="s">
        <v>3</v>
      </c>
      <c r="C35" t="s">
        <v>4</v>
      </c>
      <c r="D35" t="s">
        <v>6</v>
      </c>
      <c r="E35" t="s">
        <v>60</v>
      </c>
      <c r="F35" t="s">
        <v>8</v>
      </c>
    </row>
    <row r="36" spans="1:7">
      <c r="A36" t="s">
        <v>66</v>
      </c>
      <c r="B36" s="3">
        <f>F33</f>
        <v>957.9389828676575</v>
      </c>
      <c r="C36" s="3">
        <f>(B36*B$6)</f>
        <v>7.9828248572304794</v>
      </c>
      <c r="D36" s="3">
        <f t="shared" ref="D36:D52" si="5">MonthlyPayment-C36</f>
        <v>22.927171623234507</v>
      </c>
      <c r="E36" s="3">
        <v>10</v>
      </c>
      <c r="F36" s="3">
        <f>B36-SUM(D36:E36)</f>
        <v>925.01181124442303</v>
      </c>
    </row>
    <row r="37" spans="1:7">
      <c r="A37">
        <v>2</v>
      </c>
      <c r="B37" s="3">
        <f>F36</f>
        <v>925.01181124442303</v>
      </c>
      <c r="C37" s="3">
        <f>(B37*B$6)</f>
        <v>7.7084317603701917</v>
      </c>
      <c r="D37" s="3">
        <f t="shared" si="5"/>
        <v>23.201564720094794</v>
      </c>
      <c r="E37" s="3">
        <v>10</v>
      </c>
      <c r="F37" s="3">
        <f t="shared" ref="F37:F72" si="6">B37-SUM(D37:E37)</f>
        <v>891.81024652432825</v>
      </c>
    </row>
    <row r="38" spans="1:7">
      <c r="A38">
        <v>3</v>
      </c>
      <c r="B38" s="3">
        <f t="shared" ref="B38:B71" si="7">F37</f>
        <v>891.81024652432825</v>
      </c>
      <c r="C38" s="3">
        <f t="shared" ref="C38:C71" si="8">(B38*B$6)</f>
        <v>7.4317520543694018</v>
      </c>
      <c r="D38" s="3">
        <f t="shared" si="5"/>
        <v>23.478244426095586</v>
      </c>
      <c r="E38" s="3">
        <v>10</v>
      </c>
      <c r="F38" s="3">
        <f t="shared" si="6"/>
        <v>858.33200209823269</v>
      </c>
    </row>
    <row r="39" spans="1:7">
      <c r="A39">
        <v>4</v>
      </c>
      <c r="B39" s="3">
        <f t="shared" si="7"/>
        <v>858.33200209823269</v>
      </c>
      <c r="C39" s="3">
        <f t="shared" si="8"/>
        <v>7.1527666841519393</v>
      </c>
      <c r="D39" s="3">
        <f t="shared" si="5"/>
        <v>23.757229796313048</v>
      </c>
      <c r="E39" s="3">
        <v>10</v>
      </c>
      <c r="F39" s="3">
        <f t="shared" si="6"/>
        <v>824.57477230191967</v>
      </c>
    </row>
    <row r="40" spans="1:7">
      <c r="A40">
        <v>5</v>
      </c>
      <c r="B40" s="3">
        <f t="shared" si="7"/>
        <v>824.57477230191967</v>
      </c>
      <c r="C40" s="3">
        <f t="shared" si="8"/>
        <v>6.8714564358493302</v>
      </c>
      <c r="D40" s="3">
        <f t="shared" si="5"/>
        <v>24.038540044615658</v>
      </c>
      <c r="E40" s="3">
        <v>10</v>
      </c>
      <c r="F40" s="3">
        <f t="shared" si="6"/>
        <v>790.53623225730405</v>
      </c>
    </row>
    <row r="41" spans="1:7">
      <c r="A41">
        <v>6</v>
      </c>
      <c r="B41" s="3">
        <f t="shared" si="7"/>
        <v>790.53623225730405</v>
      </c>
      <c r="C41" s="3">
        <f t="shared" si="8"/>
        <v>6.5878019354775335</v>
      </c>
      <c r="D41" s="3">
        <f t="shared" si="5"/>
        <v>24.322194544987454</v>
      </c>
      <c r="E41" s="3">
        <v>10</v>
      </c>
      <c r="F41" s="3">
        <f t="shared" si="6"/>
        <v>756.21403771231655</v>
      </c>
    </row>
    <row r="42" spans="1:7">
      <c r="A42">
        <v>7</v>
      </c>
      <c r="B42" s="3">
        <f t="shared" si="7"/>
        <v>756.21403771231655</v>
      </c>
      <c r="C42" s="3">
        <f t="shared" si="8"/>
        <v>6.3017836476026377</v>
      </c>
      <c r="D42" s="3">
        <f t="shared" si="5"/>
        <v>24.60821283286235</v>
      </c>
      <c r="E42" s="3">
        <v>10</v>
      </c>
      <c r="F42" s="3">
        <f t="shared" si="6"/>
        <v>721.60582487945419</v>
      </c>
    </row>
    <row r="43" spans="1:7">
      <c r="A43">
        <v>8</v>
      </c>
      <c r="B43" s="3">
        <f t="shared" si="7"/>
        <v>721.60582487945419</v>
      </c>
      <c r="C43" s="3">
        <f t="shared" si="8"/>
        <v>6.0133818739954519</v>
      </c>
      <c r="D43" s="3">
        <f t="shared" si="5"/>
        <v>24.896614606469534</v>
      </c>
      <c r="E43" s="3">
        <v>10</v>
      </c>
      <c r="F43" s="3">
        <f t="shared" si="6"/>
        <v>686.70921027298471</v>
      </c>
    </row>
    <row r="44" spans="1:7">
      <c r="A44">
        <v>9</v>
      </c>
      <c r="B44" s="3">
        <f t="shared" si="7"/>
        <v>686.70921027298471</v>
      </c>
      <c r="C44" s="3">
        <f t="shared" si="8"/>
        <v>5.7225767522748727</v>
      </c>
      <c r="D44" s="3">
        <f t="shared" si="5"/>
        <v>25.187419728190115</v>
      </c>
      <c r="E44" s="3">
        <v>10</v>
      </c>
      <c r="F44" s="3">
        <f t="shared" si="6"/>
        <v>651.52179054479461</v>
      </c>
    </row>
    <row r="45" spans="1:7">
      <c r="A45">
        <v>10</v>
      </c>
      <c r="B45" s="3">
        <f t="shared" si="7"/>
        <v>651.52179054479461</v>
      </c>
      <c r="C45" s="3">
        <f t="shared" si="8"/>
        <v>5.4293482545399554</v>
      </c>
      <c r="D45" s="3">
        <f t="shared" si="5"/>
        <v>25.48064822592503</v>
      </c>
      <c r="E45" s="3">
        <v>10</v>
      </c>
      <c r="F45" s="3">
        <f t="shared" si="6"/>
        <v>616.04114231886956</v>
      </c>
    </row>
    <row r="46" spans="1:7">
      <c r="A46">
        <v>11</v>
      </c>
      <c r="B46" s="3">
        <f t="shared" si="7"/>
        <v>616.04114231886956</v>
      </c>
      <c r="C46" s="3">
        <f t="shared" si="8"/>
        <v>5.1336761859905797</v>
      </c>
      <c r="D46" s="3">
        <f t="shared" si="5"/>
        <v>25.776320294474406</v>
      </c>
      <c r="E46" s="3">
        <v>10</v>
      </c>
      <c r="F46" s="3">
        <f t="shared" si="6"/>
        <v>580.26482202439513</v>
      </c>
    </row>
    <row r="47" spans="1:7">
      <c r="A47">
        <v>12</v>
      </c>
      <c r="B47" s="3">
        <f t="shared" si="7"/>
        <v>580.26482202439513</v>
      </c>
      <c r="C47" s="3">
        <f t="shared" si="8"/>
        <v>4.8355401835366258</v>
      </c>
      <c r="D47" s="3">
        <f t="shared" si="5"/>
        <v>26.074456296928361</v>
      </c>
      <c r="E47" s="3">
        <v>10</v>
      </c>
      <c r="F47" s="8">
        <f t="shared" si="6"/>
        <v>544.19036572746677</v>
      </c>
      <c r="G47" s="9" t="s">
        <v>33</v>
      </c>
    </row>
    <row r="48" spans="1:7">
      <c r="A48">
        <v>13</v>
      </c>
      <c r="B48" s="3">
        <f t="shared" si="7"/>
        <v>544.19036572746677</v>
      </c>
      <c r="C48" s="3">
        <f t="shared" si="8"/>
        <v>4.5349197143955564</v>
      </c>
      <c r="D48" s="3">
        <f t="shared" si="5"/>
        <v>26.37507676606943</v>
      </c>
      <c r="E48" s="3">
        <v>10</v>
      </c>
      <c r="F48" s="3">
        <f t="shared" si="6"/>
        <v>507.81528896139736</v>
      </c>
    </row>
    <row r="49" spans="1:7">
      <c r="A49">
        <v>14</v>
      </c>
      <c r="B49" s="3">
        <f t="shared" si="7"/>
        <v>507.81528896139736</v>
      </c>
      <c r="C49" s="3">
        <f t="shared" si="8"/>
        <v>4.2317940746783114</v>
      </c>
      <c r="D49" s="3">
        <f t="shared" si="5"/>
        <v>26.678202405786674</v>
      </c>
      <c r="E49" s="3">
        <v>10</v>
      </c>
      <c r="F49" s="3">
        <f t="shared" si="6"/>
        <v>471.13708655561067</v>
      </c>
    </row>
    <row r="50" spans="1:7">
      <c r="A50">
        <v>15</v>
      </c>
      <c r="B50" s="3">
        <f t="shared" si="7"/>
        <v>471.13708655561067</v>
      </c>
      <c r="C50" s="3">
        <f t="shared" si="8"/>
        <v>3.9261423879634223</v>
      </c>
      <c r="D50" s="3">
        <f t="shared" si="5"/>
        <v>26.983854092501563</v>
      </c>
      <c r="E50" s="3">
        <v>10</v>
      </c>
      <c r="F50" s="3">
        <f t="shared" si="6"/>
        <v>434.15323246310913</v>
      </c>
    </row>
    <row r="51" spans="1:7">
      <c r="A51">
        <v>16</v>
      </c>
      <c r="B51" s="3">
        <f t="shared" si="7"/>
        <v>434.15323246310913</v>
      </c>
      <c r="C51" s="3">
        <f t="shared" si="8"/>
        <v>3.6179436038592425</v>
      </c>
      <c r="D51" s="3">
        <f t="shared" si="5"/>
        <v>27.292052876605744</v>
      </c>
      <c r="E51" s="3">
        <v>10</v>
      </c>
      <c r="F51" s="3">
        <f t="shared" si="6"/>
        <v>396.8611795865034</v>
      </c>
    </row>
    <row r="52" spans="1:7">
      <c r="A52">
        <v>17</v>
      </c>
      <c r="B52" s="3">
        <f t="shared" si="7"/>
        <v>396.8611795865034</v>
      </c>
      <c r="C52" s="3">
        <f t="shared" si="8"/>
        <v>3.3071764965541948</v>
      </c>
      <c r="D52" s="3">
        <f t="shared" si="5"/>
        <v>27.602819983910791</v>
      </c>
      <c r="E52" s="3">
        <v>10</v>
      </c>
      <c r="F52" s="3">
        <f t="shared" si="6"/>
        <v>359.25835960259258</v>
      </c>
    </row>
    <row r="53" spans="1:7">
      <c r="A53">
        <v>18</v>
      </c>
      <c r="B53" s="3">
        <f t="shared" si="7"/>
        <v>359.25835960259258</v>
      </c>
      <c r="C53" s="3">
        <f t="shared" si="8"/>
        <v>2.9938196633549383</v>
      </c>
      <c r="D53" s="3">
        <f t="shared" ref="D53:D66" si="9">MonthlyPayment-C53</f>
        <v>27.916176817110049</v>
      </c>
      <c r="E53" s="3">
        <v>10</v>
      </c>
      <c r="F53" s="3">
        <f t="shared" si="6"/>
        <v>321.34218278548252</v>
      </c>
    </row>
    <row r="54" spans="1:7">
      <c r="A54">
        <v>19</v>
      </c>
      <c r="B54" s="3">
        <f t="shared" si="7"/>
        <v>321.34218278548252</v>
      </c>
      <c r="C54" s="3">
        <f t="shared" si="8"/>
        <v>2.6778515232123543</v>
      </c>
      <c r="D54" s="3">
        <f t="shared" si="9"/>
        <v>28.232144957252633</v>
      </c>
      <c r="E54" s="3">
        <v>10</v>
      </c>
      <c r="F54" s="3">
        <f t="shared" si="6"/>
        <v>283.11003782822991</v>
      </c>
    </row>
    <row r="55" spans="1:7">
      <c r="A55">
        <v>20</v>
      </c>
      <c r="B55" s="3">
        <f t="shared" si="7"/>
        <v>283.11003782822991</v>
      </c>
      <c r="C55" s="3">
        <f t="shared" si="8"/>
        <v>2.3592503152352493</v>
      </c>
      <c r="D55" s="3">
        <f t="shared" si="9"/>
        <v>28.550746165229736</v>
      </c>
      <c r="E55" s="3">
        <v>10</v>
      </c>
      <c r="F55" s="3">
        <f t="shared" si="6"/>
        <v>244.55929166300018</v>
      </c>
    </row>
    <row r="56" spans="1:7">
      <c r="A56">
        <v>21</v>
      </c>
      <c r="B56" s="3">
        <f t="shared" si="7"/>
        <v>244.55929166300018</v>
      </c>
      <c r="C56" s="3">
        <f t="shared" si="8"/>
        <v>2.0379940971916684</v>
      </c>
      <c r="D56" s="3">
        <f t="shared" si="9"/>
        <v>28.872002383273319</v>
      </c>
      <c r="E56" s="3">
        <v>10</v>
      </c>
      <c r="F56" s="3">
        <f t="shared" si="6"/>
        <v>205.68728927972685</v>
      </c>
    </row>
    <row r="57" spans="1:7">
      <c r="A57">
        <v>22</v>
      </c>
      <c r="B57" s="3">
        <f t="shared" si="7"/>
        <v>205.68728927972685</v>
      </c>
      <c r="C57" s="3">
        <f t="shared" si="8"/>
        <v>1.7140607439977238</v>
      </c>
      <c r="D57" s="3">
        <f t="shared" si="9"/>
        <v>29.195935736467263</v>
      </c>
      <c r="E57" s="3">
        <v>10</v>
      </c>
      <c r="F57" s="3">
        <f t="shared" si="6"/>
        <v>166.49135354325961</v>
      </c>
    </row>
    <row r="58" spans="1:7">
      <c r="A58">
        <v>23</v>
      </c>
      <c r="B58" s="3">
        <f t="shared" si="7"/>
        <v>166.49135354325961</v>
      </c>
      <c r="C58" s="3">
        <f t="shared" si="8"/>
        <v>1.3874279461938301</v>
      </c>
      <c r="D58" s="3">
        <f t="shared" si="9"/>
        <v>29.522568534271155</v>
      </c>
      <c r="E58" s="3">
        <v>10</v>
      </c>
      <c r="F58" s="3">
        <f t="shared" si="6"/>
        <v>126.96878500898845</v>
      </c>
    </row>
    <row r="59" spans="1:7">
      <c r="A59">
        <v>24</v>
      </c>
      <c r="B59" s="3">
        <f t="shared" si="7"/>
        <v>126.96878500898845</v>
      </c>
      <c r="C59" s="3">
        <f t="shared" si="8"/>
        <v>1.0580732084082372</v>
      </c>
      <c r="D59" s="3">
        <f t="shared" si="9"/>
        <v>29.851923272056748</v>
      </c>
      <c r="E59" s="3">
        <v>10</v>
      </c>
      <c r="F59" s="8">
        <f t="shared" si="6"/>
        <v>87.116861736931696</v>
      </c>
      <c r="G59" s="9" t="s">
        <v>20</v>
      </c>
    </row>
    <row r="60" spans="1:7">
      <c r="A60">
        <v>25</v>
      </c>
      <c r="B60" s="3">
        <f t="shared" si="7"/>
        <v>87.116861736931696</v>
      </c>
      <c r="C60" s="3">
        <f t="shared" si="8"/>
        <v>0.72597384780776408</v>
      </c>
      <c r="D60" s="3">
        <f t="shared" si="9"/>
        <v>30.184022632657221</v>
      </c>
      <c r="E60" s="3">
        <v>10</v>
      </c>
      <c r="F60" s="3">
        <f t="shared" si="6"/>
        <v>46.932839104274478</v>
      </c>
    </row>
    <row r="61" spans="1:7">
      <c r="A61">
        <v>26</v>
      </c>
      <c r="B61" s="3">
        <f t="shared" si="7"/>
        <v>46.932839104274478</v>
      </c>
      <c r="C61" s="3">
        <f t="shared" si="8"/>
        <v>0.39110699253562065</v>
      </c>
      <c r="D61" s="3">
        <f t="shared" si="9"/>
        <v>30.518889487929364</v>
      </c>
      <c r="E61" s="3">
        <v>10</v>
      </c>
      <c r="F61" s="3">
        <f t="shared" si="6"/>
        <v>6.4139496163451142</v>
      </c>
    </row>
    <row r="62" spans="1:7">
      <c r="A62">
        <v>27</v>
      </c>
      <c r="B62" s="3">
        <f t="shared" si="7"/>
        <v>6.4139496163451142</v>
      </c>
      <c r="C62" s="3">
        <f t="shared" si="8"/>
        <v>5.3449580136209283E-2</v>
      </c>
      <c r="D62" s="3">
        <f t="shared" si="9"/>
        <v>30.856546900328777</v>
      </c>
      <c r="E62" s="3">
        <v>10</v>
      </c>
      <c r="F62" s="3">
        <f t="shared" si="6"/>
        <v>-34.442597283983666</v>
      </c>
    </row>
    <row r="63" spans="1:7">
      <c r="A63">
        <v>28</v>
      </c>
      <c r="B63" s="3">
        <f t="shared" si="7"/>
        <v>-34.442597283983666</v>
      </c>
      <c r="C63" s="3">
        <f t="shared" si="8"/>
        <v>-0.28702164403319719</v>
      </c>
      <c r="D63" s="3">
        <f t="shared" si="9"/>
        <v>31.197018124498182</v>
      </c>
      <c r="E63" s="3">
        <v>10</v>
      </c>
      <c r="F63" s="3">
        <f t="shared" si="6"/>
        <v>-75.639615408481859</v>
      </c>
    </row>
    <row r="64" spans="1:7">
      <c r="A64">
        <v>29</v>
      </c>
      <c r="B64" s="3">
        <f t="shared" si="7"/>
        <v>-75.639615408481859</v>
      </c>
      <c r="C64" s="3">
        <f t="shared" si="8"/>
        <v>-0.63033012840401548</v>
      </c>
      <c r="D64" s="3">
        <f t="shared" si="9"/>
        <v>31.540326608869002</v>
      </c>
      <c r="E64" s="3">
        <v>10</v>
      </c>
      <c r="F64" s="3">
        <f t="shared" si="6"/>
        <v>-117.17994201735087</v>
      </c>
    </row>
    <row r="65" spans="1:6">
      <c r="A65">
        <v>30</v>
      </c>
      <c r="B65" s="3">
        <f t="shared" si="7"/>
        <v>-117.17994201735087</v>
      </c>
      <c r="C65" s="3">
        <f t="shared" si="8"/>
        <v>-0.97649951681125724</v>
      </c>
      <c r="D65" s="3">
        <f t="shared" si="9"/>
        <v>31.886495997276242</v>
      </c>
      <c r="E65" s="3">
        <v>10</v>
      </c>
      <c r="F65" s="3">
        <f t="shared" si="6"/>
        <v>-159.06643801462712</v>
      </c>
    </row>
    <row r="66" spans="1:6">
      <c r="A66">
        <v>31</v>
      </c>
      <c r="B66" s="3">
        <f t="shared" si="7"/>
        <v>-159.06643801462712</v>
      </c>
      <c r="C66" s="3">
        <f t="shared" si="8"/>
        <v>-1.3255536501218927</v>
      </c>
      <c r="D66" s="3">
        <f t="shared" si="9"/>
        <v>32.23555013058688</v>
      </c>
      <c r="E66" s="3">
        <v>10</v>
      </c>
      <c r="F66" s="3">
        <f t="shared" si="6"/>
        <v>-201.30198814521401</v>
      </c>
    </row>
    <row r="67" spans="1:6">
      <c r="A67">
        <v>32</v>
      </c>
      <c r="B67" s="3">
        <f t="shared" si="7"/>
        <v>-201.30198814521401</v>
      </c>
      <c r="C67" s="3">
        <f t="shared" si="8"/>
        <v>-1.6775165678767834</v>
      </c>
      <c r="D67" s="3">
        <f t="shared" ref="D67:D71" si="10">MonthlyPayment-C67</f>
        <v>32.587513048341769</v>
      </c>
      <c r="E67" s="3">
        <v>10</v>
      </c>
      <c r="F67" s="3">
        <f t="shared" si="6"/>
        <v>-243.88950119355579</v>
      </c>
    </row>
    <row r="68" spans="1:6">
      <c r="A68">
        <v>33</v>
      </c>
      <c r="B68" s="3">
        <f t="shared" si="7"/>
        <v>-243.88950119355579</v>
      </c>
      <c r="C68" s="3">
        <f t="shared" si="8"/>
        <v>-2.0324125099462984</v>
      </c>
      <c r="D68" s="3">
        <f t="shared" si="10"/>
        <v>32.942408990411288</v>
      </c>
      <c r="E68" s="3">
        <v>10</v>
      </c>
      <c r="F68" s="3">
        <f t="shared" si="6"/>
        <v>-286.83191018396707</v>
      </c>
    </row>
    <row r="69" spans="1:6">
      <c r="A69">
        <v>34</v>
      </c>
      <c r="B69" s="3">
        <f t="shared" si="7"/>
        <v>-286.83191018396707</v>
      </c>
      <c r="C69" s="3">
        <f t="shared" si="8"/>
        <v>-2.3902659181997254</v>
      </c>
      <c r="D69" s="3">
        <f t="shared" si="10"/>
        <v>33.300262398664714</v>
      </c>
      <c r="E69" s="3">
        <v>10</v>
      </c>
      <c r="F69" s="3">
        <f t="shared" si="6"/>
        <v>-330.13217258263177</v>
      </c>
    </row>
    <row r="70" spans="1:6">
      <c r="A70">
        <v>35</v>
      </c>
      <c r="B70" s="3">
        <f t="shared" si="7"/>
        <v>-330.13217258263177</v>
      </c>
      <c r="C70" s="3">
        <f t="shared" si="8"/>
        <v>-2.7511014381885981</v>
      </c>
      <c r="D70" s="3">
        <f t="shared" si="10"/>
        <v>33.661097918653581</v>
      </c>
      <c r="E70" s="3">
        <v>10</v>
      </c>
      <c r="F70" s="3">
        <f t="shared" si="6"/>
        <v>-373.79327050128535</v>
      </c>
    </row>
    <row r="71" spans="1:6">
      <c r="A71">
        <v>36</v>
      </c>
      <c r="B71" s="3">
        <f t="shared" si="7"/>
        <v>-373.79327050128535</v>
      </c>
      <c r="C71" s="3">
        <f t="shared" si="8"/>
        <v>-3.1149439208440444</v>
      </c>
      <c r="D71" s="3">
        <f t="shared" si="10"/>
        <v>34.024940401309031</v>
      </c>
      <c r="E71" s="3">
        <v>10</v>
      </c>
      <c r="F71" s="3">
        <f t="shared" si="6"/>
        <v>-417.81821090259439</v>
      </c>
    </row>
    <row r="72" spans="1:6">
      <c r="F72" s="3">
        <f t="shared" si="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0.11</v>
      </c>
    </row>
    <row r="3" spans="1:5">
      <c r="A3" t="s">
        <v>5</v>
      </c>
      <c r="B3" s="4">
        <f>B2/12</f>
        <v>9.1666666666666667E-3</v>
      </c>
    </row>
    <row r="4" spans="1:5">
      <c r="A4" t="s">
        <v>10</v>
      </c>
      <c r="B4" s="6">
        <v>60</v>
      </c>
    </row>
    <row r="5" spans="1:5">
      <c r="A5" t="s">
        <v>7</v>
      </c>
      <c r="B5" s="1">
        <f>-PMT(MonthlyInterestRate,NumPayments,LoanAmount,0,0)</f>
        <v>21.742423072643309</v>
      </c>
    </row>
    <row r="6" spans="1:5">
      <c r="B6" s="1"/>
    </row>
    <row r="7" spans="1:5">
      <c r="B7" t="s">
        <v>3</v>
      </c>
      <c r="C7" t="s">
        <v>4</v>
      </c>
      <c r="D7" t="s">
        <v>6</v>
      </c>
      <c r="E7" t="s">
        <v>8</v>
      </c>
    </row>
    <row r="8" spans="1:5">
      <c r="A8" t="s">
        <v>2</v>
      </c>
      <c r="B8" s="3">
        <f>B1</f>
        <v>1000</v>
      </c>
      <c r="C8" s="3">
        <f>(B8*B$3)</f>
        <v>9.1666666666666661</v>
      </c>
      <c r="D8" s="3">
        <f t="shared" ref="D8:D24" si="0">MonthlyPayment-C8</f>
        <v>12.575756405976643</v>
      </c>
      <c r="E8" s="3">
        <f>B8-D8</f>
        <v>987.42424359402332</v>
      </c>
    </row>
    <row r="9" spans="1:5">
      <c r="A9">
        <v>2</v>
      </c>
      <c r="B9" s="3">
        <f>E8</f>
        <v>987.42424359402332</v>
      </c>
      <c r="C9" s="3">
        <f>(B9*B$3)</f>
        <v>9.0513888996118812</v>
      </c>
      <c r="D9" s="3">
        <f t="shared" si="0"/>
        <v>12.691034173031428</v>
      </c>
      <c r="E9" s="3">
        <f>B9-D9</f>
        <v>974.7332094209919</v>
      </c>
    </row>
    <row r="10" spans="1:5">
      <c r="A10">
        <v>3</v>
      </c>
      <c r="B10" s="3">
        <f t="shared" ref="B10:B24" si="1">E9</f>
        <v>974.7332094209919</v>
      </c>
      <c r="C10" s="3">
        <f t="shared" ref="C10:C24" si="2">(B10*B$3)</f>
        <v>8.9350544196924258</v>
      </c>
      <c r="D10" s="3">
        <f t="shared" si="0"/>
        <v>12.807368652950883</v>
      </c>
      <c r="E10" s="3">
        <f t="shared" ref="E10:E24" si="3">B10-D10</f>
        <v>961.92584076804098</v>
      </c>
    </row>
    <row r="11" spans="1:5">
      <c r="A11">
        <v>4</v>
      </c>
      <c r="B11" s="3">
        <f t="shared" si="1"/>
        <v>961.92584076804098</v>
      </c>
      <c r="C11" s="3">
        <f t="shared" si="2"/>
        <v>8.8176535403737084</v>
      </c>
      <c r="D11" s="3">
        <f t="shared" si="0"/>
        <v>12.9247695322696</v>
      </c>
      <c r="E11" s="3">
        <f t="shared" si="3"/>
        <v>949.00107123577141</v>
      </c>
    </row>
    <row r="12" spans="1:5">
      <c r="A12">
        <v>5</v>
      </c>
      <c r="B12" s="3">
        <f t="shared" si="1"/>
        <v>949.00107123577141</v>
      </c>
      <c r="C12" s="3">
        <f t="shared" si="2"/>
        <v>8.6991764863279037</v>
      </c>
      <c r="D12" s="3">
        <f t="shared" si="0"/>
        <v>13.043246586315405</v>
      </c>
      <c r="E12" s="3">
        <f t="shared" si="3"/>
        <v>935.95782464945603</v>
      </c>
    </row>
    <row r="13" spans="1:5">
      <c r="A13">
        <v>6</v>
      </c>
      <c r="B13" s="3">
        <f t="shared" si="1"/>
        <v>935.95782464945603</v>
      </c>
      <c r="C13" s="3">
        <f t="shared" si="2"/>
        <v>8.5796133926200131</v>
      </c>
      <c r="D13" s="3">
        <f t="shared" si="0"/>
        <v>13.162809680023296</v>
      </c>
      <c r="E13" s="3">
        <f t="shared" si="3"/>
        <v>922.79501496943271</v>
      </c>
    </row>
    <row r="14" spans="1:5">
      <c r="A14">
        <v>7</v>
      </c>
      <c r="B14" s="3">
        <f t="shared" si="1"/>
        <v>922.79501496943271</v>
      </c>
      <c r="C14" s="3">
        <f t="shared" si="2"/>
        <v>8.4589543038864665</v>
      </c>
      <c r="D14" s="3">
        <f t="shared" si="0"/>
        <v>13.283468768756842</v>
      </c>
      <c r="E14" s="3">
        <f t="shared" si="3"/>
        <v>909.51154620067587</v>
      </c>
    </row>
    <row r="15" spans="1:5">
      <c r="A15">
        <v>8</v>
      </c>
      <c r="B15" s="3">
        <f t="shared" si="1"/>
        <v>909.51154620067587</v>
      </c>
      <c r="C15" s="3">
        <f t="shared" si="2"/>
        <v>8.3371891735061947</v>
      </c>
      <c r="D15" s="3">
        <f t="shared" si="0"/>
        <v>13.405233899137114</v>
      </c>
      <c r="E15" s="3">
        <f t="shared" si="3"/>
        <v>896.10631230153876</v>
      </c>
    </row>
    <row r="16" spans="1:5">
      <c r="A16">
        <v>9</v>
      </c>
      <c r="B16" s="3">
        <f t="shared" si="1"/>
        <v>896.10631230153876</v>
      </c>
      <c r="C16" s="3">
        <f t="shared" si="2"/>
        <v>8.2143078627641053</v>
      </c>
      <c r="D16" s="3">
        <f t="shared" si="0"/>
        <v>13.528115209879203</v>
      </c>
      <c r="E16" s="3">
        <f t="shared" si="3"/>
        <v>882.5781970916596</v>
      </c>
    </row>
    <row r="17" spans="1:5">
      <c r="A17">
        <v>10</v>
      </c>
      <c r="B17" s="3">
        <f t="shared" si="1"/>
        <v>882.5781970916596</v>
      </c>
      <c r="C17" s="3">
        <f t="shared" si="2"/>
        <v>8.0903001400068799</v>
      </c>
      <c r="D17" s="3">
        <f t="shared" si="0"/>
        <v>13.652122932636429</v>
      </c>
      <c r="E17" s="3">
        <f t="shared" si="3"/>
        <v>868.92607415902319</v>
      </c>
    </row>
    <row r="18" spans="1:5">
      <c r="A18">
        <v>11</v>
      </c>
      <c r="B18" s="3">
        <f t="shared" si="1"/>
        <v>868.92607415902319</v>
      </c>
      <c r="C18" s="3">
        <f t="shared" si="2"/>
        <v>7.9651556797910459</v>
      </c>
      <c r="D18" s="3">
        <f t="shared" si="0"/>
        <v>13.777267392852263</v>
      </c>
      <c r="E18" s="3">
        <f t="shared" si="3"/>
        <v>855.14880676617088</v>
      </c>
    </row>
    <row r="19" spans="1:5">
      <c r="A19">
        <v>12</v>
      </c>
      <c r="B19" s="3">
        <f t="shared" si="1"/>
        <v>855.14880676617088</v>
      </c>
      <c r="C19" s="3">
        <f t="shared" si="2"/>
        <v>7.8388640620232328</v>
      </c>
      <c r="D19" s="3">
        <f t="shared" si="0"/>
        <v>13.903559010620075</v>
      </c>
      <c r="E19" s="3">
        <f t="shared" si="3"/>
        <v>841.24524775555085</v>
      </c>
    </row>
    <row r="20" spans="1:5">
      <c r="A20">
        <v>13</v>
      </c>
      <c r="B20" s="3">
        <f t="shared" si="1"/>
        <v>841.24524775555085</v>
      </c>
      <c r="C20" s="3">
        <f t="shared" si="2"/>
        <v>7.7114147710925494</v>
      </c>
      <c r="D20" s="3">
        <f t="shared" si="0"/>
        <v>14.031008301550759</v>
      </c>
      <c r="E20" s="3">
        <f t="shared" si="3"/>
        <v>827.21423945400011</v>
      </c>
    </row>
    <row r="21" spans="1:5">
      <c r="A21">
        <v>14</v>
      </c>
      <c r="B21" s="3">
        <f t="shared" si="1"/>
        <v>827.21423945400011</v>
      </c>
      <c r="C21" s="3">
        <f t="shared" si="2"/>
        <v>7.5827971949950008</v>
      </c>
      <c r="D21" s="3">
        <f t="shared" si="0"/>
        <v>14.159625877648308</v>
      </c>
      <c r="E21" s="3">
        <f t="shared" si="3"/>
        <v>813.05461357635181</v>
      </c>
    </row>
    <row r="22" spans="1:5">
      <c r="A22">
        <v>15</v>
      </c>
      <c r="B22" s="3">
        <f t="shared" si="1"/>
        <v>813.05461357635181</v>
      </c>
      <c r="C22" s="3">
        <f t="shared" si="2"/>
        <v>7.4530006244498921</v>
      </c>
      <c r="D22" s="3">
        <f t="shared" si="0"/>
        <v>14.289422448193417</v>
      </c>
      <c r="E22" s="3">
        <f t="shared" si="3"/>
        <v>798.76519112815845</v>
      </c>
    </row>
    <row r="23" spans="1:5">
      <c r="A23">
        <v>16</v>
      </c>
      <c r="B23" s="3">
        <f t="shared" si="1"/>
        <v>798.76519112815845</v>
      </c>
      <c r="C23" s="3">
        <f t="shared" si="2"/>
        <v>7.3220142520081195</v>
      </c>
      <c r="D23" s="3">
        <f t="shared" si="0"/>
        <v>14.420408820635188</v>
      </c>
      <c r="E23" s="3">
        <f t="shared" si="3"/>
        <v>784.34478230752325</v>
      </c>
    </row>
    <row r="24" spans="1:5">
      <c r="A24">
        <v>17</v>
      </c>
      <c r="B24" s="3">
        <f t="shared" si="1"/>
        <v>784.34478230752325</v>
      </c>
      <c r="C24" s="3">
        <f t="shared" si="2"/>
        <v>7.1898271711522961</v>
      </c>
      <c r="D24" s="3">
        <f t="shared" si="0"/>
        <v>14.552595901491014</v>
      </c>
      <c r="E24" s="3">
        <f t="shared" si="3"/>
        <v>769.79218640603222</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
  <sheetViews>
    <sheetView workbookViewId="0">
      <selection activeCell="G35" sqref="G35"/>
    </sheetView>
  </sheetViews>
  <sheetFormatPr baseColWidth="10" defaultRowHeight="15" x14ac:dyDescent="0"/>
  <cols>
    <col min="1" max="1" width="25.83203125" customWidth="1"/>
    <col min="2" max="2" width="16.5" customWidth="1"/>
    <col min="4" max="5" width="17.5" customWidth="1"/>
    <col min="6" max="6" width="21.83203125" customWidth="1"/>
  </cols>
  <sheetData>
    <row r="1" spans="1:8">
      <c r="A1" t="s">
        <v>58</v>
      </c>
    </row>
    <row r="3" spans="1:8">
      <c r="A3" t="s">
        <v>23</v>
      </c>
      <c r="B3">
        <v>1000</v>
      </c>
    </row>
    <row r="4" spans="1:8">
      <c r="A4" t="s">
        <v>63</v>
      </c>
      <c r="B4">
        <v>720</v>
      </c>
    </row>
    <row r="5" spans="1:8">
      <c r="A5" t="s">
        <v>62</v>
      </c>
      <c r="B5">
        <v>600</v>
      </c>
    </row>
    <row r="6" spans="1:8">
      <c r="A6" t="s">
        <v>0</v>
      </c>
      <c r="B6" s="2">
        <v>0</v>
      </c>
    </row>
    <row r="7" spans="1:8">
      <c r="A7" t="s">
        <v>5</v>
      </c>
      <c r="B7" s="4">
        <f>B6/12</f>
        <v>0</v>
      </c>
    </row>
    <row r="8" spans="1:8">
      <c r="A8" t="s">
        <v>10</v>
      </c>
      <c r="B8" s="6">
        <v>36</v>
      </c>
    </row>
    <row r="9" spans="1:8">
      <c r="A9" t="s">
        <v>7</v>
      </c>
      <c r="B9" s="1">
        <f>-PMT(MonthlyInterestRate,NumPayments,LoanAmount,0,0)</f>
        <v>16.666666666666668</v>
      </c>
    </row>
    <row r="10" spans="1:8">
      <c r="A10" t="s">
        <v>61</v>
      </c>
      <c r="B10" s="1">
        <v>10</v>
      </c>
    </row>
    <row r="11" spans="1:8">
      <c r="A11" t="s">
        <v>59</v>
      </c>
      <c r="B11" s="1">
        <f>12*10</f>
        <v>120</v>
      </c>
    </row>
    <row r="12" spans="1:8">
      <c r="B12" s="1"/>
    </row>
    <row r="13" spans="1:8">
      <c r="B13" t="s">
        <v>3</v>
      </c>
      <c r="C13" t="s">
        <v>4</v>
      </c>
      <c r="D13" t="s">
        <v>6</v>
      </c>
      <c r="E13" t="s">
        <v>60</v>
      </c>
      <c r="F13" t="s">
        <v>8</v>
      </c>
      <c r="G13" t="s">
        <v>35</v>
      </c>
      <c r="H13" t="s">
        <v>31</v>
      </c>
    </row>
    <row r="14" spans="1:8">
      <c r="A14" t="s">
        <v>2</v>
      </c>
      <c r="B14" s="8">
        <f>B5</f>
        <v>600</v>
      </c>
      <c r="C14" s="3">
        <f>(B14*B$7)</f>
        <v>0</v>
      </c>
      <c r="D14" s="3">
        <f t="shared" ref="D14:D30" si="0">MonthlyPayment-C14</f>
        <v>16.666666666666668</v>
      </c>
      <c r="E14" s="3">
        <f>$B$10</f>
        <v>10</v>
      </c>
      <c r="F14" s="3">
        <f>B14-SUM(D14:E14)</f>
        <v>573.33333333333337</v>
      </c>
      <c r="G14" s="24">
        <v>41320</v>
      </c>
      <c r="H14" s="1">
        <f>B3+B4-B11</f>
        <v>1600</v>
      </c>
    </row>
    <row r="15" spans="1:8">
      <c r="A15">
        <v>2</v>
      </c>
      <c r="B15" s="3">
        <f>F14</f>
        <v>573.33333333333337</v>
      </c>
      <c r="C15" s="3">
        <f>(B15*B$7)</f>
        <v>0</v>
      </c>
      <c r="D15" s="3">
        <f t="shared" si="0"/>
        <v>16.666666666666668</v>
      </c>
      <c r="E15" s="3">
        <f t="shared" ref="E15:E36" si="1">$B$10</f>
        <v>10</v>
      </c>
      <c r="F15" s="3">
        <f t="shared" ref="F15:F36" si="2">B15-SUM(D15:E15)</f>
        <v>546.66666666666674</v>
      </c>
    </row>
    <row r="16" spans="1:8">
      <c r="A16">
        <v>3</v>
      </c>
      <c r="B16" s="3">
        <f t="shared" ref="B16:B30" si="3">F15</f>
        <v>546.66666666666674</v>
      </c>
      <c r="C16" s="3">
        <f t="shared" ref="C16:C30" si="4">(B16*B$7)</f>
        <v>0</v>
      </c>
      <c r="D16" s="3">
        <f t="shared" si="0"/>
        <v>16.666666666666668</v>
      </c>
      <c r="E16" s="3">
        <f t="shared" si="1"/>
        <v>10</v>
      </c>
      <c r="F16" s="3">
        <f t="shared" si="2"/>
        <v>520.00000000000011</v>
      </c>
    </row>
    <row r="17" spans="1:8">
      <c r="A17">
        <v>4</v>
      </c>
      <c r="B17" s="3">
        <f t="shared" si="3"/>
        <v>520.00000000000011</v>
      </c>
      <c r="C17" s="3">
        <f t="shared" si="4"/>
        <v>0</v>
      </c>
      <c r="D17" s="3">
        <f t="shared" si="0"/>
        <v>16.666666666666668</v>
      </c>
      <c r="E17" s="3">
        <f t="shared" si="1"/>
        <v>10</v>
      </c>
      <c r="F17" s="3">
        <f t="shared" si="2"/>
        <v>493.33333333333343</v>
      </c>
    </row>
    <row r="18" spans="1:8">
      <c r="A18">
        <v>5</v>
      </c>
      <c r="B18" s="3">
        <f t="shared" si="3"/>
        <v>493.33333333333343</v>
      </c>
      <c r="C18" s="3">
        <f t="shared" si="4"/>
        <v>0</v>
      </c>
      <c r="D18" s="3">
        <f t="shared" si="0"/>
        <v>16.666666666666668</v>
      </c>
      <c r="E18" s="3">
        <f t="shared" si="1"/>
        <v>10</v>
      </c>
      <c r="F18" s="3">
        <f t="shared" si="2"/>
        <v>466.66666666666674</v>
      </c>
    </row>
    <row r="19" spans="1:8">
      <c r="A19">
        <v>6</v>
      </c>
      <c r="B19" s="3">
        <f t="shared" si="3"/>
        <v>466.66666666666674</v>
      </c>
      <c r="C19" s="3">
        <f t="shared" si="4"/>
        <v>0</v>
      </c>
      <c r="D19" s="3">
        <f t="shared" si="0"/>
        <v>16.666666666666668</v>
      </c>
      <c r="E19" s="3">
        <f t="shared" si="1"/>
        <v>10</v>
      </c>
      <c r="F19" s="3">
        <f t="shared" si="2"/>
        <v>440.00000000000006</v>
      </c>
    </row>
    <row r="20" spans="1:8">
      <c r="A20">
        <v>7</v>
      </c>
      <c r="B20" s="3">
        <f t="shared" si="3"/>
        <v>440.00000000000006</v>
      </c>
      <c r="C20" s="3">
        <f t="shared" si="4"/>
        <v>0</v>
      </c>
      <c r="D20" s="3">
        <f t="shared" si="0"/>
        <v>16.666666666666668</v>
      </c>
      <c r="E20" s="3">
        <f t="shared" si="1"/>
        <v>10</v>
      </c>
      <c r="F20" s="3">
        <f t="shared" si="2"/>
        <v>413.33333333333337</v>
      </c>
    </row>
    <row r="21" spans="1:8">
      <c r="A21">
        <v>8</v>
      </c>
      <c r="B21" s="3">
        <f t="shared" si="3"/>
        <v>413.33333333333337</v>
      </c>
      <c r="C21" s="3">
        <f t="shared" si="4"/>
        <v>0</v>
      </c>
      <c r="D21" s="3">
        <f t="shared" si="0"/>
        <v>16.666666666666668</v>
      </c>
      <c r="E21" s="3">
        <f t="shared" si="1"/>
        <v>10</v>
      </c>
      <c r="F21" s="3">
        <f t="shared" si="2"/>
        <v>386.66666666666669</v>
      </c>
    </row>
    <row r="22" spans="1:8">
      <c r="A22">
        <v>9</v>
      </c>
      <c r="B22" s="3">
        <f t="shared" si="3"/>
        <v>386.66666666666669</v>
      </c>
      <c r="C22" s="3">
        <f t="shared" si="4"/>
        <v>0</v>
      </c>
      <c r="D22" s="3">
        <f t="shared" si="0"/>
        <v>16.666666666666668</v>
      </c>
      <c r="E22" s="3">
        <f t="shared" si="1"/>
        <v>10</v>
      </c>
      <c r="F22" s="3">
        <f t="shared" si="2"/>
        <v>360</v>
      </c>
    </row>
    <row r="23" spans="1:8">
      <c r="A23">
        <v>10</v>
      </c>
      <c r="B23" s="3">
        <f t="shared" si="3"/>
        <v>360</v>
      </c>
      <c r="C23" s="3">
        <f t="shared" si="4"/>
        <v>0</v>
      </c>
      <c r="D23" s="3">
        <f t="shared" si="0"/>
        <v>16.666666666666668</v>
      </c>
      <c r="E23" s="3">
        <f t="shared" si="1"/>
        <v>10</v>
      </c>
      <c r="F23" s="3">
        <f t="shared" si="2"/>
        <v>333.33333333333331</v>
      </c>
    </row>
    <row r="24" spans="1:8">
      <c r="A24">
        <v>11</v>
      </c>
      <c r="B24" s="3">
        <f t="shared" si="3"/>
        <v>333.33333333333331</v>
      </c>
      <c r="C24" s="3">
        <f t="shared" si="4"/>
        <v>0</v>
      </c>
      <c r="D24" s="3">
        <f t="shared" si="0"/>
        <v>16.666666666666668</v>
      </c>
      <c r="E24" s="3">
        <f t="shared" si="1"/>
        <v>10</v>
      </c>
      <c r="F24" s="3">
        <f t="shared" si="2"/>
        <v>306.66666666666663</v>
      </c>
      <c r="G24" s="21">
        <v>41623</v>
      </c>
      <c r="H24" s="1">
        <f>H14-SUM(C14:E24)</f>
        <v>1306.6666666666667</v>
      </c>
    </row>
    <row r="25" spans="1:8">
      <c r="A25">
        <v>12</v>
      </c>
      <c r="B25" s="3">
        <f t="shared" si="3"/>
        <v>306.66666666666663</v>
      </c>
      <c r="C25" s="3">
        <f t="shared" si="4"/>
        <v>0</v>
      </c>
      <c r="D25" s="3">
        <f t="shared" si="0"/>
        <v>16.666666666666668</v>
      </c>
      <c r="E25" s="3">
        <f t="shared" si="1"/>
        <v>10</v>
      </c>
      <c r="F25" s="3">
        <f t="shared" si="2"/>
        <v>279.99999999999994</v>
      </c>
    </row>
    <row r="26" spans="1:8">
      <c r="A26">
        <v>13</v>
      </c>
      <c r="B26" s="3">
        <f t="shared" si="3"/>
        <v>279.99999999999994</v>
      </c>
      <c r="C26" s="3">
        <f t="shared" si="4"/>
        <v>0</v>
      </c>
      <c r="D26" s="3">
        <f t="shared" si="0"/>
        <v>16.666666666666668</v>
      </c>
      <c r="E26" s="3">
        <f t="shared" si="1"/>
        <v>10</v>
      </c>
      <c r="F26" s="3">
        <f t="shared" si="2"/>
        <v>253.33333333333329</v>
      </c>
    </row>
    <row r="27" spans="1:8">
      <c r="A27">
        <v>14</v>
      </c>
      <c r="B27" s="3">
        <f t="shared" si="3"/>
        <v>253.33333333333329</v>
      </c>
      <c r="C27" s="3">
        <f t="shared" si="4"/>
        <v>0</v>
      </c>
      <c r="D27" s="3">
        <f t="shared" si="0"/>
        <v>16.666666666666668</v>
      </c>
      <c r="E27" s="3">
        <f t="shared" si="1"/>
        <v>10</v>
      </c>
      <c r="F27" s="3">
        <f t="shared" si="2"/>
        <v>226.66666666666663</v>
      </c>
    </row>
    <row r="28" spans="1:8">
      <c r="A28">
        <v>15</v>
      </c>
      <c r="B28" s="3">
        <f t="shared" si="3"/>
        <v>226.66666666666663</v>
      </c>
      <c r="C28" s="3">
        <f t="shared" si="4"/>
        <v>0</v>
      </c>
      <c r="D28" s="3">
        <f t="shared" si="0"/>
        <v>16.666666666666668</v>
      </c>
      <c r="E28" s="3">
        <f t="shared" si="1"/>
        <v>10</v>
      </c>
      <c r="F28" s="3">
        <f t="shared" si="2"/>
        <v>199.99999999999997</v>
      </c>
    </row>
    <row r="29" spans="1:8">
      <c r="A29">
        <v>16</v>
      </c>
      <c r="B29" s="3">
        <f t="shared" si="3"/>
        <v>199.99999999999997</v>
      </c>
      <c r="C29" s="3">
        <f t="shared" si="4"/>
        <v>0</v>
      </c>
      <c r="D29" s="3">
        <f t="shared" si="0"/>
        <v>16.666666666666668</v>
      </c>
      <c r="E29" s="3">
        <f t="shared" si="1"/>
        <v>10</v>
      </c>
      <c r="F29" s="3">
        <f t="shared" si="2"/>
        <v>173.33333333333331</v>
      </c>
    </row>
    <row r="30" spans="1:8">
      <c r="A30">
        <v>17</v>
      </c>
      <c r="B30" s="3">
        <f t="shared" si="3"/>
        <v>173.33333333333331</v>
      </c>
      <c r="C30" s="3">
        <f t="shared" si="4"/>
        <v>0</v>
      </c>
      <c r="D30" s="3">
        <f t="shared" si="0"/>
        <v>16.666666666666668</v>
      </c>
      <c r="E30" s="3">
        <f t="shared" si="1"/>
        <v>10</v>
      </c>
      <c r="F30" s="3">
        <f t="shared" si="2"/>
        <v>146.66666666666666</v>
      </c>
    </row>
    <row r="31" spans="1:8">
      <c r="A31">
        <v>18</v>
      </c>
      <c r="B31" s="3">
        <f t="shared" ref="B31:B33" si="5">F30</f>
        <v>146.66666666666666</v>
      </c>
      <c r="C31" s="3">
        <f t="shared" ref="C31:C33" si="6">(B31*B$7)</f>
        <v>0</v>
      </c>
      <c r="D31" s="3">
        <f t="shared" ref="D31:D33" si="7">MonthlyPayment-C31</f>
        <v>16.666666666666668</v>
      </c>
      <c r="E31" s="3">
        <f t="shared" si="1"/>
        <v>10</v>
      </c>
      <c r="F31" s="3">
        <f t="shared" si="2"/>
        <v>119.99999999999999</v>
      </c>
    </row>
    <row r="32" spans="1:8">
      <c r="A32">
        <v>19</v>
      </c>
      <c r="B32" s="3">
        <f t="shared" si="5"/>
        <v>119.99999999999999</v>
      </c>
      <c r="C32" s="3">
        <f t="shared" si="6"/>
        <v>0</v>
      </c>
      <c r="D32" s="3">
        <f t="shared" si="7"/>
        <v>16.666666666666668</v>
      </c>
      <c r="E32" s="3">
        <f t="shared" si="1"/>
        <v>10</v>
      </c>
      <c r="F32" s="3">
        <f t="shared" si="2"/>
        <v>93.333333333333314</v>
      </c>
    </row>
    <row r="33" spans="1:6">
      <c r="A33">
        <v>20</v>
      </c>
      <c r="B33" s="3">
        <f t="shared" si="5"/>
        <v>93.333333333333314</v>
      </c>
      <c r="C33" s="3">
        <f t="shared" si="6"/>
        <v>0</v>
      </c>
      <c r="D33" s="3">
        <f t="shared" si="7"/>
        <v>16.666666666666668</v>
      </c>
      <c r="E33" s="3">
        <f t="shared" si="1"/>
        <v>10</v>
      </c>
      <c r="F33" s="3">
        <f t="shared" si="2"/>
        <v>66.666666666666643</v>
      </c>
    </row>
    <row r="34" spans="1:6">
      <c r="A34">
        <v>21</v>
      </c>
      <c r="B34" s="3">
        <f t="shared" ref="B34:B36" si="8">F33</f>
        <v>66.666666666666643</v>
      </c>
      <c r="C34" s="3">
        <f t="shared" ref="C34:C36" si="9">(B34*B$7)</f>
        <v>0</v>
      </c>
      <c r="D34" s="3">
        <f t="shared" ref="D34:D36" si="10">MonthlyPayment-C34</f>
        <v>16.666666666666668</v>
      </c>
      <c r="E34" s="3">
        <f t="shared" si="1"/>
        <v>10</v>
      </c>
      <c r="F34" s="3">
        <f t="shared" si="2"/>
        <v>39.999999999999972</v>
      </c>
    </row>
    <row r="35" spans="1:6">
      <c r="A35">
        <v>22</v>
      </c>
      <c r="B35" s="3">
        <f t="shared" si="8"/>
        <v>39.999999999999972</v>
      </c>
      <c r="C35" s="3">
        <f t="shared" si="9"/>
        <v>0</v>
      </c>
      <c r="D35" s="3">
        <f t="shared" si="10"/>
        <v>16.666666666666668</v>
      </c>
      <c r="E35" s="3">
        <f t="shared" si="1"/>
        <v>10</v>
      </c>
      <c r="F35" s="3">
        <f t="shared" si="2"/>
        <v>13.333333333333304</v>
      </c>
    </row>
    <row r="36" spans="1:6">
      <c r="A36">
        <v>23</v>
      </c>
      <c r="B36" s="3">
        <f t="shared" si="8"/>
        <v>13.333333333333304</v>
      </c>
      <c r="C36" s="3">
        <f t="shared" si="9"/>
        <v>0</v>
      </c>
      <c r="D36" s="3">
        <f t="shared" si="10"/>
        <v>16.666666666666668</v>
      </c>
      <c r="E36" s="3">
        <f t="shared" si="1"/>
        <v>10</v>
      </c>
      <c r="F36" s="3">
        <f t="shared" si="2"/>
        <v>-13.333333333333364</v>
      </c>
    </row>
    <row r="41" spans="1:6">
      <c r="D41" s="5" t="s">
        <v>9</v>
      </c>
      <c r="E41" s="5"/>
    </row>
  </sheetData>
  <hyperlinks>
    <hyperlink ref="D41"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topLeftCell="A4" workbookViewId="0">
      <selection activeCell="A7" sqref="A7"/>
    </sheetView>
  </sheetViews>
  <sheetFormatPr baseColWidth="10" defaultRowHeight="15" x14ac:dyDescent="0"/>
  <cols>
    <col min="1" max="1" width="22.1640625" customWidth="1"/>
    <col min="2" max="2" width="16.5" customWidth="1"/>
    <col min="4" max="4" width="17.5" customWidth="1"/>
    <col min="5" max="5" width="21.83203125" customWidth="1"/>
  </cols>
  <sheetData>
    <row r="1" spans="1:7">
      <c r="A1" t="s">
        <v>56</v>
      </c>
    </row>
    <row r="2" spans="1:7">
      <c r="A2" t="s">
        <v>49</v>
      </c>
      <c r="B2">
        <v>10000</v>
      </c>
    </row>
    <row r="3" spans="1:7">
      <c r="A3" t="s">
        <v>1</v>
      </c>
      <c r="B3">
        <v>10000</v>
      </c>
    </row>
    <row r="4" spans="1:7">
      <c r="A4" t="s">
        <v>0</v>
      </c>
      <c r="B4" s="2">
        <v>0.12</v>
      </c>
    </row>
    <row r="5" spans="1:7">
      <c r="A5" t="s">
        <v>5</v>
      </c>
      <c r="B5" s="4">
        <f>B4/12</f>
        <v>0.01</v>
      </c>
    </row>
    <row r="6" spans="1:7">
      <c r="A6" t="s">
        <v>10</v>
      </c>
      <c r="B6" s="6">
        <v>36</v>
      </c>
    </row>
    <row r="7" spans="1:7">
      <c r="A7" t="s">
        <v>7</v>
      </c>
      <c r="B7" s="1">
        <f>-PMT(MonthlyInterestRate,NumPayments,LoanAmount,0,0)</f>
        <v>332.14309812851195</v>
      </c>
    </row>
    <row r="8" spans="1:7">
      <c r="A8" t="s">
        <v>51</v>
      </c>
      <c r="B8" s="22">
        <f>POWER(1+B5,12)-1</f>
        <v>0.12682503013196977</v>
      </c>
    </row>
    <row r="9" spans="1:7">
      <c r="A9" t="s">
        <v>50</v>
      </c>
      <c r="B9" s="23">
        <f>POWER(AdjustedAnnualRate + 1,1/365) - 1</f>
        <v>3.2718767925188352E-4</v>
      </c>
    </row>
    <row r="10" spans="1:7">
      <c r="B10" s="23"/>
    </row>
    <row r="11" spans="1:7">
      <c r="A11" t="s">
        <v>52</v>
      </c>
      <c r="B11" s="23">
        <v>17</v>
      </c>
      <c r="C11" t="s">
        <v>55</v>
      </c>
    </row>
    <row r="12" spans="1:7">
      <c r="A12" t="s">
        <v>53</v>
      </c>
      <c r="B12" s="23">
        <f>POWER(DailyRate+1,ProratedDays)</f>
        <v>1.0055767734340098</v>
      </c>
    </row>
    <row r="13" spans="1:7">
      <c r="A13" t="s">
        <v>57</v>
      </c>
      <c r="B13" s="1">
        <f>E39*B12</f>
        <v>4052.6131862949933</v>
      </c>
    </row>
    <row r="14" spans="1:7">
      <c r="A14" t="s">
        <v>54</v>
      </c>
      <c r="B14" s="23">
        <f>B13-E39</f>
        <v>22.475166643385819</v>
      </c>
    </row>
    <row r="15" spans="1:7">
      <c r="B15" s="23"/>
    </row>
    <row r="16" spans="1:7">
      <c r="B16" t="s">
        <v>3</v>
      </c>
      <c r="C16" t="s">
        <v>4</v>
      </c>
      <c r="D16" t="s">
        <v>6</v>
      </c>
      <c r="E16" t="s">
        <v>8</v>
      </c>
      <c r="F16" t="s">
        <v>35</v>
      </c>
      <c r="G16" t="s">
        <v>27</v>
      </c>
    </row>
    <row r="17" spans="1:7">
      <c r="A17" t="s">
        <v>2</v>
      </c>
      <c r="B17" s="3">
        <f>B3</f>
        <v>10000</v>
      </c>
      <c r="C17" s="3">
        <f>(B17*B$5)</f>
        <v>100</v>
      </c>
      <c r="D17" s="3">
        <f t="shared" ref="D17:D33" si="0">MonthlyPayment-C17</f>
        <v>232.14309812851195</v>
      </c>
      <c r="E17" s="3">
        <f>B17-D17</f>
        <v>9767.8569018714879</v>
      </c>
      <c r="F17" s="21">
        <v>40954</v>
      </c>
    </row>
    <row r="18" spans="1:7">
      <c r="A18">
        <v>2</v>
      </c>
      <c r="B18" s="3">
        <f>E17</f>
        <v>9767.8569018714879</v>
      </c>
      <c r="C18" s="3">
        <f>(B18*B$5)</f>
        <v>97.678569018714882</v>
      </c>
      <c r="D18" s="3">
        <f t="shared" si="0"/>
        <v>234.46452910979707</v>
      </c>
      <c r="E18" s="3">
        <f>B18-D18</f>
        <v>9533.3923727616911</v>
      </c>
    </row>
    <row r="19" spans="1:7">
      <c r="A19">
        <v>3</v>
      </c>
      <c r="B19" s="3">
        <f t="shared" ref="B19:B33" si="1">E18</f>
        <v>9533.3923727616911</v>
      </c>
      <c r="C19" s="3">
        <f t="shared" ref="C19:C33" si="2">(B19*B$5)</f>
        <v>95.33392372761692</v>
      </c>
      <c r="D19" s="3">
        <f t="shared" si="0"/>
        <v>236.80917440089502</v>
      </c>
      <c r="E19" s="3">
        <f t="shared" ref="E19:E33" si="3">B19-D19</f>
        <v>9296.5831983607968</v>
      </c>
    </row>
    <row r="20" spans="1:7">
      <c r="A20">
        <v>4</v>
      </c>
      <c r="B20" s="3">
        <f t="shared" si="1"/>
        <v>9296.5831983607968</v>
      </c>
      <c r="C20" s="3">
        <f t="shared" si="2"/>
        <v>92.96583198360797</v>
      </c>
      <c r="D20" s="3">
        <f t="shared" si="0"/>
        <v>239.17726614490397</v>
      </c>
      <c r="E20" s="3">
        <f t="shared" si="3"/>
        <v>9057.4059322158937</v>
      </c>
    </row>
    <row r="21" spans="1:7">
      <c r="A21">
        <v>5</v>
      </c>
      <c r="B21" s="3">
        <f t="shared" si="1"/>
        <v>9057.4059322158937</v>
      </c>
      <c r="C21" s="3">
        <f t="shared" si="2"/>
        <v>90.574059322158945</v>
      </c>
      <c r="D21" s="3">
        <f t="shared" si="0"/>
        <v>241.56903880635301</v>
      </c>
      <c r="E21" s="3">
        <f t="shared" si="3"/>
        <v>8815.8368934095415</v>
      </c>
    </row>
    <row r="22" spans="1:7">
      <c r="A22">
        <v>6</v>
      </c>
      <c r="B22" s="3">
        <f t="shared" si="1"/>
        <v>8815.8368934095415</v>
      </c>
      <c r="C22" s="3">
        <f t="shared" si="2"/>
        <v>88.158368934095421</v>
      </c>
      <c r="D22" s="3">
        <f t="shared" si="0"/>
        <v>243.98472919441653</v>
      </c>
      <c r="E22" s="3">
        <f t="shared" si="3"/>
        <v>8571.8521642151245</v>
      </c>
    </row>
    <row r="23" spans="1:7">
      <c r="A23">
        <v>7</v>
      </c>
      <c r="B23" s="3">
        <f t="shared" si="1"/>
        <v>8571.8521642151245</v>
      </c>
      <c r="C23" s="3">
        <f t="shared" si="2"/>
        <v>85.718521642151245</v>
      </c>
      <c r="D23" s="3">
        <f t="shared" si="0"/>
        <v>246.42457648636071</v>
      </c>
      <c r="E23" s="3">
        <f t="shared" si="3"/>
        <v>8325.4275877287637</v>
      </c>
    </row>
    <row r="24" spans="1:7">
      <c r="A24">
        <v>8</v>
      </c>
      <c r="B24" s="3">
        <f t="shared" si="1"/>
        <v>8325.4275877287637</v>
      </c>
      <c r="C24" s="3">
        <f t="shared" si="2"/>
        <v>83.25427587728764</v>
      </c>
      <c r="D24" s="3">
        <f t="shared" si="0"/>
        <v>248.88882225122433</v>
      </c>
      <c r="E24" s="3">
        <f t="shared" si="3"/>
        <v>8076.5387654775395</v>
      </c>
    </row>
    <row r="25" spans="1:7">
      <c r="A25">
        <v>9</v>
      </c>
      <c r="B25" s="3">
        <f t="shared" si="1"/>
        <v>8076.5387654775395</v>
      </c>
      <c r="C25" s="3">
        <f t="shared" si="2"/>
        <v>80.765387654775395</v>
      </c>
      <c r="D25" s="3">
        <f t="shared" si="0"/>
        <v>251.37771047373656</v>
      </c>
      <c r="E25" s="3">
        <f t="shared" si="3"/>
        <v>7825.1610550038031</v>
      </c>
    </row>
    <row r="26" spans="1:7">
      <c r="A26">
        <v>10</v>
      </c>
      <c r="B26" s="3">
        <f t="shared" si="1"/>
        <v>7825.1610550038031</v>
      </c>
      <c r="C26" s="3">
        <f t="shared" si="2"/>
        <v>78.251610550038038</v>
      </c>
      <c r="D26" s="3">
        <f t="shared" si="0"/>
        <v>253.89148757847391</v>
      </c>
      <c r="E26" s="3">
        <f t="shared" si="3"/>
        <v>7571.2695674253291</v>
      </c>
    </row>
    <row r="27" spans="1:7">
      <c r="A27">
        <v>11</v>
      </c>
      <c r="B27" s="3">
        <f t="shared" si="1"/>
        <v>7571.2695674253291</v>
      </c>
      <c r="C27" s="3">
        <f t="shared" si="2"/>
        <v>75.712695674253297</v>
      </c>
      <c r="D27" s="3">
        <f t="shared" si="0"/>
        <v>256.43040245425868</v>
      </c>
      <c r="E27" s="8">
        <f t="shared" si="3"/>
        <v>7314.8391649710702</v>
      </c>
      <c r="F27" t="s">
        <v>48</v>
      </c>
      <c r="G27" s="8">
        <f>B2+B3-SUM(C17:D27)</f>
        <v>16346.425920586367</v>
      </c>
    </row>
    <row r="28" spans="1:7">
      <c r="A28">
        <v>12</v>
      </c>
      <c r="B28" s="3">
        <f t="shared" si="1"/>
        <v>7314.8391649710702</v>
      </c>
      <c r="C28" s="3">
        <f t="shared" si="2"/>
        <v>73.148391649710703</v>
      </c>
      <c r="D28" s="3">
        <f t="shared" si="0"/>
        <v>258.99470647880128</v>
      </c>
      <c r="E28" s="3">
        <f t="shared" si="3"/>
        <v>7055.844458492269</v>
      </c>
    </row>
    <row r="29" spans="1:7">
      <c r="A29">
        <v>13</v>
      </c>
      <c r="B29" s="3">
        <f t="shared" si="1"/>
        <v>7055.844458492269</v>
      </c>
      <c r="C29" s="3">
        <f t="shared" si="2"/>
        <v>70.558444584922697</v>
      </c>
      <c r="D29" s="3">
        <f t="shared" si="0"/>
        <v>261.58465354358924</v>
      </c>
      <c r="E29" s="3">
        <f t="shared" si="3"/>
        <v>6794.2598049486796</v>
      </c>
    </row>
    <row r="30" spans="1:7">
      <c r="A30">
        <v>14</v>
      </c>
      <c r="B30" s="3">
        <f t="shared" si="1"/>
        <v>6794.2598049486796</v>
      </c>
      <c r="C30" s="3">
        <f t="shared" si="2"/>
        <v>67.942598049486804</v>
      </c>
      <c r="D30" s="3">
        <f t="shared" si="0"/>
        <v>264.20050007902512</v>
      </c>
      <c r="E30" s="3">
        <f t="shared" si="3"/>
        <v>6530.0593048696546</v>
      </c>
    </row>
    <row r="31" spans="1:7">
      <c r="A31">
        <v>15</v>
      </c>
      <c r="B31" s="3">
        <f t="shared" si="1"/>
        <v>6530.0593048696546</v>
      </c>
      <c r="C31" s="3">
        <f t="shared" si="2"/>
        <v>65.300593048696541</v>
      </c>
      <c r="D31" s="3">
        <f t="shared" si="0"/>
        <v>266.8425050798154</v>
      </c>
      <c r="E31" s="3">
        <f t="shared" si="3"/>
        <v>6263.2167997898396</v>
      </c>
    </row>
    <row r="32" spans="1:7">
      <c r="A32">
        <v>16</v>
      </c>
      <c r="B32" s="3">
        <f t="shared" si="1"/>
        <v>6263.2167997898396</v>
      </c>
      <c r="C32" s="3">
        <f t="shared" si="2"/>
        <v>62.632167997898399</v>
      </c>
      <c r="D32" s="3">
        <f t="shared" si="0"/>
        <v>269.51093013061353</v>
      </c>
      <c r="E32" s="3">
        <f t="shared" si="3"/>
        <v>5993.7058696592258</v>
      </c>
    </row>
    <row r="33" spans="1:7">
      <c r="A33">
        <v>17</v>
      </c>
      <c r="B33" s="3">
        <f t="shared" si="1"/>
        <v>5993.7058696592258</v>
      </c>
      <c r="C33" s="3">
        <f t="shared" si="2"/>
        <v>59.93705869659226</v>
      </c>
      <c r="D33" s="3">
        <f t="shared" si="0"/>
        <v>272.20603943191969</v>
      </c>
      <c r="E33" s="3">
        <f t="shared" si="3"/>
        <v>5721.4998302273061</v>
      </c>
    </row>
    <row r="34" spans="1:7">
      <c r="A34">
        <v>18</v>
      </c>
      <c r="B34" s="3">
        <f t="shared" ref="B34:B47" si="4">E33</f>
        <v>5721.4998302273061</v>
      </c>
      <c r="C34" s="3">
        <f t="shared" ref="C34:C47" si="5">(B34*B$5)</f>
        <v>57.214998302273059</v>
      </c>
      <c r="D34" s="3">
        <f t="shared" ref="D34:D47" si="6">MonthlyPayment-C34</f>
        <v>274.92809982623891</v>
      </c>
      <c r="E34" s="3">
        <f t="shared" ref="E34:E47" si="7">B34-D34</f>
        <v>5446.5717304010668</v>
      </c>
    </row>
    <row r="35" spans="1:7">
      <c r="A35">
        <v>19</v>
      </c>
      <c r="B35" s="3">
        <f t="shared" si="4"/>
        <v>5446.5717304010668</v>
      </c>
      <c r="C35" s="3">
        <f t="shared" si="5"/>
        <v>54.465717304010667</v>
      </c>
      <c r="D35" s="3">
        <f t="shared" si="6"/>
        <v>277.67738082450126</v>
      </c>
      <c r="E35" s="3">
        <f t="shared" si="7"/>
        <v>5168.8943495765652</v>
      </c>
    </row>
    <row r="36" spans="1:7">
      <c r="A36">
        <v>20</v>
      </c>
      <c r="B36" s="3">
        <f t="shared" si="4"/>
        <v>5168.8943495765652</v>
      </c>
      <c r="C36" s="3">
        <f t="shared" si="5"/>
        <v>51.688943495765656</v>
      </c>
      <c r="D36" s="3">
        <f t="shared" si="6"/>
        <v>280.45415463274628</v>
      </c>
      <c r="E36" s="3">
        <f t="shared" si="7"/>
        <v>4888.4401949438188</v>
      </c>
    </row>
    <row r="37" spans="1:7">
      <c r="A37">
        <v>21</v>
      </c>
      <c r="B37" s="3">
        <f t="shared" si="4"/>
        <v>4888.4401949438188</v>
      </c>
      <c r="C37" s="3">
        <f t="shared" si="5"/>
        <v>48.884401949438193</v>
      </c>
      <c r="D37" s="3">
        <f t="shared" si="6"/>
        <v>283.25869617907375</v>
      </c>
      <c r="E37" s="3">
        <f t="shared" si="7"/>
        <v>4605.1814987647449</v>
      </c>
    </row>
    <row r="38" spans="1:7">
      <c r="A38">
        <v>22</v>
      </c>
      <c r="B38" s="3">
        <f t="shared" si="4"/>
        <v>4605.1814987647449</v>
      </c>
      <c r="C38" s="3">
        <f t="shared" si="5"/>
        <v>46.051814987647447</v>
      </c>
      <c r="D38" s="3">
        <f t="shared" si="6"/>
        <v>286.0912831408645</v>
      </c>
      <c r="E38" s="3">
        <f t="shared" si="7"/>
        <v>4319.0902156238808</v>
      </c>
    </row>
    <row r="39" spans="1:7">
      <c r="A39">
        <v>23</v>
      </c>
      <c r="B39" s="3">
        <f t="shared" si="4"/>
        <v>4319.0902156238808</v>
      </c>
      <c r="C39" s="3">
        <f t="shared" si="5"/>
        <v>43.190902156238806</v>
      </c>
      <c r="D39" s="3">
        <f t="shared" si="6"/>
        <v>288.95219597227316</v>
      </c>
      <c r="E39" s="8">
        <f t="shared" si="7"/>
        <v>4030.1380196516075</v>
      </c>
      <c r="F39" t="s">
        <v>20</v>
      </c>
      <c r="G39" s="8">
        <f>B2+B3-SUM(C17:D39)</f>
        <v>12360.708743044226</v>
      </c>
    </row>
    <row r="40" spans="1:7">
      <c r="A40">
        <v>24</v>
      </c>
      <c r="B40" s="3">
        <f t="shared" si="4"/>
        <v>4030.1380196516075</v>
      </c>
      <c r="C40" s="3">
        <f t="shared" si="5"/>
        <v>40.301380196516078</v>
      </c>
      <c r="D40" s="3">
        <f t="shared" si="6"/>
        <v>291.84171793199584</v>
      </c>
      <c r="E40" s="3">
        <f t="shared" si="7"/>
        <v>3738.2963017196116</v>
      </c>
      <c r="G40" s="8">
        <f>G39-E39-B14</f>
        <v>8308.0955567492329</v>
      </c>
    </row>
    <row r="41" spans="1:7">
      <c r="A41">
        <v>25</v>
      </c>
      <c r="B41" s="3">
        <f t="shared" si="4"/>
        <v>3738.2963017196116</v>
      </c>
      <c r="C41" s="3">
        <f t="shared" si="5"/>
        <v>37.382963017196118</v>
      </c>
      <c r="D41" s="3">
        <f t="shared" si="6"/>
        <v>294.76013511131583</v>
      </c>
      <c r="E41" s="3">
        <f t="shared" si="7"/>
        <v>3443.5361666082958</v>
      </c>
    </row>
    <row r="42" spans="1:7">
      <c r="A42">
        <v>26</v>
      </c>
      <c r="B42" s="3">
        <f t="shared" si="4"/>
        <v>3443.5361666082958</v>
      </c>
      <c r="C42" s="3">
        <f t="shared" si="5"/>
        <v>34.435361666082962</v>
      </c>
      <c r="D42" s="3">
        <f t="shared" si="6"/>
        <v>297.70773646242901</v>
      </c>
      <c r="E42" s="3">
        <f t="shared" si="7"/>
        <v>3145.8284301458671</v>
      </c>
    </row>
    <row r="43" spans="1:7">
      <c r="A43">
        <v>27</v>
      </c>
      <c r="B43" s="3">
        <f t="shared" si="4"/>
        <v>3145.8284301458671</v>
      </c>
      <c r="C43" s="3">
        <f t="shared" si="5"/>
        <v>31.458284301458672</v>
      </c>
      <c r="D43" s="3">
        <f t="shared" si="6"/>
        <v>300.68481382705329</v>
      </c>
      <c r="E43" s="3">
        <f t="shared" si="7"/>
        <v>2845.1436163188137</v>
      </c>
    </row>
    <row r="44" spans="1:7">
      <c r="A44">
        <v>28</v>
      </c>
      <c r="B44" s="3">
        <f t="shared" si="4"/>
        <v>2845.1436163188137</v>
      </c>
      <c r="C44" s="3">
        <f t="shared" si="5"/>
        <v>28.451436163188138</v>
      </c>
      <c r="D44" s="3">
        <f t="shared" si="6"/>
        <v>303.69166196532382</v>
      </c>
      <c r="E44" s="3">
        <f t="shared" si="7"/>
        <v>2541.4519543534898</v>
      </c>
      <c r="F44" s="21">
        <v>41790</v>
      </c>
      <c r="G44" s="3">
        <f>B2+B3-SUM(C17:D44)</f>
        <v>10699.993252401666</v>
      </c>
    </row>
    <row r="45" spans="1:7">
      <c r="A45">
        <v>29</v>
      </c>
      <c r="B45" s="3">
        <f t="shared" si="4"/>
        <v>2541.4519543534898</v>
      </c>
      <c r="C45" s="3">
        <f t="shared" si="5"/>
        <v>25.414519543534897</v>
      </c>
      <c r="D45" s="3">
        <f t="shared" si="6"/>
        <v>306.72857858497707</v>
      </c>
      <c r="E45" s="3">
        <f t="shared" si="7"/>
        <v>2234.7233757685126</v>
      </c>
      <c r="G45" s="3">
        <f>G44-E44-25.06</f>
        <v>8133.4812980481756</v>
      </c>
    </row>
    <row r="46" spans="1:7">
      <c r="A46">
        <v>30</v>
      </c>
      <c r="B46" s="3">
        <f t="shared" si="4"/>
        <v>2234.7233757685126</v>
      </c>
      <c r="C46" s="3">
        <f t="shared" si="5"/>
        <v>22.347233757685128</v>
      </c>
      <c r="D46" s="3">
        <f t="shared" si="6"/>
        <v>309.79586437082685</v>
      </c>
      <c r="E46" s="3">
        <f t="shared" si="7"/>
        <v>1924.9275113976857</v>
      </c>
    </row>
    <row r="47" spans="1:7">
      <c r="A47">
        <v>31</v>
      </c>
      <c r="B47" s="3">
        <f t="shared" si="4"/>
        <v>1924.9275113976857</v>
      </c>
      <c r="C47" s="3">
        <f t="shared" si="5"/>
        <v>19.249275113976857</v>
      </c>
      <c r="D47" s="3">
        <f t="shared" si="6"/>
        <v>312.89382301453509</v>
      </c>
      <c r="E47" s="3">
        <f t="shared" si="7"/>
        <v>1612.0336883831505</v>
      </c>
    </row>
    <row r="48" spans="1:7">
      <c r="A48">
        <v>32</v>
      </c>
      <c r="B48" s="3">
        <f t="shared" ref="B48:B49" si="8">E47</f>
        <v>1612.0336883831505</v>
      </c>
      <c r="C48" s="3">
        <f t="shared" ref="C48:C49" si="9">(B48*B$5)</f>
        <v>16.120336883831506</v>
      </c>
      <c r="D48" s="3">
        <f t="shared" ref="D48:D49" si="10">MonthlyPayment-C48</f>
        <v>316.02276124468045</v>
      </c>
      <c r="E48" s="3">
        <f t="shared" ref="E48:E49" si="11">B48-D48</f>
        <v>1296.0109271384702</v>
      </c>
    </row>
    <row r="49" spans="1:5">
      <c r="A49">
        <v>33</v>
      </c>
      <c r="B49" s="3">
        <f t="shared" si="8"/>
        <v>1296.0109271384702</v>
      </c>
      <c r="C49" s="3">
        <f t="shared" si="9"/>
        <v>12.960109271384702</v>
      </c>
      <c r="D49" s="3">
        <f t="shared" si="10"/>
        <v>319.18298885712727</v>
      </c>
      <c r="E49" s="3">
        <f t="shared" si="11"/>
        <v>976.82793828134288</v>
      </c>
    </row>
    <row r="50" spans="1:5">
      <c r="A50">
        <v>34</v>
      </c>
      <c r="B50" s="3">
        <f t="shared" ref="B50:B52" si="12">E49</f>
        <v>976.82793828134288</v>
      </c>
      <c r="C50" s="3">
        <f t="shared" ref="C50:C52" si="13">(B50*B$5)</f>
        <v>9.7682793828134287</v>
      </c>
      <c r="D50" s="3">
        <f t="shared" ref="D50:D52" si="14">MonthlyPayment-C50</f>
        <v>322.37481874569852</v>
      </c>
      <c r="E50" s="3">
        <f t="shared" ref="E50:E52" si="15">B50-D50</f>
        <v>654.45311953564442</v>
      </c>
    </row>
    <row r="51" spans="1:5">
      <c r="A51">
        <v>35</v>
      </c>
      <c r="B51" s="3">
        <f t="shared" si="12"/>
        <v>654.45311953564442</v>
      </c>
      <c r="C51" s="3">
        <f t="shared" si="13"/>
        <v>6.544531195356444</v>
      </c>
      <c r="D51" s="3">
        <f t="shared" si="14"/>
        <v>325.5985669331555</v>
      </c>
      <c r="E51" s="3">
        <f t="shared" si="15"/>
        <v>328.85455260248892</v>
      </c>
    </row>
    <row r="52" spans="1:5">
      <c r="A52">
        <v>36</v>
      </c>
      <c r="B52" s="3">
        <f t="shared" si="12"/>
        <v>328.85455260248892</v>
      </c>
      <c r="C52" s="3">
        <f t="shared" si="13"/>
        <v>3.2885455260248895</v>
      </c>
      <c r="D52" s="3">
        <f t="shared" si="14"/>
        <v>328.85455260248705</v>
      </c>
      <c r="E52" s="3">
        <f t="shared" si="15"/>
        <v>1.8758328224066645E-12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s="9">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Deferred Future Loan UT (8)</vt:lpstr>
      <vt:lpstr>Past Loan Extra Pmt Init Bal</vt:lpstr>
      <vt:lpstr>Deferred Future Loan UT (6)</vt:lpstr>
      <vt:lpstr>Scratchpad for Testing</vt:lpstr>
      <vt:lpstr>Deferred Extra Pmt</vt:lpstr>
      <vt:lpstr>Early Payoff</vt:lpstr>
      <vt:lpstr>Deferred Future Loan UT (5)</vt:lpstr>
      <vt:lpstr>Deferred Future Loan UT (4)</vt:lpstr>
      <vt:lpstr>Deferred Future Loan UT (3)</vt:lpstr>
      <vt:lpstr>Deferred Payment Unit Test</vt:lpstr>
      <vt:lpstr>testSimpleLoan unit test</vt:lpstr>
      <vt:lpstr>testFutureLoan02 unit test</vt:lpstr>
      <vt:lpstr>Deferred Future Loan UT (2)</vt:lpstr>
      <vt:lpstr>Deferred Future Loan UT</vt:lpstr>
      <vt:lpstr>ARM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2013-06-18T18:40:22Z</dcterms:modified>
</cp:coreProperties>
</file>