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dade_ISCTE\1ºAno\2.º_Semestre_20_21\2_Otimização para a Ciência de Dados\Trabalho_Final\"/>
    </mc:Choice>
  </mc:AlternateContent>
  <xr:revisionPtr revIDLastSave="0" documentId="13_ncr:1_{B814CFF0-BB6E-4DBD-8AD5-AEC40515441C}" xr6:coauthVersionLast="46" xr6:coauthVersionMax="46" xr10:uidLastSave="{00000000-0000-0000-0000-000000000000}"/>
  <bookViews>
    <workbookView xWindow="-108" yWindow="-108" windowWidth="23256" windowHeight="12576" tabRatio="697" firstSheet="1" activeTab="5" xr2:uid="{00000000-000D-0000-FFFF-FFFF00000000}"/>
  </bookViews>
  <sheets>
    <sheet name="1-Modelo_PL" sheetId="7" r:id="rId1"/>
    <sheet name="2-3-Solver_Inicial" sheetId="1" r:id="rId2"/>
    <sheet name="3-Sensitivity Report 1" sheetId="12" r:id="rId3"/>
    <sheet name="3-Answer Report 1" sheetId="11" r:id="rId4"/>
    <sheet name="5-Tabela_Simulação Embalamento" sheetId="5" r:id="rId5"/>
    <sheet name="6-Tabela_Simuação Nozes e Choco" sheetId="6" r:id="rId6"/>
    <sheet name="7 - Alteração ao Problema" sheetId="13" r:id="rId7"/>
    <sheet name="7-Sensitivity Report 2" sheetId="14" r:id="rId8"/>
  </sheets>
  <definedNames>
    <definedName name="solver_adj" localSheetId="1" hidden="1">'2-3-Solver_Inicial'!$D$6:$G$6</definedName>
    <definedName name="solver_adj" localSheetId="4" hidden="1">'5-Tabela_Simulação Embalamento'!$D$8:$G$8</definedName>
    <definedName name="solver_adj" localSheetId="5" hidden="1">'6-Tabela_Simuação Nozes e Choco'!$D$6:$G$6</definedName>
    <definedName name="solver_adj" localSheetId="6" hidden="1">'7 - Alteração ao Problema'!$D$52:$G$52</definedName>
    <definedName name="solver_cvg" localSheetId="1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1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1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st" localSheetId="1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1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1" hidden="1">'2-3-Solver_Inicial'!$H$13:$H$21</definedName>
    <definedName name="solver_lhs1" localSheetId="4" hidden="1">'5-Tabela_Simulação Embalamento'!$H$13:$H$14</definedName>
    <definedName name="solver_lhs1" localSheetId="5" hidden="1">'6-Tabela_Simuação Nozes e Choco'!$H$11:$H$12</definedName>
    <definedName name="solver_lhs1" localSheetId="6" hidden="1">'7 - Alteração ao Problema'!$H$57:$H$58</definedName>
    <definedName name="solver_lhs2" localSheetId="1" hidden="1">'2-3-Solver_Inicial'!$H$11:$H$12</definedName>
    <definedName name="solver_lhs2" localSheetId="4" hidden="1">'5-Tabela_Simulação Embalamento'!$H$15:$H$22</definedName>
    <definedName name="solver_lhs2" localSheetId="5" hidden="1">'6-Tabela_Simuação Nozes e Choco'!$H$13:$H$15</definedName>
    <definedName name="solver_lhs2" localSheetId="6" hidden="1">'7 - Alteração ao Problema'!$H$59:$H$68</definedName>
    <definedName name="solver_lhs3" localSheetId="1" hidden="1">'2-3-Solver_Inicial'!#REF!</definedName>
    <definedName name="solver_lhs3" localSheetId="4" hidden="1">'5-Tabela_Simulação Embalamento'!$H$36</definedName>
    <definedName name="solver_lhs3" localSheetId="5" hidden="1">'6-Tabela_Simuação Nozes e Choco'!$H$18:$H$21</definedName>
    <definedName name="solver_lhs4" localSheetId="1" hidden="1">'2-3-Solver_Inicial'!#REF!</definedName>
    <definedName name="solver_lhs4" localSheetId="5" hidden="1">'6-Tabela_Simuação Nozes e Choco'!$H$37:$H$38</definedName>
    <definedName name="solver_lhs5" localSheetId="5" hidden="1">'6-Tabela_Simuação Nozes e Choco'!#REF!</definedName>
    <definedName name="solver_lhs6" localSheetId="5" hidden="1">'6-Tabela_Simuação Nozes e Choco'!#REF!</definedName>
    <definedName name="solver_mip" localSheetId="1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1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1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1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1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1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1" hidden="1">2</definedName>
    <definedName name="solver_num" localSheetId="4" hidden="1">3</definedName>
    <definedName name="solver_num" localSheetId="5" hidden="1">4</definedName>
    <definedName name="solver_num" localSheetId="6" hidden="1">2</definedName>
    <definedName name="solver_nwt" localSheetId="1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1" hidden="1">'2-3-Solver_Inicial'!$H$7</definedName>
    <definedName name="solver_opt" localSheetId="4" hidden="1">'5-Tabela_Simulação Embalamento'!$H$9</definedName>
    <definedName name="solver_opt" localSheetId="5" hidden="1">'6-Tabela_Simuação Nozes e Choco'!$H$7</definedName>
    <definedName name="solver_opt" localSheetId="6" hidden="1">'7 - Alteração ao Problema'!$H$53</definedName>
    <definedName name="solver_pre" localSheetId="1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1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1" hidden="1">1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2" localSheetId="1" hidden="1">3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3" localSheetId="1" hidden="1">3</definedName>
    <definedName name="solver_rel3" localSheetId="4" hidden="1">1</definedName>
    <definedName name="solver_rel3" localSheetId="5" hidden="1">1</definedName>
    <definedName name="solver_rel4" localSheetId="1" hidden="1">3</definedName>
    <definedName name="solver_rel4" localSheetId="5" hidden="1">1</definedName>
    <definedName name="solver_rel5" localSheetId="5" hidden="1">1</definedName>
    <definedName name="solver_rel6" localSheetId="5" hidden="1">1</definedName>
    <definedName name="solver_rhs1" localSheetId="1" hidden="1">'2-3-Solver_Inicial'!$J$13:$J$21</definedName>
    <definedName name="solver_rhs1" localSheetId="4" hidden="1">'5-Tabela_Simulação Embalamento'!$J$13:$J$14</definedName>
    <definedName name="solver_rhs1" localSheetId="5" hidden="1">'6-Tabela_Simuação Nozes e Choco'!$J$11:$J$12</definedName>
    <definedName name="solver_rhs1" localSheetId="6" hidden="1">'7 - Alteração ao Problema'!$J$57:$J$58</definedName>
    <definedName name="solver_rhs2" localSheetId="1" hidden="1">'2-3-Solver_Inicial'!$J$11:$J$12</definedName>
    <definedName name="solver_rhs2" localSheetId="4" hidden="1">'5-Tabela_Simulação Embalamento'!$J$15:$J$22</definedName>
    <definedName name="solver_rhs2" localSheetId="5" hidden="1">'6-Tabela_Simuação Nozes e Choco'!$J$13:$J$15</definedName>
    <definedName name="solver_rhs2" localSheetId="6" hidden="1">'7 - Alteração ao Problema'!$J$59:$J$68</definedName>
    <definedName name="solver_rhs3" localSheetId="1" hidden="1">'2-3-Solver_Inicial'!#REF!</definedName>
    <definedName name="solver_rhs3" localSheetId="4" hidden="1">'5-Tabela_Simulação Embalamento'!$J$36</definedName>
    <definedName name="solver_rhs3" localSheetId="5" hidden="1">'6-Tabela_Simuação Nozes e Choco'!$J$18:$J$21</definedName>
    <definedName name="solver_rhs4" localSheetId="1" hidden="1">'2-3-Solver_Inicial'!#REF!</definedName>
    <definedName name="solver_rhs4" localSheetId="5" hidden="1">'6-Tabela_Simuação Nozes e Choco'!$J$37:$J$38</definedName>
    <definedName name="solver_rhs5" localSheetId="5" hidden="1">'6-Tabela_Simuação Nozes e Choco'!#REF!</definedName>
    <definedName name="solver_rhs6" localSheetId="5" hidden="1">'6-Tabela_Simuação Nozes e Choco'!#REF!</definedName>
    <definedName name="solver_rlx" localSheetId="1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1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1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1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1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1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1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1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val" localSheetId="1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1" hidden="1">3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1" l="1"/>
  <c r="Q14" i="6" l="1"/>
  <c r="G7" i="6" s="1"/>
  <c r="P14" i="6"/>
  <c r="F7" i="6" s="1"/>
  <c r="O14" i="6"/>
  <c r="N14" i="6"/>
  <c r="D7" i="6" s="1"/>
  <c r="H7" i="6" s="1"/>
  <c r="C49" i="6"/>
  <c r="C48" i="6"/>
  <c r="C47" i="6"/>
  <c r="J38" i="6"/>
  <c r="H38" i="6"/>
  <c r="J37" i="6"/>
  <c r="H37" i="6"/>
  <c r="J35" i="6"/>
  <c r="H35" i="6"/>
  <c r="J34" i="6"/>
  <c r="H34" i="6"/>
  <c r="J32" i="6"/>
  <c r="H32" i="6"/>
  <c r="J31" i="6"/>
  <c r="H31" i="6"/>
  <c r="H21" i="6"/>
  <c r="H20" i="6"/>
  <c r="H19" i="6"/>
  <c r="H18" i="6"/>
  <c r="H17" i="6"/>
  <c r="H16" i="6"/>
  <c r="H15" i="6"/>
  <c r="H14" i="6"/>
  <c r="H13" i="6"/>
  <c r="H12" i="6"/>
  <c r="H11" i="6"/>
  <c r="H8" i="6"/>
  <c r="E7" i="6"/>
  <c r="D84" i="13" l="1"/>
  <c r="E84" i="13"/>
  <c r="F84" i="13"/>
  <c r="G84" i="13"/>
  <c r="I84" i="13"/>
  <c r="H82" i="13"/>
  <c r="H78" i="13"/>
  <c r="G35" i="13"/>
  <c r="Q58" i="13"/>
  <c r="G53" i="13" s="1"/>
  <c r="P58" i="13"/>
  <c r="F53" i="13" s="1"/>
  <c r="O58" i="13"/>
  <c r="E53" i="13" s="1"/>
  <c r="N58" i="13"/>
  <c r="D53" i="13" s="1"/>
  <c r="H68" i="13"/>
  <c r="H67" i="13"/>
  <c r="H66" i="13"/>
  <c r="H65" i="13"/>
  <c r="H64" i="13"/>
  <c r="H63" i="13"/>
  <c r="H62" i="13"/>
  <c r="H61" i="13"/>
  <c r="H60" i="13"/>
  <c r="H59" i="13"/>
  <c r="H58" i="13"/>
  <c r="H57" i="13"/>
  <c r="H54" i="13"/>
  <c r="H84" i="13" l="1"/>
  <c r="H53" i="13"/>
  <c r="C46" i="5" l="1"/>
  <c r="C47" i="5"/>
  <c r="C48" i="5"/>
  <c r="C49" i="5"/>
  <c r="C50" i="5"/>
  <c r="C45" i="5"/>
  <c r="T15" i="5"/>
  <c r="G9" i="5" s="1"/>
  <c r="S15" i="5"/>
  <c r="F9" i="5" s="1"/>
  <c r="R15" i="5"/>
  <c r="E9" i="5" s="1"/>
  <c r="Q15" i="5"/>
  <c r="D9" i="5" s="1"/>
  <c r="D31" i="1"/>
  <c r="D7" i="1" s="1"/>
  <c r="H15" i="1"/>
  <c r="E31" i="1"/>
  <c r="E7" i="1" s="1"/>
  <c r="F31" i="1"/>
  <c r="F7" i="1" s="1"/>
  <c r="G31" i="1"/>
  <c r="G7" i="1" s="1"/>
  <c r="H18" i="5" l="1"/>
  <c r="H19" i="5"/>
  <c r="H20" i="5"/>
  <c r="H21" i="5"/>
  <c r="H22" i="5"/>
  <c r="H23" i="5"/>
  <c r="H14" i="5"/>
  <c r="H15" i="5"/>
  <c r="H16" i="5"/>
  <c r="H17" i="5"/>
  <c r="H13" i="5"/>
  <c r="H14" i="1"/>
  <c r="H17" i="1"/>
  <c r="H16" i="1"/>
  <c r="H11" i="1"/>
  <c r="G36" i="5"/>
  <c r="F36" i="5"/>
  <c r="E36" i="5"/>
  <c r="D36" i="5"/>
  <c r="H36" i="5" l="1"/>
  <c r="H21" i="1"/>
  <c r="H10" i="5"/>
  <c r="H9" i="5"/>
  <c r="E35" i="5"/>
  <c r="F35" i="5"/>
  <c r="G35" i="5"/>
  <c r="D35" i="5"/>
  <c r="E34" i="5"/>
  <c r="F34" i="5"/>
  <c r="G34" i="5"/>
  <c r="D34" i="5"/>
  <c r="E33" i="5"/>
  <c r="F33" i="5"/>
  <c r="G33" i="5"/>
  <c r="D33" i="5"/>
  <c r="E32" i="5"/>
  <c r="F32" i="5"/>
  <c r="G32" i="5"/>
  <c r="D32" i="5"/>
  <c r="F31" i="5"/>
  <c r="G31" i="5"/>
  <c r="E31" i="5"/>
  <c r="D31" i="5"/>
  <c r="H8" i="1"/>
  <c r="H7" i="1"/>
  <c r="H12" i="1"/>
  <c r="H13" i="1"/>
  <c r="H18" i="1"/>
  <c r="H19" i="1"/>
  <c r="H20" i="1"/>
  <c r="H34" i="5" l="1"/>
  <c r="H31" i="5"/>
  <c r="H33" i="5"/>
  <c r="H32" i="5"/>
  <c r="H35" i="5"/>
</calcChain>
</file>

<file path=xl/sharedStrings.xml><?xml version="1.0" encoding="utf-8"?>
<sst xmlns="http://schemas.openxmlformats.org/spreadsheetml/2006/main" count="566" uniqueCount="216">
  <si>
    <t>N.º a produzir</t>
  </si>
  <si>
    <t>Max</t>
  </si>
  <si>
    <t>Total</t>
  </si>
  <si>
    <t>Restrições</t>
  </si>
  <si>
    <t>&lt;=</t>
  </si>
  <si>
    <t>Usado</t>
  </si>
  <si>
    <t>Disponível</t>
  </si>
  <si>
    <t>L.H.Side</t>
  </si>
  <si>
    <t xml:space="preserve"> R.H.Side</t>
  </si>
  <si>
    <t>Whole</t>
  </si>
  <si>
    <t>Cluster</t>
  </si>
  <si>
    <t>Crunch</t>
  </si>
  <si>
    <t>Roasted</t>
  </si>
  <si>
    <t>Quantidades totais</t>
  </si>
  <si>
    <t>Descasmento</t>
  </si>
  <si>
    <t>Torrefacção</t>
  </si>
  <si>
    <t>Revestimento</t>
  </si>
  <si>
    <t>Embalamento</t>
  </si>
  <si>
    <t>Chocolate</t>
  </si>
  <si>
    <t>Macadâmia</t>
  </si>
  <si>
    <t>Min Whole</t>
  </si>
  <si>
    <t>Min Cluster</t>
  </si>
  <si>
    <t>Max Cluster</t>
  </si>
  <si>
    <t>Max Crunch</t>
  </si>
  <si>
    <t>Max Roasted</t>
  </si>
  <si>
    <t>&gt;=</t>
  </si>
  <si>
    <t>Molokai Nut Company (MNC)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</si>
  <si>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</si>
  <si>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</si>
  <si>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</si>
  <si>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</si>
  <si>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</si>
  <si>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</si>
  <si>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</si>
  <si>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</si>
  <si>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</si>
  <si>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</si>
  <si>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</si>
  <si>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</si>
  <si>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</si>
  <si>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</si>
  <si>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</si>
  <si>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</si>
  <si>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</si>
  <si>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</si>
  <si>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N.º a produzir Whole</t>
  </si>
  <si>
    <t>N.º a produzir Cluster</t>
  </si>
  <si>
    <t>N.º a produzir Crunch</t>
  </si>
  <si>
    <t>N.º a produzir Roasted</t>
  </si>
  <si>
    <t>Restrições de produção</t>
  </si>
  <si>
    <t>Restrições de ingredientes</t>
  </si>
  <si>
    <t>Restrições de máquinas</t>
  </si>
  <si>
    <t>Lucro (€)</t>
  </si>
  <si>
    <t>$H$11</t>
  </si>
  <si>
    <t>$H$12</t>
  </si>
  <si>
    <t>$H$13</t>
  </si>
  <si>
    <t>$H$14</t>
  </si>
  <si>
    <t>$H$15</t>
  </si>
  <si>
    <t>$H$16</t>
  </si>
  <si>
    <t>$H$17</t>
  </si>
  <si>
    <t>$H$18</t>
  </si>
  <si>
    <t>$H$19</t>
  </si>
  <si>
    <t>Incremento</t>
  </si>
  <si>
    <t>Decrescimo</t>
  </si>
  <si>
    <t>Simulação Variação de tempo Embalamento</t>
  </si>
  <si>
    <t>Novo Lucro</t>
  </si>
  <si>
    <t>Horas utilizadas por produto</t>
  </si>
  <si>
    <t>Aumento 10%</t>
  </si>
  <si>
    <t>Aumento 20%</t>
  </si>
  <si>
    <t>Aumento 30%</t>
  </si>
  <si>
    <t>Decrescimo 10%</t>
  </si>
  <si>
    <t>Decrescimo 20%</t>
  </si>
  <si>
    <t>Decrescimo 30%</t>
  </si>
  <si>
    <t>Variação Embalamento</t>
  </si>
  <si>
    <t>Variação Lucro</t>
  </si>
  <si>
    <t>Utilização inicial</t>
  </si>
  <si>
    <t>Quebra de restrição</t>
  </si>
  <si>
    <t>6. Crie uma tabela e um gráfico que ilustrem o impacto no lucro total de alterar a disponibilidade de nozes e chocolate, fazendo-as variar entre 70% e 100% do seu valor original, em incrementos de 10%. Interprete a informação do gráfico resultante.</t>
  </si>
  <si>
    <t>Decrescimo Nozes</t>
  </si>
  <si>
    <t>Decrescimo Choco</t>
  </si>
  <si>
    <t>Utilização Ingredientes</t>
  </si>
  <si>
    <t>Macadâmia - Nozes</t>
  </si>
  <si>
    <t>Lucro inicial</t>
  </si>
  <si>
    <t>5. Crie uma tabela e um gráfico que ilustrem o impacto no lucro total de alterar o tempo requerido no processo de embalamento de cada produto,</t>
  </si>
  <si>
    <t xml:space="preserve"> fazendo-os variar entre 70% e 130% do seu valor original, em incrementos de 10%. Interprete a informação do gráfico resultante.</t>
  </si>
  <si>
    <t>SIMULAÇÃO</t>
  </si>
  <si>
    <t>Simulação Variação de Utilização Embalamento</t>
  </si>
  <si>
    <t>VENDAS</t>
  </si>
  <si>
    <t>Receitas</t>
  </si>
  <si>
    <t>Quantidade vendida</t>
  </si>
  <si>
    <t>Custos Variáveis</t>
  </si>
  <si>
    <t>Lucro Unitário</t>
  </si>
  <si>
    <t>Worksheet: [Solver_Trabalho_Final_v2.xlsx]Solver_Inicial</t>
  </si>
  <si>
    <t>$D$6</t>
  </si>
  <si>
    <t>$E$6</t>
  </si>
  <si>
    <t>$F$6</t>
  </si>
  <si>
    <t>$G$6</t>
  </si>
  <si>
    <t>$H$20</t>
  </si>
  <si>
    <t>$H$21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</si>
  <si>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</si>
  <si>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</si>
  <si>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</si>
  <si>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</si>
  <si>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Solution Time: 0,031 Seconds.</t>
  </si>
  <si>
    <t>Iterations: 5 Subproblems: 0</t>
  </si>
  <si>
    <t>Solver Options</t>
  </si>
  <si>
    <t>Max Time Unlimited,  Iterations Unlimited, Precision 0,000001, Use Automatic Scaling</t>
  </si>
  <si>
    <t>Max Subproblems Unlimited, Max Integer Sols Unlimited, Integer Tolerance 1%, Assume NonNegative</t>
  </si>
  <si>
    <t>Objective Cell (Max)</t>
  </si>
  <si>
    <t>Original Value</t>
  </si>
  <si>
    <t>Final Value</t>
  </si>
  <si>
    <t>Integer</t>
  </si>
  <si>
    <t>Cell Value</t>
  </si>
  <si>
    <t>Formula</t>
  </si>
  <si>
    <t>Status</t>
  </si>
  <si>
    <t>Slack</t>
  </si>
  <si>
    <t>$H$7</t>
  </si>
  <si>
    <t>Contin</t>
  </si>
  <si>
    <t>$H$13&lt;=$J$13</t>
  </si>
  <si>
    <t>Not Binding</t>
  </si>
  <si>
    <t>$H$14&lt;=$J$14</t>
  </si>
  <si>
    <t>Binding</t>
  </si>
  <si>
    <t>$H$15&lt;=$J$15</t>
  </si>
  <si>
    <t>$H$16&lt;=$J$16</t>
  </si>
  <si>
    <t>$H$17&lt;=$J$17</t>
  </si>
  <si>
    <t>$H$18&lt;=$J$18</t>
  </si>
  <si>
    <t>$H$19&lt;=$J$19</t>
  </si>
  <si>
    <t>$H$20&lt;=$J$20</t>
  </si>
  <si>
    <t>$H$21&lt;=$J$21</t>
  </si>
  <si>
    <t>$H$11&gt;=$J$11</t>
  </si>
  <si>
    <t>$H$12&gt;=$J$12</t>
  </si>
  <si>
    <t>Report Created: 25/05/2021 17:35:34</t>
  </si>
  <si>
    <t>Report Created: 25/05/2021 17:35:35</t>
  </si>
  <si>
    <t>Quantidades totais kg</t>
  </si>
  <si>
    <t>Variação da disponibilidade Nozes e Chocolate</t>
  </si>
  <si>
    <t>Valor inical de Nozes</t>
  </si>
  <si>
    <t>Valor inical de Chocolate</t>
  </si>
  <si>
    <t xml:space="preserve">Apresente o novo modelo em programação linear. </t>
  </si>
  <si>
    <t xml:space="preserve">Resolva o novo problema e apresente os resultados principais (dê preferência a tabelas e figuras ilustrativas). </t>
  </si>
  <si>
    <t>Variáveis de decisão</t>
  </si>
  <si>
    <t>X1 – Quantidade de Whole a produzir (em quilogramas)</t>
  </si>
  <si>
    <t>X2 – Quantidade de Cluster a produzir (em quilogramas)</t>
  </si>
  <si>
    <t>X3 – Quantidade de Crunch a produzir (em quilogramas)</t>
  </si>
  <si>
    <t>X4 – Quantidade de Roasted a produzir (em quilogramas)</t>
  </si>
  <si>
    <t>Sujeito a:</t>
  </si>
  <si>
    <t>X1 &gt;= 1000</t>
  </si>
  <si>
    <t>X2 &gt;= 400</t>
  </si>
  <si>
    <t>X2 &lt;= 500</t>
  </si>
  <si>
    <t>X3 &lt;= 150</t>
  </si>
  <si>
    <t>X4 &lt;= 200</t>
  </si>
  <si>
    <t>Xi ; X2 ; X3 ; X4 &gt;= 0</t>
  </si>
  <si>
    <t>0,6 X1 + 0,4 X2 + 0,2 X3 + 1 X4 &lt;= 1100</t>
  </si>
  <si>
    <t>0,4 X1 + 0,6 X2 + 0,8 X3 &lt;= 800</t>
  </si>
  <si>
    <t>1 X1 + 1 X2 + 1 X3 + 1 X4 &lt;= 3600</t>
  </si>
  <si>
    <t>2 X1 + 1,5 X2 + 1 X3 + 1,75 X4 &lt;= 3600</t>
  </si>
  <si>
    <t>1 X1 + 0,7 X2 + 0,2 X3 &lt;= 3600</t>
  </si>
  <si>
    <t>2,5 X1 + 1,6 X2 + 1,25 X3 + 1 X4 &lt;= 3600</t>
  </si>
  <si>
    <t xml:space="preserve">Whole </t>
  </si>
  <si>
    <t xml:space="preserve">Cluster </t>
  </si>
  <si>
    <t xml:space="preserve">Crunch </t>
  </si>
  <si>
    <t xml:space="preserve">Roasted </t>
  </si>
  <si>
    <t>Mão-de-obra</t>
  </si>
  <si>
    <t>Pressupostos:</t>
  </si>
  <si>
    <t>Nova restrição para o modelo: Limitação de recursos humanos disponíveis para operar as máquinas</t>
  </si>
  <si>
    <t>Mão de obra disponível por semana para operar nas 4 máquinas: 8 trabalhadores / 8 horas dia / 5 dias semana</t>
  </si>
  <si>
    <t>Total de minutos de mão-de-obra disponível por semana:</t>
  </si>
  <si>
    <t>(8*8*5*60)</t>
  </si>
  <si>
    <t>Nova restrição</t>
  </si>
  <si>
    <t>Nova Restrição</t>
  </si>
  <si>
    <t>Análise:</t>
  </si>
  <si>
    <t>Podemos verificar que a introdução de uma restrição de mão-de-obra (com o máximo semanal de 19200 minutos disponíveis) reduz o lucro face à solução inicial:</t>
  </si>
  <si>
    <t>Solução Inicial</t>
  </si>
  <si>
    <t>Solução ajustada com a restrição de mão-de-obra</t>
  </si>
  <si>
    <t>Total Produção</t>
  </si>
  <si>
    <t>Variação</t>
  </si>
  <si>
    <t>13 X1 + 10 X2 + 8 X3 + 8 X4 &lt;= 19200</t>
  </si>
  <si>
    <t>Os trabalhadores podem operar qualquer máquina.</t>
  </si>
  <si>
    <t>Com a restrição de mão-de-obra não se consegue tirar partido da capacidade instalada de máquinas e o lucro cai 138,88€.</t>
  </si>
  <si>
    <t>Recomendar-se-ia que a empresa contratasse mais trabalhadores.</t>
  </si>
  <si>
    <t>Worksheet: [Trabalho Final Otimização 26_05.xlsx]7 - Alteração ao Problema</t>
  </si>
  <si>
    <t>Report Created: 26/05/2021 21:17:33</t>
  </si>
  <si>
    <t>$D$50</t>
  </si>
  <si>
    <t>$E$50</t>
  </si>
  <si>
    <t>$F$50</t>
  </si>
  <si>
    <t>$G$50</t>
  </si>
  <si>
    <t>$H$55</t>
  </si>
  <si>
    <t>$H$56</t>
  </si>
  <si>
    <t>$H$57</t>
  </si>
  <si>
    <t>$H$58</t>
  </si>
  <si>
    <t>$H$59</t>
  </si>
  <si>
    <t>$H$60</t>
  </si>
  <si>
    <t>$H$61</t>
  </si>
  <si>
    <t>$H$62</t>
  </si>
  <si>
    <t>$H$63</t>
  </si>
  <si>
    <t>$H$64</t>
  </si>
  <si>
    <t>$H$65</t>
  </si>
  <si>
    <t>$H$66</t>
  </si>
  <si>
    <t xml:space="preserve">Pela análise de sensibilidade podemos concluir que por cada minuto adicional de mão-de-obra, até 752, o lucro aumentará 0,1485€. </t>
  </si>
  <si>
    <t>Donde se conclui que a empresa deveria aumentar o número de trabalhadores ou fazer trabalho suplementar.</t>
  </si>
  <si>
    <t>Decrescimo 90%</t>
  </si>
  <si>
    <t>Decrescimo 80%</t>
  </si>
  <si>
    <t>Decrescimo 70%</t>
  </si>
  <si>
    <t>2. Crie uma folha de cálculo para o modelo deste problema e resolva-o utilizando o Excel Solver.</t>
  </si>
  <si>
    <t>7. Introduza alguma alteração ao problema dado, de modo a que o modelo em programação linear apresentado em 1. tenha de ser alterado.</t>
  </si>
  <si>
    <t xml:space="preserve">Pode ser qualquer alteração que leve, por exemplo: i) à inclusão de novas restrições; ii) a alterações na função objetivo; iii) à utilização de variáveis inteiras ou binárias; </t>
  </si>
  <si>
    <t xml:space="preserve">iv) à inclusão de novas variáveis de decisão; v) à alteração das variáveis de decisão originais. Basta alguma alteração coerente no contexto do problema, não são necessárias várias alterações. </t>
  </si>
  <si>
    <t>NOVO MODELO</t>
  </si>
  <si>
    <t>Catarina Brito nº 98521</t>
  </si>
  <si>
    <t>Luís Pereira nº 98398</t>
  </si>
  <si>
    <t>Sebastião Rosalino nº 98437</t>
  </si>
  <si>
    <t>Trabalho realizado por:</t>
  </si>
  <si>
    <t>kg a produzir</t>
  </si>
  <si>
    <t>Solução Ótima</t>
  </si>
  <si>
    <t>Variação Ingredientes</t>
  </si>
  <si>
    <t>André Novo nº 93343</t>
  </si>
  <si>
    <t>Mão-de-obra requerida, em minutos, por quilograma de produção, considerando o conjunto das 4 máquinas.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</si>
</sst>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#,##0\ &quot;€&quot;_);[Red]\(#,##0\ &quot;€&quot;\)"/>
    <numFmt numFmtId="166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0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/>
    <xf numFmtId="0" fontId="0" fillId="0" borderId="0" xfId="0" applyFill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 vertical="top" wrapText="1"/>
    </xf>
    <xf numFmtId="0" fontId="0" fillId="8" borderId="0" xfId="0" applyFill="1"/>
    <xf numFmtId="0" fontId="3" fillId="0" borderId="4" xfId="0" applyFont="1" applyBorder="1"/>
    <xf numFmtId="0" fontId="4" fillId="3" borderId="5" xfId="0" applyFont="1" applyFill="1" applyBorder="1"/>
    <xf numFmtId="0" fontId="3" fillId="0" borderId="7" xfId="0" applyFont="1" applyBorder="1"/>
    <xf numFmtId="0" fontId="4" fillId="3" borderId="0" xfId="0" applyFont="1" applyFill="1" applyBorder="1"/>
    <xf numFmtId="0" fontId="3" fillId="0" borderId="9" xfId="0" applyFont="1" applyBorder="1"/>
    <xf numFmtId="0" fontId="4" fillId="3" borderId="10" xfId="0" applyFont="1" applyFill="1" applyBorder="1"/>
    <xf numFmtId="0" fontId="4" fillId="3" borderId="4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1" xfId="0" applyFont="1" applyFill="1" applyBorder="1"/>
    <xf numFmtId="43" fontId="1" fillId="4" borderId="3" xfId="1" applyFont="1" applyFill="1" applyBorder="1"/>
    <xf numFmtId="0" fontId="0" fillId="0" borderId="14" xfId="0" applyFill="1" applyBorder="1" applyAlignment="1"/>
    <xf numFmtId="0" fontId="0" fillId="0" borderId="15" xfId="0" applyFill="1" applyBorder="1" applyAlignment="1"/>
    <xf numFmtId="0" fontId="3" fillId="0" borderId="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5" borderId="5" xfId="1" applyNumberFormat="1" applyFont="1" applyFill="1" applyBorder="1"/>
    <xf numFmtId="164" fontId="5" fillId="6" borderId="5" xfId="1" applyNumberFormat="1" applyFont="1" applyFill="1" applyBorder="1" applyAlignment="1">
      <alignment horizontal="center"/>
    </xf>
    <xf numFmtId="164" fontId="3" fillId="3" borderId="6" xfId="1" applyNumberFormat="1" applyFont="1" applyFill="1" applyBorder="1"/>
    <xf numFmtId="164" fontId="1" fillId="5" borderId="0" xfId="1" applyNumberFormat="1" applyFont="1" applyFill="1" applyBorder="1"/>
    <xf numFmtId="164" fontId="5" fillId="6" borderId="0" xfId="1" applyNumberFormat="1" applyFont="1" applyFill="1" applyBorder="1" applyAlignment="1">
      <alignment horizontal="center"/>
    </xf>
    <xf numFmtId="164" fontId="3" fillId="3" borderId="8" xfId="1" applyNumberFormat="1" applyFont="1" applyFill="1" applyBorder="1"/>
    <xf numFmtId="164" fontId="1" fillId="5" borderId="10" xfId="1" applyNumberFormat="1" applyFont="1" applyFill="1" applyBorder="1"/>
    <xf numFmtId="164" fontId="5" fillId="6" borderId="10" xfId="1" applyNumberFormat="1" applyFont="1" applyFill="1" applyBorder="1" applyAlignment="1">
      <alignment horizontal="center"/>
    </xf>
    <xf numFmtId="164" fontId="3" fillId="3" borderId="11" xfId="1" applyNumberFormat="1" applyFont="1" applyFill="1" applyBorder="1"/>
    <xf numFmtId="1" fontId="1" fillId="7" borderId="1" xfId="0" applyNumberFormat="1" applyFont="1" applyFill="1" applyBorder="1"/>
    <xf numFmtId="1" fontId="1" fillId="7" borderId="2" xfId="0" applyNumberFormat="1" applyFont="1" applyFill="1" applyBorder="1"/>
    <xf numFmtId="1" fontId="1" fillId="7" borderId="3" xfId="0" applyNumberFormat="1" applyFont="1" applyFill="1" applyBorder="1"/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164" fontId="1" fillId="4" borderId="3" xfId="1" applyNumberFormat="1" applyFont="1" applyFill="1" applyBorder="1"/>
    <xf numFmtId="0" fontId="0" fillId="0" borderId="0" xfId="0" applyBorder="1"/>
    <xf numFmtId="9" fontId="0" fillId="0" borderId="0" xfId="0" applyNumberForma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43" fontId="0" fillId="0" borderId="16" xfId="1" applyFont="1" applyBorder="1"/>
    <xf numFmtId="43" fontId="0" fillId="0" borderId="17" xfId="1" applyFont="1" applyBorder="1"/>
    <xf numFmtId="43" fontId="0" fillId="0" borderId="18" xfId="1" applyFont="1" applyBorder="1"/>
    <xf numFmtId="9" fontId="0" fillId="0" borderId="6" xfId="0" applyNumberFormat="1" applyBorder="1"/>
    <xf numFmtId="9" fontId="0" fillId="0" borderId="8" xfId="0" applyNumberFormat="1" applyBorder="1"/>
    <xf numFmtId="9" fontId="0" fillId="0" borderId="11" xfId="0" applyNumberFormat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8" borderId="9" xfId="0" applyFont="1" applyFill="1" applyBorder="1"/>
    <xf numFmtId="0" fontId="4" fillId="8" borderId="10" xfId="0" applyFont="1" applyFill="1" applyBorder="1"/>
    <xf numFmtId="43" fontId="9" fillId="0" borderId="0" xfId="1" applyFont="1" applyAlignment="1">
      <alignment horizontal="center"/>
    </xf>
    <xf numFmtId="9" fontId="0" fillId="0" borderId="10" xfId="0" applyNumberFormat="1" applyBorder="1"/>
    <xf numFmtId="164" fontId="1" fillId="5" borderId="16" xfId="1" applyNumberFormat="1" applyFont="1" applyFill="1" applyBorder="1"/>
    <xf numFmtId="164" fontId="1" fillId="5" borderId="17" xfId="1" applyNumberFormat="1" applyFont="1" applyFill="1" applyBorder="1"/>
    <xf numFmtId="164" fontId="1" fillId="5" borderId="18" xfId="1" applyNumberFormat="1" applyFont="1" applyFill="1" applyBorder="1"/>
    <xf numFmtId="164" fontId="3" fillId="3" borderId="16" xfId="1" applyNumberFormat="1" applyFont="1" applyFill="1" applyBorder="1"/>
    <xf numFmtId="164" fontId="3" fillId="3" borderId="17" xfId="1" applyNumberFormat="1" applyFont="1" applyFill="1" applyBorder="1"/>
    <xf numFmtId="164" fontId="3" fillId="3" borderId="18" xfId="1" applyNumberFormat="1" applyFont="1" applyFill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10" borderId="0" xfId="0" applyFill="1"/>
    <xf numFmtId="43" fontId="0" fillId="0" borderId="3" xfId="1" applyFont="1" applyBorder="1"/>
    <xf numFmtId="0" fontId="0" fillId="11" borderId="9" xfId="0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43" fontId="9" fillId="0" borderId="2" xfId="1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0" fillId="0" borderId="16" xfId="0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5" fontId="0" fillId="12" borderId="0" xfId="0" applyNumberFormat="1" applyFill="1" applyBorder="1"/>
    <xf numFmtId="0" fontId="0" fillId="12" borderId="10" xfId="0" applyFill="1" applyBorder="1"/>
    <xf numFmtId="165" fontId="0" fillId="12" borderId="16" xfId="0" applyNumberFormat="1" applyFill="1" applyBorder="1"/>
    <xf numFmtId="165" fontId="0" fillId="12" borderId="17" xfId="0" applyNumberFormat="1" applyFill="1" applyBorder="1"/>
    <xf numFmtId="0" fontId="0" fillId="12" borderId="18" xfId="0" applyFill="1" applyBorder="1"/>
    <xf numFmtId="2" fontId="1" fillId="12" borderId="2" xfId="0" applyNumberFormat="1" applyFont="1" applyFill="1" applyBorder="1"/>
    <xf numFmtId="2" fontId="1" fillId="12" borderId="3" xfId="0" applyNumberFormat="1" applyFont="1" applyFill="1" applyBorder="1"/>
    <xf numFmtId="166" fontId="1" fillId="12" borderId="3" xfId="0" applyNumberFormat="1" applyFont="1" applyFill="1" applyBorder="1"/>
    <xf numFmtId="166" fontId="4" fillId="3" borderId="1" xfId="0" applyNumberFormat="1" applyFont="1" applyFill="1" applyBorder="1"/>
    <xf numFmtId="43" fontId="0" fillId="0" borderId="15" xfId="0" applyNumberFormat="1" applyFill="1" applyBorder="1" applyAlignment="1"/>
    <xf numFmtId="1" fontId="0" fillId="0" borderId="14" xfId="0" applyNumberFormat="1" applyFill="1" applyBorder="1" applyAlignment="1"/>
    <xf numFmtId="1" fontId="0" fillId="0" borderId="15" xfId="0" applyNumberFormat="1" applyFill="1" applyBorder="1" applyAlignment="1"/>
    <xf numFmtId="164" fontId="0" fillId="0" borderId="14" xfId="0" applyNumberFormat="1" applyFill="1" applyBorder="1" applyAlignment="1"/>
    <xf numFmtId="164" fontId="0" fillId="0" borderId="15" xfId="0" applyNumberFormat="1" applyFill="1" applyBorder="1" applyAlignment="1"/>
    <xf numFmtId="43" fontId="9" fillId="0" borderId="16" xfId="1" applyFont="1" applyBorder="1" applyAlignment="1">
      <alignment horizontal="center"/>
    </xf>
    <xf numFmtId="43" fontId="0" fillId="0" borderId="22" xfId="1" applyFont="1" applyBorder="1"/>
    <xf numFmtId="43" fontId="0" fillId="0" borderId="21" xfId="1" applyFont="1" applyBorder="1"/>
    <xf numFmtId="1" fontId="1" fillId="13" borderId="2" xfId="0" applyNumberFormat="1" applyFont="1" applyFill="1" applyBorder="1"/>
    <xf numFmtId="166" fontId="1" fillId="12" borderId="2" xfId="0" applyNumberFormat="1" applyFont="1" applyFill="1" applyBorder="1"/>
    <xf numFmtId="0" fontId="12" fillId="0" borderId="20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0" xfId="0" quotePrefix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8" xfId="0" applyBorder="1"/>
    <xf numFmtId="0" fontId="13" fillId="0" borderId="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3" borderId="0" xfId="0" applyFont="1" applyFill="1"/>
    <xf numFmtId="0" fontId="4" fillId="2" borderId="1" xfId="0" applyFont="1" applyFill="1" applyBorder="1"/>
    <xf numFmtId="0" fontId="4" fillId="2" borderId="19" xfId="0" applyFont="1" applyFill="1" applyBorder="1"/>
    <xf numFmtId="164" fontId="1" fillId="2" borderId="3" xfId="1" applyNumberFormat="1" applyFont="1" applyFill="1" applyBorder="1"/>
    <xf numFmtId="164" fontId="5" fillId="2" borderId="10" xfId="1" applyNumberFormat="1" applyFont="1" applyFill="1" applyBorder="1" applyAlignment="1">
      <alignment horizontal="center"/>
    </xf>
    <xf numFmtId="164" fontId="3" fillId="2" borderId="2" xfId="1" applyNumberFormat="1" applyFont="1" applyFill="1" applyBorder="1"/>
    <xf numFmtId="0" fontId="14" fillId="0" borderId="0" xfId="0" applyFont="1"/>
    <xf numFmtId="0" fontId="3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0" borderId="6" xfId="0" applyFont="1" applyBorder="1" applyAlignment="1">
      <alignment horizontal="center"/>
    </xf>
    <xf numFmtId="0" fontId="3" fillId="0" borderId="9" xfId="0" applyFont="1" applyFill="1" applyBorder="1"/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12" borderId="0" xfId="0" applyFill="1"/>
    <xf numFmtId="0" fontId="0" fillId="0" borderId="19" xfId="0" applyBorder="1"/>
    <xf numFmtId="0" fontId="4" fillId="2" borderId="0" xfId="0" applyFont="1" applyFill="1" applyBorder="1"/>
    <xf numFmtId="164" fontId="0" fillId="12" borderId="0" xfId="1" applyNumberFormat="1" applyFont="1" applyFill="1" applyBorder="1"/>
    <xf numFmtId="0" fontId="0" fillId="0" borderId="3" xfId="0" applyBorder="1" applyAlignment="1">
      <alignment horizontal="center"/>
    </xf>
    <xf numFmtId="0" fontId="15" fillId="0" borderId="12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0" fillId="2" borderId="14" xfId="0" applyFill="1" applyBorder="1" applyAlignment="1"/>
    <xf numFmtId="0" fontId="3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7" borderId="4" xfId="0" applyFill="1" applyBorder="1" applyAlignment="1">
      <alignment horizontal="center"/>
    </xf>
    <xf numFmtId="9" fontId="0" fillId="7" borderId="6" xfId="0" applyNumberFormat="1" applyFill="1" applyBorder="1"/>
    <xf numFmtId="164" fontId="3" fillId="3" borderId="4" xfId="1" applyNumberFormat="1" applyFont="1" applyFill="1" applyBorder="1"/>
    <xf numFmtId="9" fontId="0" fillId="11" borderId="11" xfId="0" applyNumberFormat="1" applyFill="1" applyBorder="1"/>
    <xf numFmtId="164" fontId="3" fillId="3" borderId="9" xfId="1" applyNumberFormat="1" applyFont="1" applyFill="1" applyBorder="1"/>
    <xf numFmtId="9" fontId="0" fillId="8" borderId="0" xfId="0" applyNumberFormat="1" applyFill="1"/>
    <xf numFmtId="164" fontId="1" fillId="8" borderId="0" xfId="1" applyNumberFormat="1" applyFont="1" applyFill="1" applyBorder="1"/>
    <xf numFmtId="164" fontId="5" fillId="8" borderId="0" xfId="1" applyNumberFormat="1" applyFont="1" applyFill="1" applyBorder="1" applyAlignment="1">
      <alignment horizontal="center"/>
    </xf>
    <xf numFmtId="164" fontId="3" fillId="8" borderId="0" xfId="1" applyNumberFormat="1" applyFont="1" applyFill="1" applyBorder="1"/>
    <xf numFmtId="43" fontId="0" fillId="8" borderId="9" xfId="1" applyFont="1" applyFill="1" applyBorder="1"/>
    <xf numFmtId="1" fontId="1" fillId="8" borderId="10" xfId="0" applyNumberFormat="1" applyFont="1" applyFill="1" applyBorder="1"/>
    <xf numFmtId="1" fontId="1" fillId="8" borderId="11" xfId="0" applyNumberFormat="1" applyFont="1" applyFill="1" applyBorder="1"/>
    <xf numFmtId="43" fontId="0" fillId="8" borderId="0" xfId="1" applyFont="1" applyFill="1" applyBorder="1"/>
    <xf numFmtId="1" fontId="1" fillId="8" borderId="0" xfId="0" applyNumberFormat="1" applyFont="1" applyFill="1"/>
    <xf numFmtId="165" fontId="0" fillId="12" borderId="0" xfId="0" applyNumberFormat="1" applyFill="1"/>
    <xf numFmtId="0" fontId="0" fillId="2" borderId="1" xfId="0" applyFill="1" applyBorder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9" borderId="16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" fontId="1" fillId="7" borderId="6" xfId="0" applyNumberFormat="1" applyFont="1" applyFill="1" applyBorder="1" applyAlignment="1">
      <alignment horizontal="center" vertical="center"/>
    </xf>
    <xf numFmtId="1" fontId="1" fillId="7" borderId="11" xfId="0" applyNumberFormat="1" applyFont="1" applyFill="1" applyBorder="1" applyAlignment="1">
      <alignment horizontal="center" vertical="center"/>
    </xf>
    <xf numFmtId="1" fontId="1" fillId="7" borderId="5" xfId="0" applyNumberFormat="1" applyFont="1" applyFill="1" applyBorder="1" applyAlignment="1">
      <alignment horizontal="center" vertical="center"/>
    </xf>
    <xf numFmtId="1" fontId="1" fillId="7" borderId="10" xfId="0" applyNumberFormat="1" applyFont="1" applyFill="1" applyBorder="1" applyAlignment="1">
      <alignment horizontal="center" vertical="center"/>
    </xf>
    <xf numFmtId="43" fontId="0" fillId="0" borderId="4" xfId="1" applyFont="1" applyBorder="1" applyAlignment="1">
      <alignment vertical="center"/>
    </xf>
    <xf numFmtId="43" fontId="0" fillId="0" borderId="9" xfId="1" applyFont="1" applyBorder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9" borderId="17" xfId="0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1" fontId="1" fillId="10" borderId="5" xfId="0" applyNumberFormat="1" applyFont="1" applyFill="1" applyBorder="1" applyAlignment="1">
      <alignment horizontal="center" vertical="center"/>
    </xf>
    <xf numFmtId="1" fontId="1" fillId="10" borderId="10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Evolução do Lucro em função</a:t>
            </a:r>
            <a:r>
              <a:rPr lang="en-US" baseline="0"/>
              <a:t> da variação do tempo de embalamento</a:t>
            </a:r>
            <a:endParaRPr lang="en-US"/>
          </a:p>
        </c:rich>
      </c:tx>
      <c:layout>
        <c:manualLayout>
          <c:xMode val="edge"/>
          <c:yMode val="edge"/>
          <c:x val="0.15380282325820382"/>
          <c:y val="7.4468085106382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'5-Tabela_Simulação Embalamento'!$C$43</c:f>
              <c:strCache>
                <c:ptCount val="1"/>
                <c:pt idx="0">
                  <c:v>Variação Lucro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613-473D-AB7D-E02F3BC717AE}"/>
              </c:ext>
            </c:extLst>
          </c:dPt>
          <c:cat>
            <c:strRef>
              <c:f>'5-Tabela_Simulação Embalamento'!$B$44:$B$50</c:f>
              <c:strCache>
                <c:ptCount val="7"/>
                <c:pt idx="0">
                  <c:v>Utilização inicial</c:v>
                </c:pt>
                <c:pt idx="1">
                  <c:v>Aumento 10%</c:v>
                </c:pt>
                <c:pt idx="2">
                  <c:v>Aumento 20%</c:v>
                </c:pt>
                <c:pt idx="3">
                  <c:v>Aumento 30%</c:v>
                </c:pt>
                <c:pt idx="4">
                  <c:v>Decrescimo 10%</c:v>
                </c:pt>
                <c:pt idx="5">
                  <c:v>Decrescimo 20%</c:v>
                </c:pt>
                <c:pt idx="6">
                  <c:v>Decrescimo 30%</c:v>
                </c:pt>
              </c:strCache>
            </c:strRef>
          </c:cat>
          <c:val>
            <c:numRef>
              <c:f>'5-Tabela_Simulação Embalamento'!$C$44:$C$50</c:f>
              <c:numCache>
                <c:formatCode>_(* #,##0.00_);_(* \(#,##0.00\);_(* "-"??_);_(@_)</c:formatCode>
                <c:ptCount val="7"/>
                <c:pt idx="0">
                  <c:v>2839.7615384615383</c:v>
                </c:pt>
                <c:pt idx="1">
                  <c:v>2522.6328671328674</c:v>
                </c:pt>
                <c:pt idx="2">
                  <c:v>2255.7692307692305</c:v>
                </c:pt>
                <c:pt idx="3">
                  <c:v>2105.7692307692305</c:v>
                </c:pt>
                <c:pt idx="4">
                  <c:v>3130.279020979021</c:v>
                </c:pt>
                <c:pt idx="5">
                  <c:v>3251.5769230769233</c:v>
                </c:pt>
                <c:pt idx="6">
                  <c:v>3251.5769230769233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3-473D-AB7D-E02F3BC71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5642672"/>
        <c:axId val="685638360"/>
      </c:barChart>
      <c:catAx>
        <c:axId val="685642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 embalamento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5638360"/>
        <c:crosses val="autoZero"/>
        <c:auto val="1"/>
        <c:lblAlgn val="ctr"/>
        <c:lblOffset val="100"/>
        <c:noMultiLvlLbl val="0"/>
      </c:catAx>
      <c:valAx>
        <c:axId val="68563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Lucro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56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'6-Tabela_Simuação Nozes e Choco'!$C$45</c:f>
              <c:strCache>
                <c:ptCount val="1"/>
                <c:pt idx="0">
                  <c:v>Variação Lucro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DE-488E-B963-6AC094E514F1}"/>
              </c:ext>
            </c:extLst>
          </c:dPt>
          <c:cat>
            <c:strRef>
              <c:f>'6-Tabela_Simuação Nozes e Choco'!$B$46:$B$49</c:f>
              <c:strCache>
                <c:ptCount val="4"/>
                <c:pt idx="0">
                  <c:v>Lucro inicial</c:v>
                </c:pt>
                <c:pt idx="1">
                  <c:v>Decrescimo 90%</c:v>
                </c:pt>
                <c:pt idx="2">
                  <c:v>Decrescimo 80%</c:v>
                </c:pt>
                <c:pt idx="3">
                  <c:v>Decrescimo 70%</c:v>
                </c:pt>
              </c:strCache>
            </c:strRef>
          </c:cat>
          <c:val>
            <c:numRef>
              <c:f>'6-Tabela_Simuação Nozes e Choco'!$C$46:$C$49</c:f>
              <c:numCache>
                <c:formatCode>_(* #,##0.00_);_(* \(#,##0.00\);_(* "-"??_);_(@_)</c:formatCode>
                <c:ptCount val="4"/>
                <c:pt idx="0">
                  <c:v>2839.7615384615383</c:v>
                </c:pt>
                <c:pt idx="1">
                  <c:v>2802.8618881118882</c:v>
                </c:pt>
                <c:pt idx="2">
                  <c:v>2505.7692307692305</c:v>
                </c:pt>
                <c:pt idx="3">
                  <c:v>2208.102564102564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0-49A9-99CC-3F27475E6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5644240"/>
        <c:axId val="685644632"/>
      </c:barChart>
      <c:catAx>
        <c:axId val="685644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5644632"/>
        <c:crosses val="autoZero"/>
        <c:auto val="1"/>
        <c:lblAlgn val="ctr"/>
        <c:lblOffset val="100"/>
        <c:noMultiLvlLbl val="0"/>
      </c:catAx>
      <c:valAx>
        <c:axId val="6856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564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22860</xdr:rowOff>
    </xdr:from>
    <xdr:to>
      <xdr:col>18</xdr:col>
      <xdr:colOff>322438</xdr:colOff>
      <xdr:row>39</xdr:row>
      <xdr:rowOff>25915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"/>
          <a:ext cx="11295238" cy="60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127000</xdr:rowOff>
    </xdr:from>
    <xdr:to>
      <xdr:col>14</xdr:col>
      <xdr:colOff>476250</xdr:colOff>
      <xdr:row>41</xdr:row>
      <xdr:rowOff>28688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140450"/>
          <a:ext cx="11258550" cy="15590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37</xdr:row>
      <xdr:rowOff>167640</xdr:rowOff>
    </xdr:from>
    <xdr:to>
      <xdr:col>10</xdr:col>
      <xdr:colOff>792480</xdr:colOff>
      <xdr:row>57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40</xdr:row>
      <xdr:rowOff>9525</xdr:rowOff>
    </xdr:from>
    <xdr:to>
      <xdr:col>11</xdr:col>
      <xdr:colOff>371475</xdr:colOff>
      <xdr:row>58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32D7DA-268C-4727-AF57-D98C35E17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0</xdr:rowOff>
    </xdr:from>
    <xdr:to>
      <xdr:col>3</xdr:col>
      <xdr:colOff>381739</xdr:colOff>
      <xdr:row>19</xdr:row>
      <xdr:rowOff>11403</xdr:rowOff>
    </xdr:to>
    <xdr:sp macro="" textlink="">
      <xdr:nvSpPr>
        <xdr:cNvPr id="14" name="Right Brace 13">
          <a:extLst>
            <a:ext uri="{FF2B5EF4-FFF2-40B4-BE49-F238E27FC236}">
              <a16:creationId xmlns:a16="http://schemas.microsoft.com/office/drawing/2014/main" id="{A573FD04-2E31-40A8-B93C-62820D715BEE}"/>
            </a:ext>
          </a:extLst>
        </xdr:cNvPr>
        <xdr:cNvSpPr/>
      </xdr:nvSpPr>
      <xdr:spPr>
        <a:xfrm>
          <a:off x="2423160" y="2194560"/>
          <a:ext cx="381739" cy="92580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pt-PT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PT"/>
        </a:p>
      </xdr:txBody>
    </xdr:sp>
    <xdr:clientData/>
  </xdr:twoCellAnchor>
  <xdr:twoCellAnchor>
    <xdr:from>
      <xdr:col>5</xdr:col>
      <xdr:colOff>412750</xdr:colOff>
      <xdr:row>21</xdr:row>
      <xdr:rowOff>127000</xdr:rowOff>
    </xdr:from>
    <xdr:to>
      <xdr:col>6</xdr:col>
      <xdr:colOff>184889</xdr:colOff>
      <xdr:row>24</xdr:row>
      <xdr:rowOff>50800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B7D50682-1D02-418A-8374-8C5A62E84041}"/>
            </a:ext>
          </a:extLst>
        </xdr:cNvPr>
        <xdr:cNvSpPr/>
      </xdr:nvSpPr>
      <xdr:spPr>
        <a:xfrm>
          <a:off x="4573270" y="3601720"/>
          <a:ext cx="640819" cy="47244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pt-PT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PT"/>
        </a:p>
      </xdr:txBody>
    </xdr:sp>
    <xdr:clientData/>
  </xdr:twoCellAnchor>
  <xdr:twoCellAnchor>
    <xdr:from>
      <xdr:col>5</xdr:col>
      <xdr:colOff>425450</xdr:colOff>
      <xdr:row>25</xdr:row>
      <xdr:rowOff>1</xdr:rowOff>
    </xdr:from>
    <xdr:to>
      <xdr:col>6</xdr:col>
      <xdr:colOff>197589</xdr:colOff>
      <xdr:row>29</xdr:row>
      <xdr:rowOff>6351</xdr:rowOff>
    </xdr:to>
    <xdr:sp macro="" textlink="">
      <xdr:nvSpPr>
        <xdr:cNvPr id="16" name="Right Brace 15">
          <a:extLst>
            <a:ext uri="{FF2B5EF4-FFF2-40B4-BE49-F238E27FC236}">
              <a16:creationId xmlns:a16="http://schemas.microsoft.com/office/drawing/2014/main" id="{208A43A8-176F-4E7E-A553-BE52637491D2}"/>
            </a:ext>
          </a:extLst>
        </xdr:cNvPr>
        <xdr:cNvSpPr/>
      </xdr:nvSpPr>
      <xdr:spPr>
        <a:xfrm>
          <a:off x="4585970" y="4206241"/>
          <a:ext cx="640819" cy="73787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pt-PT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PT"/>
        </a:p>
      </xdr:txBody>
    </xdr:sp>
    <xdr:clientData/>
  </xdr:twoCellAnchor>
  <xdr:twoCellAnchor editAs="oneCell">
    <xdr:from>
      <xdr:col>6</xdr:col>
      <xdr:colOff>260350</xdr:colOff>
      <xdr:row>21</xdr:row>
      <xdr:rowOff>44450</xdr:rowOff>
    </xdr:from>
    <xdr:to>
      <xdr:col>8</xdr:col>
      <xdr:colOff>834736</xdr:colOff>
      <xdr:row>24</xdr:row>
      <xdr:rowOff>177714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8E8F391-0EDD-499D-86C2-C4A96945C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9550" y="3519170"/>
          <a:ext cx="2296506" cy="681904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266700</xdr:colOff>
      <xdr:row>24</xdr:row>
      <xdr:rowOff>139700</xdr:rowOff>
    </xdr:from>
    <xdr:to>
      <xdr:col>8</xdr:col>
      <xdr:colOff>555371</xdr:colOff>
      <xdr:row>29</xdr:row>
      <xdr:rowOff>104664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7A27335-26F7-428F-A584-3241C6560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95900" y="4163060"/>
          <a:ext cx="2010791" cy="879364"/>
        </a:xfrm>
        <a:prstGeom prst="rect">
          <a:avLst/>
        </a:prstGeom>
      </xdr:spPr>
    </xdr:pic>
    <xdr:clientData/>
  </xdr:twoCellAnchor>
  <xdr:twoCellAnchor editAs="oneCell">
    <xdr:from>
      <xdr:col>3</xdr:col>
      <xdr:colOff>552450</xdr:colOff>
      <xdr:row>14</xdr:row>
      <xdr:rowOff>152400</xdr:rowOff>
    </xdr:from>
    <xdr:to>
      <xdr:col>5</xdr:col>
      <xdr:colOff>453817</xdr:colOff>
      <xdr:row>18</xdr:row>
      <xdr:rowOff>101514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30F1520-549F-4C73-A034-4078C7A41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75610" y="2346960"/>
          <a:ext cx="1638727" cy="680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5"/>
  <sheetViews>
    <sheetView topLeftCell="A13" workbookViewId="0">
      <selection activeCell="C37" sqref="C37"/>
    </sheetView>
  </sheetViews>
  <sheetFormatPr defaultRowHeight="14.4" x14ac:dyDescent="0.3"/>
  <sheetData>
    <row r="1" spans="2:3" x14ac:dyDescent="0.3">
      <c r="B1" t="s">
        <v>210</v>
      </c>
    </row>
    <row r="2" spans="2:3" x14ac:dyDescent="0.3">
      <c r="C2" t="s">
        <v>214</v>
      </c>
    </row>
    <row r="3" spans="2:3" x14ac:dyDescent="0.3">
      <c r="C3" t="s">
        <v>207</v>
      </c>
    </row>
    <row r="4" spans="2:3" x14ac:dyDescent="0.3">
      <c r="C4" t="s">
        <v>208</v>
      </c>
    </row>
    <row r="5" spans="2:3" x14ac:dyDescent="0.3">
      <c r="C5" t="s">
        <v>209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"/>
  <sheetViews>
    <sheetView zoomScaleNormal="100" workbookViewId="0">
      <selection activeCell="C49" sqref="C49"/>
    </sheetView>
  </sheetViews>
  <sheetFormatPr defaultRowHeight="14.4" x14ac:dyDescent="0.3"/>
  <cols>
    <col min="1" max="1" width="3.21875" customWidth="1"/>
    <col min="2" max="2" width="16.88671875" bestFit="1" customWidth="1"/>
    <col min="3" max="3" width="18" bestFit="1" customWidth="1"/>
    <col min="4" max="6" width="10.77734375" customWidth="1"/>
    <col min="7" max="7" width="13.6640625" bestFit="1" customWidth="1"/>
    <col min="8" max="8" width="16.21875" customWidth="1"/>
    <col min="10" max="10" width="10.33203125" bestFit="1" customWidth="1"/>
  </cols>
  <sheetData>
    <row r="1" spans="1:10" s="88" customFormat="1" ht="18" x14ac:dyDescent="0.35">
      <c r="A1" s="87" t="s">
        <v>202</v>
      </c>
    </row>
    <row r="3" spans="1:10" x14ac:dyDescent="0.3">
      <c r="B3" s="173" t="s">
        <v>26</v>
      </c>
      <c r="C3" s="173"/>
      <c r="D3" s="1"/>
      <c r="E3" s="1"/>
    </row>
    <row r="4" spans="1:10" s="11" customFormat="1" x14ac:dyDescent="0.3">
      <c r="B4" s="43"/>
      <c r="C4" s="44"/>
      <c r="D4" s="45"/>
      <c r="E4" s="45"/>
    </row>
    <row r="5" spans="1:10" ht="15" thickBot="1" x14ac:dyDescent="0.35">
      <c r="B5" s="2"/>
      <c r="D5" s="3" t="s">
        <v>9</v>
      </c>
      <c r="E5" s="3" t="s">
        <v>10</v>
      </c>
      <c r="F5" s="8" t="s">
        <v>11</v>
      </c>
      <c r="G5" s="8" t="s">
        <v>12</v>
      </c>
    </row>
    <row r="6" spans="1:10" ht="15" thickBot="1" x14ac:dyDescent="0.35">
      <c r="C6" s="4" t="s">
        <v>0</v>
      </c>
      <c r="D6" s="40">
        <v>1029</v>
      </c>
      <c r="E6" s="41">
        <v>400</v>
      </c>
      <c r="F6" s="40">
        <v>150</v>
      </c>
      <c r="G6" s="42">
        <v>200</v>
      </c>
      <c r="H6" s="5"/>
    </row>
    <row r="7" spans="1:10" ht="15" thickBot="1" x14ac:dyDescent="0.35">
      <c r="B7" s="6" t="s">
        <v>1</v>
      </c>
      <c r="C7" s="7" t="s">
        <v>52</v>
      </c>
      <c r="D7" s="101">
        <f>D31</f>
        <v>1.9307692307692308</v>
      </c>
      <c r="E7" s="101">
        <f t="shared" ref="E7:G7" si="0">E31</f>
        <v>1.04</v>
      </c>
      <c r="F7" s="101">
        <f t="shared" si="0"/>
        <v>1.1466666666666667</v>
      </c>
      <c r="G7" s="101">
        <f t="shared" si="0"/>
        <v>1.325</v>
      </c>
      <c r="H7" s="24">
        <f>SUMPRODUCT(D6:G6,D7:G7)</f>
        <v>2839.7615384615383</v>
      </c>
      <c r="I7" s="8" t="s">
        <v>2</v>
      </c>
      <c r="J7" s="5"/>
    </row>
    <row r="8" spans="1:10" ht="15" thickBot="1" x14ac:dyDescent="0.35">
      <c r="B8" s="6" t="s">
        <v>133</v>
      </c>
      <c r="C8" s="7"/>
      <c r="D8" s="63"/>
      <c r="E8" s="64"/>
      <c r="F8" s="64"/>
      <c r="G8" s="64"/>
      <c r="H8" s="46">
        <f>SUM(D6:G6)</f>
        <v>1779</v>
      </c>
      <c r="I8" s="8"/>
      <c r="J8" s="5"/>
    </row>
    <row r="9" spans="1:10" ht="15" thickBot="1" x14ac:dyDescent="0.35">
      <c r="D9" s="5"/>
      <c r="E9" s="5"/>
      <c r="H9" s="5"/>
      <c r="I9" s="5"/>
      <c r="J9" s="5"/>
    </row>
    <row r="10" spans="1:10" ht="15" thickBot="1" x14ac:dyDescent="0.35">
      <c r="B10" s="177" t="s">
        <v>3</v>
      </c>
      <c r="C10" s="178"/>
      <c r="D10" s="27" t="s">
        <v>9</v>
      </c>
      <c r="E10" s="28" t="s">
        <v>10</v>
      </c>
      <c r="F10" s="29" t="s">
        <v>11</v>
      </c>
      <c r="G10" s="30" t="s">
        <v>12</v>
      </c>
      <c r="H10" s="5"/>
      <c r="I10" s="5"/>
    </row>
    <row r="11" spans="1:10" ht="14.4" customHeight="1" x14ac:dyDescent="0.3">
      <c r="B11" s="174" t="s">
        <v>49</v>
      </c>
      <c r="C11" s="12" t="s">
        <v>20</v>
      </c>
      <c r="D11" s="18">
        <v>1</v>
      </c>
      <c r="E11" s="13">
        <v>0</v>
      </c>
      <c r="F11" s="13">
        <v>0</v>
      </c>
      <c r="G11" s="19">
        <v>0</v>
      </c>
      <c r="H11" s="31">
        <f>SUMPRODUCT($D$6:$G$6,D11:G11)</f>
        <v>1029</v>
      </c>
      <c r="I11" s="32" t="s">
        <v>25</v>
      </c>
      <c r="J11" s="33">
        <v>1000</v>
      </c>
    </row>
    <row r="12" spans="1:10" x14ac:dyDescent="0.3">
      <c r="B12" s="175"/>
      <c r="C12" s="14" t="s">
        <v>21</v>
      </c>
      <c r="D12" s="20">
        <v>0</v>
      </c>
      <c r="E12" s="15">
        <v>1</v>
      </c>
      <c r="F12" s="15">
        <v>0</v>
      </c>
      <c r="G12" s="21">
        <v>0</v>
      </c>
      <c r="H12" s="34">
        <f>SUMPRODUCT($D$6:$G$6,D12:G12)</f>
        <v>400</v>
      </c>
      <c r="I12" s="35" t="s">
        <v>25</v>
      </c>
      <c r="J12" s="36">
        <v>400</v>
      </c>
    </row>
    <row r="13" spans="1:10" x14ac:dyDescent="0.3">
      <c r="B13" s="175"/>
      <c r="C13" s="14" t="s">
        <v>22</v>
      </c>
      <c r="D13" s="20">
        <v>0</v>
      </c>
      <c r="E13" s="15">
        <v>1</v>
      </c>
      <c r="F13" s="15">
        <v>0</v>
      </c>
      <c r="G13" s="21">
        <v>0</v>
      </c>
      <c r="H13" s="34">
        <f t="shared" ref="H13" si="1">SUMPRODUCT($D$6:$G$6,D13:G13)</f>
        <v>400</v>
      </c>
      <c r="I13" s="35" t="s">
        <v>4</v>
      </c>
      <c r="J13" s="36">
        <v>500</v>
      </c>
    </row>
    <row r="14" spans="1:10" x14ac:dyDescent="0.3">
      <c r="B14" s="175"/>
      <c r="C14" s="14" t="s">
        <v>23</v>
      </c>
      <c r="D14" s="20">
        <v>0</v>
      </c>
      <c r="E14" s="15">
        <v>0</v>
      </c>
      <c r="F14" s="15">
        <v>1</v>
      </c>
      <c r="G14" s="21">
        <v>0</v>
      </c>
      <c r="H14" s="34">
        <f>SUMPRODUCT($D$6:$G$6,D14:G14)</f>
        <v>150</v>
      </c>
      <c r="I14" s="35" t="s">
        <v>4</v>
      </c>
      <c r="J14" s="36">
        <v>150</v>
      </c>
    </row>
    <row r="15" spans="1:10" ht="15" thickBot="1" x14ac:dyDescent="0.35">
      <c r="B15" s="176"/>
      <c r="C15" s="16" t="s">
        <v>24</v>
      </c>
      <c r="D15" s="22">
        <v>0</v>
      </c>
      <c r="E15" s="17">
        <v>0</v>
      </c>
      <c r="F15" s="17">
        <v>0</v>
      </c>
      <c r="G15" s="23">
        <v>1</v>
      </c>
      <c r="H15" s="37">
        <f>SUMPRODUCT($D$6:$G$6,D15:G15)</f>
        <v>200</v>
      </c>
      <c r="I15" s="38" t="s">
        <v>4</v>
      </c>
      <c r="J15" s="39">
        <v>200</v>
      </c>
    </row>
    <row r="16" spans="1:10" ht="14.4" customHeight="1" x14ac:dyDescent="0.3">
      <c r="B16" s="174" t="s">
        <v>50</v>
      </c>
      <c r="C16" s="12" t="s">
        <v>81</v>
      </c>
      <c r="D16" s="18">
        <v>0.6</v>
      </c>
      <c r="E16" s="13">
        <v>0.4</v>
      </c>
      <c r="F16" s="13">
        <v>0.2</v>
      </c>
      <c r="G16" s="19">
        <v>1</v>
      </c>
      <c r="H16" s="31">
        <f>SUMPRODUCT($D$6:$G$6,D16:G16)</f>
        <v>1007.4</v>
      </c>
      <c r="I16" s="32" t="s">
        <v>4</v>
      </c>
      <c r="J16" s="33">
        <v>1100</v>
      </c>
    </row>
    <row r="17" spans="2:10" ht="15" thickBot="1" x14ac:dyDescent="0.35">
      <c r="B17" s="176"/>
      <c r="C17" s="16" t="s">
        <v>18</v>
      </c>
      <c r="D17" s="22">
        <v>0.4</v>
      </c>
      <c r="E17" s="17">
        <v>0.6</v>
      </c>
      <c r="F17" s="17">
        <v>0.8</v>
      </c>
      <c r="G17" s="23">
        <v>0</v>
      </c>
      <c r="H17" s="37">
        <f>SUMPRODUCT($D$6:$G$6,D17:G17)</f>
        <v>771.6</v>
      </c>
      <c r="I17" s="38" t="s">
        <v>4</v>
      </c>
      <c r="J17" s="39">
        <v>800</v>
      </c>
    </row>
    <row r="18" spans="2:10" ht="14.4" customHeight="1" x14ac:dyDescent="0.3">
      <c r="B18" s="174" t="s">
        <v>51</v>
      </c>
      <c r="C18" s="14" t="s">
        <v>14</v>
      </c>
      <c r="D18" s="20">
        <v>1</v>
      </c>
      <c r="E18" s="15">
        <v>1</v>
      </c>
      <c r="F18" s="15">
        <v>1</v>
      </c>
      <c r="G18" s="21">
        <v>1</v>
      </c>
      <c r="H18" s="34">
        <f t="shared" ref="H18:H21" si="2">SUMPRODUCT($D$6:$G$6,D18:G18)</f>
        <v>1779</v>
      </c>
      <c r="I18" s="35" t="s">
        <v>4</v>
      </c>
      <c r="J18" s="36">
        <v>3600</v>
      </c>
    </row>
    <row r="19" spans="2:10" x14ac:dyDescent="0.3">
      <c r="B19" s="175"/>
      <c r="C19" s="14" t="s">
        <v>15</v>
      </c>
      <c r="D19" s="20">
        <v>2</v>
      </c>
      <c r="E19" s="15">
        <v>1.5</v>
      </c>
      <c r="F19" s="15">
        <v>1</v>
      </c>
      <c r="G19" s="21">
        <v>1.75</v>
      </c>
      <c r="H19" s="34">
        <f t="shared" si="2"/>
        <v>3158</v>
      </c>
      <c r="I19" s="35" t="s">
        <v>4</v>
      </c>
      <c r="J19" s="36">
        <v>3600</v>
      </c>
    </row>
    <row r="20" spans="2:10" x14ac:dyDescent="0.3">
      <c r="B20" s="175"/>
      <c r="C20" s="14" t="s">
        <v>16</v>
      </c>
      <c r="D20" s="20">
        <v>1</v>
      </c>
      <c r="E20" s="15">
        <v>0.7</v>
      </c>
      <c r="F20" s="15">
        <v>0.2</v>
      </c>
      <c r="G20" s="21">
        <v>0</v>
      </c>
      <c r="H20" s="34">
        <f t="shared" si="2"/>
        <v>1339</v>
      </c>
      <c r="I20" s="35" t="s">
        <v>4</v>
      </c>
      <c r="J20" s="36">
        <v>3600</v>
      </c>
    </row>
    <row r="21" spans="2:10" ht="15" thickBot="1" x14ac:dyDescent="0.35">
      <c r="B21" s="176"/>
      <c r="C21" s="16" t="s">
        <v>17</v>
      </c>
      <c r="D21" s="22">
        <v>2.5</v>
      </c>
      <c r="E21" s="17">
        <v>1.6</v>
      </c>
      <c r="F21" s="17">
        <v>1.25</v>
      </c>
      <c r="G21" s="23">
        <v>1</v>
      </c>
      <c r="H21" s="37">
        <f t="shared" si="2"/>
        <v>3600</v>
      </c>
      <c r="I21" s="38" t="s">
        <v>4</v>
      </c>
      <c r="J21" s="39">
        <v>3600</v>
      </c>
    </row>
    <row r="22" spans="2:10" x14ac:dyDescent="0.3">
      <c r="H22" s="9" t="s">
        <v>5</v>
      </c>
      <c r="J22" s="9" t="s">
        <v>6</v>
      </c>
    </row>
    <row r="23" spans="2:10" x14ac:dyDescent="0.3">
      <c r="H23" s="10" t="s">
        <v>7</v>
      </c>
      <c r="I23" s="10"/>
      <c r="J23" s="10" t="s">
        <v>8</v>
      </c>
    </row>
    <row r="25" spans="2:10" ht="15" thickBot="1" x14ac:dyDescent="0.35"/>
    <row r="26" spans="2:10" ht="15" thickBot="1" x14ac:dyDescent="0.35">
      <c r="C26" s="170" t="s">
        <v>87</v>
      </c>
      <c r="D26" s="171"/>
      <c r="E26" s="171"/>
      <c r="F26" s="171"/>
      <c r="G26" s="172"/>
    </row>
    <row r="27" spans="2:10" ht="15" thickBot="1" x14ac:dyDescent="0.35">
      <c r="C27" s="80"/>
      <c r="D27" s="74" t="s">
        <v>9</v>
      </c>
      <c r="E27" s="74" t="s">
        <v>10</v>
      </c>
      <c r="F27" s="75" t="s">
        <v>11</v>
      </c>
      <c r="G27" s="76" t="s">
        <v>12</v>
      </c>
    </row>
    <row r="28" spans="2:10" x14ac:dyDescent="0.3">
      <c r="C28" s="81" t="s">
        <v>88</v>
      </c>
      <c r="D28" s="95">
        <v>5304</v>
      </c>
      <c r="E28" s="95">
        <v>1800</v>
      </c>
      <c r="F28" s="93">
        <v>510</v>
      </c>
      <c r="G28" s="95">
        <v>925</v>
      </c>
    </row>
    <row r="29" spans="2:10" x14ac:dyDescent="0.3">
      <c r="C29" s="81" t="s">
        <v>90</v>
      </c>
      <c r="D29" s="96">
        <v>3296</v>
      </c>
      <c r="E29" s="96">
        <v>1280</v>
      </c>
      <c r="F29" s="93">
        <v>338</v>
      </c>
      <c r="G29" s="96">
        <v>660</v>
      </c>
    </row>
    <row r="30" spans="2:10" ht="15" thickBot="1" x14ac:dyDescent="0.35">
      <c r="C30" s="82" t="s">
        <v>89</v>
      </c>
      <c r="D30" s="97">
        <v>1040</v>
      </c>
      <c r="E30" s="97">
        <v>500</v>
      </c>
      <c r="F30" s="94">
        <v>150</v>
      </c>
      <c r="G30" s="97">
        <v>200</v>
      </c>
    </row>
    <row r="31" spans="2:10" ht="15" thickBot="1" x14ac:dyDescent="0.35">
      <c r="C31" s="52" t="s">
        <v>91</v>
      </c>
      <c r="D31" s="100">
        <f>+(D28-D29)/D30</f>
        <v>1.9307692307692308</v>
      </c>
      <c r="E31" s="100">
        <f t="shared" ref="E31:G31" si="3">+(E28-E29)/E30</f>
        <v>1.04</v>
      </c>
      <c r="F31" s="100">
        <f t="shared" si="3"/>
        <v>1.1466666666666667</v>
      </c>
      <c r="G31" s="111">
        <f t="shared" si="3"/>
        <v>1.325</v>
      </c>
    </row>
    <row r="43" spans="2:8" ht="15" thickBot="1" x14ac:dyDescent="0.35">
      <c r="B43" s="143" t="s">
        <v>212</v>
      </c>
      <c r="C43" s="143"/>
      <c r="D43" s="143"/>
      <c r="E43" s="143"/>
    </row>
    <row r="44" spans="2:8" ht="15" thickBot="1" x14ac:dyDescent="0.35">
      <c r="B44" s="49"/>
      <c r="C44" s="27" t="s">
        <v>9</v>
      </c>
      <c r="D44" s="28" t="s">
        <v>10</v>
      </c>
      <c r="E44" s="29" t="s">
        <v>11</v>
      </c>
      <c r="F44" s="30" t="s">
        <v>12</v>
      </c>
      <c r="G44" s="139" t="s">
        <v>173</v>
      </c>
      <c r="H44" s="142" t="s">
        <v>52</v>
      </c>
    </row>
    <row r="45" spans="2:8" ht="15" thickBot="1" x14ac:dyDescent="0.35">
      <c r="B45" s="140" t="s">
        <v>211</v>
      </c>
      <c r="C45" s="42">
        <v>1029</v>
      </c>
      <c r="D45" s="42">
        <v>400</v>
      </c>
      <c r="E45" s="40">
        <v>150</v>
      </c>
      <c r="F45" s="42">
        <v>200</v>
      </c>
      <c r="G45" s="46">
        <f>SUM(C45:F45)</f>
        <v>1779</v>
      </c>
      <c r="H45" s="24">
        <v>2839.7615384615383</v>
      </c>
    </row>
  </sheetData>
  <mergeCells count="6">
    <mergeCell ref="C26:G26"/>
    <mergeCell ref="B3:C3"/>
    <mergeCell ref="B11:B15"/>
    <mergeCell ref="B10:C10"/>
    <mergeCell ref="B18:B21"/>
    <mergeCell ref="B16:B17"/>
  </mergeCells>
  <pageMargins left="0.59055118110236227" right="0.39370078740157483" top="0.59055118110236227" bottom="0.3937007874015748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"/>
  <sheetViews>
    <sheetView showGridLines="0" topLeftCell="A13" workbookViewId="0">
      <selection activeCell="G29" sqref="G29"/>
    </sheetView>
  </sheetViews>
  <sheetFormatPr defaultRowHeight="14.4" x14ac:dyDescent="0.3"/>
  <cols>
    <col min="1" max="1" width="2.33203125" customWidth="1"/>
    <col min="2" max="2" width="6.21875" bestFit="1" customWidth="1"/>
    <col min="3" max="3" width="19.6640625" bestFit="1" customWidth="1"/>
    <col min="4" max="4" width="7" bestFit="1" customWidth="1"/>
    <col min="5" max="5" width="12.6640625" bestFit="1" customWidth="1"/>
    <col min="6" max="8" width="12" bestFit="1" customWidth="1"/>
  </cols>
  <sheetData>
    <row r="1" spans="1:8" x14ac:dyDescent="0.3">
      <c r="A1" s="2" t="s">
        <v>27</v>
      </c>
    </row>
    <row r="2" spans="1:8" x14ac:dyDescent="0.3">
      <c r="A2" s="2" t="s">
        <v>92</v>
      </c>
    </row>
    <row r="3" spans="1:8" x14ac:dyDescent="0.3">
      <c r="A3" s="2" t="s">
        <v>132</v>
      </c>
    </row>
    <row r="6" spans="1:8" ht="15" thickBot="1" x14ac:dyDescent="0.35">
      <c r="A6" t="s">
        <v>28</v>
      </c>
    </row>
    <row r="7" spans="1:8" x14ac:dyDescent="0.3">
      <c r="B7" s="113"/>
      <c r="C7" s="113"/>
      <c r="D7" s="113" t="s">
        <v>31</v>
      </c>
      <c r="E7" s="113" t="s">
        <v>33</v>
      </c>
      <c r="F7" s="113" t="s">
        <v>35</v>
      </c>
      <c r="G7" s="113" t="s">
        <v>37</v>
      </c>
      <c r="H7" s="113" t="s">
        <v>37</v>
      </c>
    </row>
    <row r="8" spans="1:8" ht="15" thickBot="1" x14ac:dyDescent="0.35">
      <c r="B8" s="114" t="s">
        <v>29</v>
      </c>
      <c r="C8" s="114" t="s">
        <v>30</v>
      </c>
      <c r="D8" s="114" t="s">
        <v>32</v>
      </c>
      <c r="E8" s="114" t="s">
        <v>34</v>
      </c>
      <c r="F8" s="114" t="s">
        <v>36</v>
      </c>
      <c r="G8" s="114" t="s">
        <v>38</v>
      </c>
      <c r="H8" s="114" t="s">
        <v>39</v>
      </c>
    </row>
    <row r="9" spans="1:8" x14ac:dyDescent="0.3">
      <c r="B9" s="25" t="s">
        <v>93</v>
      </c>
      <c r="C9" s="25" t="s">
        <v>45</v>
      </c>
      <c r="D9" s="25">
        <v>1029</v>
      </c>
      <c r="E9" s="25">
        <v>0</v>
      </c>
      <c r="F9" s="25">
        <v>1.9307692307692308</v>
      </c>
      <c r="G9" s="25">
        <v>0.36256410256410221</v>
      </c>
      <c r="H9" s="25">
        <v>0.30576923076923002</v>
      </c>
    </row>
    <row r="10" spans="1:8" x14ac:dyDescent="0.3">
      <c r="B10" s="25" t="s">
        <v>94</v>
      </c>
      <c r="C10" s="25" t="s">
        <v>46</v>
      </c>
      <c r="D10" s="25">
        <v>400</v>
      </c>
      <c r="E10" s="25">
        <v>0</v>
      </c>
      <c r="F10" s="25">
        <v>1.0400000000000003</v>
      </c>
      <c r="G10" s="25">
        <v>0.19569230769230717</v>
      </c>
      <c r="H10" s="25">
        <v>1E+30</v>
      </c>
    </row>
    <row r="11" spans="1:8" x14ac:dyDescent="0.3">
      <c r="B11" s="25" t="s">
        <v>95</v>
      </c>
      <c r="C11" s="25" t="s">
        <v>47</v>
      </c>
      <c r="D11" s="25">
        <v>150</v>
      </c>
      <c r="E11" s="25">
        <v>0</v>
      </c>
      <c r="F11" s="25">
        <v>1.1466666666666665</v>
      </c>
      <c r="G11" s="25">
        <v>1E+30</v>
      </c>
      <c r="H11" s="25">
        <v>0.1812820512820511</v>
      </c>
    </row>
    <row r="12" spans="1:8" ht="15" thickBot="1" x14ac:dyDescent="0.35">
      <c r="B12" s="26" t="s">
        <v>96</v>
      </c>
      <c r="C12" s="26" t="s">
        <v>48</v>
      </c>
      <c r="D12" s="26">
        <v>200</v>
      </c>
      <c r="E12" s="26">
        <v>0</v>
      </c>
      <c r="F12" s="26">
        <v>1.3250000000000002</v>
      </c>
      <c r="G12" s="26">
        <v>1E+30</v>
      </c>
      <c r="H12" s="26">
        <v>0.55269230769230782</v>
      </c>
    </row>
    <row r="14" spans="1:8" ht="15" thickBot="1" x14ac:dyDescent="0.35">
      <c r="A14" t="s">
        <v>40</v>
      </c>
    </row>
    <row r="15" spans="1:8" x14ac:dyDescent="0.3">
      <c r="B15" s="113"/>
      <c r="C15" s="113"/>
      <c r="D15" s="113" t="s">
        <v>31</v>
      </c>
      <c r="E15" s="113" t="s">
        <v>41</v>
      </c>
      <c r="F15" s="113" t="s">
        <v>43</v>
      </c>
      <c r="G15" s="113" t="s">
        <v>37</v>
      </c>
      <c r="H15" s="113" t="s">
        <v>37</v>
      </c>
    </row>
    <row r="16" spans="1:8" ht="15" thickBot="1" x14ac:dyDescent="0.35">
      <c r="B16" s="114" t="s">
        <v>29</v>
      </c>
      <c r="C16" s="114" t="s">
        <v>30</v>
      </c>
      <c r="D16" s="114" t="s">
        <v>32</v>
      </c>
      <c r="E16" s="114" t="s">
        <v>42</v>
      </c>
      <c r="F16" s="114" t="s">
        <v>44</v>
      </c>
      <c r="G16" s="114" t="s">
        <v>38</v>
      </c>
      <c r="H16" s="114" t="s">
        <v>39</v>
      </c>
    </row>
    <row r="17" spans="2:8" x14ac:dyDescent="0.3">
      <c r="B17" s="25" t="s">
        <v>55</v>
      </c>
      <c r="C17" s="25" t="s">
        <v>22</v>
      </c>
      <c r="D17" s="25">
        <v>400</v>
      </c>
      <c r="E17" s="25">
        <v>0</v>
      </c>
      <c r="F17" s="25">
        <v>500</v>
      </c>
      <c r="G17" s="25">
        <v>1E+30</v>
      </c>
      <c r="H17" s="25">
        <v>100</v>
      </c>
    </row>
    <row r="18" spans="2:8" x14ac:dyDescent="0.3">
      <c r="B18" s="25" t="s">
        <v>56</v>
      </c>
      <c r="C18" s="25" t="s">
        <v>23</v>
      </c>
      <c r="D18" s="25">
        <v>150</v>
      </c>
      <c r="E18" s="25">
        <v>0.1812820512820511</v>
      </c>
      <c r="F18" s="25">
        <v>150</v>
      </c>
      <c r="G18" s="25">
        <v>47.333333333333265</v>
      </c>
      <c r="H18" s="25">
        <v>150</v>
      </c>
    </row>
    <row r="19" spans="2:8" x14ac:dyDescent="0.3">
      <c r="B19" s="25" t="s">
        <v>57</v>
      </c>
      <c r="C19" s="25" t="s">
        <v>24</v>
      </c>
      <c r="D19" s="25">
        <v>200</v>
      </c>
      <c r="E19" s="25">
        <v>0.55269230769230782</v>
      </c>
      <c r="F19" s="25">
        <v>200</v>
      </c>
      <c r="G19" s="25">
        <v>72.500000000000142</v>
      </c>
      <c r="H19" s="25">
        <v>177.49999999999974</v>
      </c>
    </row>
    <row r="20" spans="2:8" x14ac:dyDescent="0.3">
      <c r="B20" s="25" t="s">
        <v>58</v>
      </c>
      <c r="C20" s="25" t="s">
        <v>19</v>
      </c>
      <c r="D20" s="25">
        <v>1007.4</v>
      </c>
      <c r="E20" s="25">
        <v>0</v>
      </c>
      <c r="F20" s="25">
        <v>1100</v>
      </c>
      <c r="G20" s="25">
        <v>1E+30</v>
      </c>
      <c r="H20" s="25">
        <v>92.599999999999909</v>
      </c>
    </row>
    <row r="21" spans="2:8" x14ac:dyDescent="0.3">
      <c r="B21" s="25" t="s">
        <v>59</v>
      </c>
      <c r="C21" s="25" t="s">
        <v>18</v>
      </c>
      <c r="D21" s="25">
        <v>771.6</v>
      </c>
      <c r="E21" s="25">
        <v>0</v>
      </c>
      <c r="F21" s="25">
        <v>800</v>
      </c>
      <c r="G21" s="25">
        <v>1E+30</v>
      </c>
      <c r="H21" s="25">
        <v>28.399999999999963</v>
      </c>
    </row>
    <row r="22" spans="2:8" x14ac:dyDescent="0.3">
      <c r="B22" s="25" t="s">
        <v>60</v>
      </c>
      <c r="C22" s="25" t="s">
        <v>14</v>
      </c>
      <c r="D22" s="25">
        <v>1779</v>
      </c>
      <c r="E22" s="25">
        <v>0</v>
      </c>
      <c r="F22" s="25">
        <v>3600</v>
      </c>
      <c r="G22" s="25">
        <v>1E+30</v>
      </c>
      <c r="H22" s="25">
        <v>1821</v>
      </c>
    </row>
    <row r="23" spans="2:8" x14ac:dyDescent="0.3">
      <c r="B23" s="25" t="s">
        <v>61</v>
      </c>
      <c r="C23" s="25" t="s">
        <v>15</v>
      </c>
      <c r="D23" s="25">
        <v>3158</v>
      </c>
      <c r="E23" s="25">
        <v>0</v>
      </c>
      <c r="F23" s="25">
        <v>3600</v>
      </c>
      <c r="G23" s="25">
        <v>1E+30</v>
      </c>
      <c r="H23" s="25">
        <v>441.99999999999989</v>
      </c>
    </row>
    <row r="24" spans="2:8" x14ac:dyDescent="0.3">
      <c r="B24" s="25" t="s">
        <v>97</v>
      </c>
      <c r="C24" s="25" t="s">
        <v>16</v>
      </c>
      <c r="D24" s="25">
        <v>1339</v>
      </c>
      <c r="E24" s="25">
        <v>0</v>
      </c>
      <c r="F24" s="25">
        <v>3600</v>
      </c>
      <c r="G24" s="25">
        <v>1E+30</v>
      </c>
      <c r="H24" s="25">
        <v>2261</v>
      </c>
    </row>
    <row r="25" spans="2:8" x14ac:dyDescent="0.3">
      <c r="B25" s="25" t="s">
        <v>98</v>
      </c>
      <c r="C25" s="25" t="s">
        <v>17</v>
      </c>
      <c r="D25" s="25">
        <v>3600</v>
      </c>
      <c r="E25" s="25">
        <v>0.77230769230769236</v>
      </c>
      <c r="F25" s="25">
        <v>3600</v>
      </c>
      <c r="G25" s="25">
        <v>177.49999999999974</v>
      </c>
      <c r="H25" s="25">
        <v>72.500000000000142</v>
      </c>
    </row>
    <row r="26" spans="2:8" x14ac:dyDescent="0.3">
      <c r="B26" s="25" t="s">
        <v>53</v>
      </c>
      <c r="C26" s="25" t="s">
        <v>20</v>
      </c>
      <c r="D26" s="25">
        <v>1029</v>
      </c>
      <c r="E26" s="25">
        <v>0</v>
      </c>
      <c r="F26" s="25">
        <v>1000</v>
      </c>
      <c r="G26" s="25">
        <v>29.000000000000057</v>
      </c>
      <c r="H26" s="25">
        <v>1E+30</v>
      </c>
    </row>
    <row r="27" spans="2:8" ht="15" thickBot="1" x14ac:dyDescent="0.35">
      <c r="B27" s="26" t="s">
        <v>54</v>
      </c>
      <c r="C27" s="26" t="s">
        <v>21</v>
      </c>
      <c r="D27" s="26">
        <v>400</v>
      </c>
      <c r="E27" s="26">
        <v>-0.19569230769230717</v>
      </c>
      <c r="F27" s="26">
        <v>400</v>
      </c>
      <c r="G27" s="26">
        <v>45.312500000000092</v>
      </c>
      <c r="H27" s="26">
        <v>400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9"/>
  <sheetViews>
    <sheetView showGridLines="0" topLeftCell="A4" workbookViewId="0">
      <selection activeCell="I23" sqref="I23"/>
    </sheetView>
  </sheetViews>
  <sheetFormatPr defaultRowHeight="14.4" x14ac:dyDescent="0.3"/>
  <cols>
    <col min="1" max="1" width="2.33203125" customWidth="1"/>
    <col min="2" max="2" width="6.21875" bestFit="1" customWidth="1"/>
    <col min="3" max="3" width="19.6640625" bestFit="1" customWidth="1"/>
    <col min="4" max="4" width="12.6640625" bestFit="1" customWidth="1"/>
    <col min="5" max="5" width="12.88671875" bestFit="1" customWidth="1"/>
    <col min="6" max="6" width="10.44140625" bestFit="1" customWidth="1"/>
    <col min="7" max="7" width="5.33203125" bestFit="1" customWidth="1"/>
  </cols>
  <sheetData>
    <row r="1" spans="1:5" x14ac:dyDescent="0.3">
      <c r="A1" s="2" t="s">
        <v>99</v>
      </c>
    </row>
    <row r="2" spans="1:5" x14ac:dyDescent="0.3">
      <c r="A2" s="2" t="s">
        <v>92</v>
      </c>
    </row>
    <row r="3" spans="1:5" x14ac:dyDescent="0.3">
      <c r="A3" s="2" t="s">
        <v>131</v>
      </c>
    </row>
    <row r="4" spans="1:5" x14ac:dyDescent="0.3">
      <c r="A4" s="2" t="s">
        <v>100</v>
      </c>
    </row>
    <row r="5" spans="1:5" x14ac:dyDescent="0.3">
      <c r="A5" s="2" t="s">
        <v>101</v>
      </c>
    </row>
    <row r="6" spans="1:5" x14ac:dyDescent="0.3">
      <c r="A6" s="2"/>
      <c r="B6" t="s">
        <v>102</v>
      </c>
    </row>
    <row r="7" spans="1:5" x14ac:dyDescent="0.3">
      <c r="A7" s="2"/>
      <c r="B7" t="s">
        <v>103</v>
      </c>
    </row>
    <row r="8" spans="1:5" x14ac:dyDescent="0.3">
      <c r="A8" s="2"/>
      <c r="B8" t="s">
        <v>104</v>
      </c>
    </row>
    <row r="9" spans="1:5" x14ac:dyDescent="0.3">
      <c r="A9" s="2" t="s">
        <v>105</v>
      </c>
    </row>
    <row r="10" spans="1:5" x14ac:dyDescent="0.3">
      <c r="B10" t="s">
        <v>106</v>
      </c>
    </row>
    <row r="11" spans="1:5" x14ac:dyDescent="0.3">
      <c r="B11" t="s">
        <v>107</v>
      </c>
    </row>
    <row r="14" spans="1:5" ht="15" thickBot="1" x14ac:dyDescent="0.35">
      <c r="A14" t="s">
        <v>108</v>
      </c>
    </row>
    <row r="15" spans="1:5" ht="15" thickBot="1" x14ac:dyDescent="0.35">
      <c r="B15" s="112" t="s">
        <v>29</v>
      </c>
      <c r="C15" s="112" t="s">
        <v>30</v>
      </c>
      <c r="D15" s="112" t="s">
        <v>109</v>
      </c>
      <c r="E15" s="112" t="s">
        <v>110</v>
      </c>
    </row>
    <row r="16" spans="1:5" ht="15" thickBot="1" x14ac:dyDescent="0.35">
      <c r="B16" s="26" t="s">
        <v>116</v>
      </c>
      <c r="C16" s="26" t="s">
        <v>52</v>
      </c>
      <c r="D16" s="102">
        <v>2839.7615384615383</v>
      </c>
      <c r="E16" s="102">
        <v>2839.7615384615383</v>
      </c>
    </row>
    <row r="19" spans="1:7" ht="15" thickBot="1" x14ac:dyDescent="0.35">
      <c r="A19" t="s">
        <v>28</v>
      </c>
    </row>
    <row r="20" spans="1:7" ht="15" thickBot="1" x14ac:dyDescent="0.35">
      <c r="B20" s="112" t="s">
        <v>29</v>
      </c>
      <c r="C20" s="112" t="s">
        <v>30</v>
      </c>
      <c r="D20" s="112" t="s">
        <v>109</v>
      </c>
      <c r="E20" s="112" t="s">
        <v>110</v>
      </c>
      <c r="F20" s="112" t="s">
        <v>111</v>
      </c>
    </row>
    <row r="21" spans="1:7" x14ac:dyDescent="0.3">
      <c r="B21" s="25" t="s">
        <v>93</v>
      </c>
      <c r="C21" s="25" t="s">
        <v>45</v>
      </c>
      <c r="D21" s="103">
        <v>1029</v>
      </c>
      <c r="E21" s="103">
        <v>1029</v>
      </c>
      <c r="F21" s="25" t="s">
        <v>117</v>
      </c>
    </row>
    <row r="22" spans="1:7" x14ac:dyDescent="0.3">
      <c r="B22" s="25" t="s">
        <v>94</v>
      </c>
      <c r="C22" s="25" t="s">
        <v>46</v>
      </c>
      <c r="D22" s="103">
        <v>400</v>
      </c>
      <c r="E22" s="103">
        <v>400</v>
      </c>
      <c r="F22" s="25" t="s">
        <v>117</v>
      </c>
    </row>
    <row r="23" spans="1:7" x14ac:dyDescent="0.3">
      <c r="B23" s="25" t="s">
        <v>95</v>
      </c>
      <c r="C23" s="25" t="s">
        <v>47</v>
      </c>
      <c r="D23" s="103">
        <v>150</v>
      </c>
      <c r="E23" s="103">
        <v>150</v>
      </c>
      <c r="F23" s="25" t="s">
        <v>117</v>
      </c>
    </row>
    <row r="24" spans="1:7" ht="15" thickBot="1" x14ac:dyDescent="0.35">
      <c r="B24" s="26" t="s">
        <v>96</v>
      </c>
      <c r="C24" s="26" t="s">
        <v>48</v>
      </c>
      <c r="D24" s="104">
        <v>200</v>
      </c>
      <c r="E24" s="104">
        <v>200</v>
      </c>
      <c r="F24" s="26" t="s">
        <v>117</v>
      </c>
    </row>
    <row r="27" spans="1:7" ht="15" thickBot="1" x14ac:dyDescent="0.35">
      <c r="A27" t="s">
        <v>40</v>
      </c>
    </row>
    <row r="28" spans="1:7" ht="15" thickBot="1" x14ac:dyDescent="0.35">
      <c r="B28" s="112" t="s">
        <v>29</v>
      </c>
      <c r="C28" s="112" t="s">
        <v>30</v>
      </c>
      <c r="D28" s="112" t="s">
        <v>112</v>
      </c>
      <c r="E28" s="112" t="s">
        <v>113</v>
      </c>
      <c r="F28" s="112" t="s">
        <v>114</v>
      </c>
      <c r="G28" s="112" t="s">
        <v>115</v>
      </c>
    </row>
    <row r="29" spans="1:7" x14ac:dyDescent="0.3">
      <c r="B29" s="25" t="s">
        <v>55</v>
      </c>
      <c r="C29" s="25" t="s">
        <v>22</v>
      </c>
      <c r="D29" s="105">
        <v>400</v>
      </c>
      <c r="E29" s="25" t="s">
        <v>118</v>
      </c>
      <c r="F29" s="25" t="s">
        <v>119</v>
      </c>
      <c r="G29" s="25">
        <v>100</v>
      </c>
    </row>
    <row r="30" spans="1:7" x14ac:dyDescent="0.3">
      <c r="B30" s="25" t="s">
        <v>56</v>
      </c>
      <c r="C30" s="25" t="s">
        <v>23</v>
      </c>
      <c r="D30" s="105">
        <v>150</v>
      </c>
      <c r="E30" s="25" t="s">
        <v>120</v>
      </c>
      <c r="F30" s="25" t="s">
        <v>121</v>
      </c>
      <c r="G30" s="25">
        <v>0</v>
      </c>
    </row>
    <row r="31" spans="1:7" x14ac:dyDescent="0.3">
      <c r="B31" s="25" t="s">
        <v>57</v>
      </c>
      <c r="C31" s="25" t="s">
        <v>24</v>
      </c>
      <c r="D31" s="105">
        <v>200</v>
      </c>
      <c r="E31" s="25" t="s">
        <v>122</v>
      </c>
      <c r="F31" s="25" t="s">
        <v>121</v>
      </c>
      <c r="G31" s="25">
        <v>0</v>
      </c>
    </row>
    <row r="32" spans="1:7" x14ac:dyDescent="0.3">
      <c r="B32" s="25" t="s">
        <v>58</v>
      </c>
      <c r="C32" s="25" t="s">
        <v>19</v>
      </c>
      <c r="D32" s="105">
        <v>1007.4</v>
      </c>
      <c r="E32" s="25" t="s">
        <v>123</v>
      </c>
      <c r="F32" s="25" t="s">
        <v>119</v>
      </c>
      <c r="G32" s="25">
        <v>92.600000000000023</v>
      </c>
    </row>
    <row r="33" spans="2:7" x14ac:dyDescent="0.3">
      <c r="B33" s="25" t="s">
        <v>59</v>
      </c>
      <c r="C33" s="25" t="s">
        <v>18</v>
      </c>
      <c r="D33" s="105">
        <v>771.6</v>
      </c>
      <c r="E33" s="25" t="s">
        <v>124</v>
      </c>
      <c r="F33" s="25" t="s">
        <v>119</v>
      </c>
      <c r="G33" s="25">
        <v>28.399999999999977</v>
      </c>
    </row>
    <row r="34" spans="2:7" x14ac:dyDescent="0.3">
      <c r="B34" s="25" t="s">
        <v>60</v>
      </c>
      <c r="C34" s="25" t="s">
        <v>14</v>
      </c>
      <c r="D34" s="105">
        <v>1779</v>
      </c>
      <c r="E34" s="25" t="s">
        <v>125</v>
      </c>
      <c r="F34" s="25" t="s">
        <v>119</v>
      </c>
      <c r="G34" s="25">
        <v>1821</v>
      </c>
    </row>
    <row r="35" spans="2:7" x14ac:dyDescent="0.3">
      <c r="B35" s="25" t="s">
        <v>61</v>
      </c>
      <c r="C35" s="25" t="s">
        <v>15</v>
      </c>
      <c r="D35" s="105">
        <v>3158</v>
      </c>
      <c r="E35" s="25" t="s">
        <v>126</v>
      </c>
      <c r="F35" s="25" t="s">
        <v>119</v>
      </c>
      <c r="G35" s="25">
        <v>442</v>
      </c>
    </row>
    <row r="36" spans="2:7" x14ac:dyDescent="0.3">
      <c r="B36" s="25" t="s">
        <v>97</v>
      </c>
      <c r="C36" s="25" t="s">
        <v>16</v>
      </c>
      <c r="D36" s="105">
        <v>1339</v>
      </c>
      <c r="E36" s="25" t="s">
        <v>127</v>
      </c>
      <c r="F36" s="25" t="s">
        <v>119</v>
      </c>
      <c r="G36" s="25">
        <v>2261</v>
      </c>
    </row>
    <row r="37" spans="2:7" x14ac:dyDescent="0.3">
      <c r="B37" s="25" t="s">
        <v>98</v>
      </c>
      <c r="C37" s="25" t="s">
        <v>17</v>
      </c>
      <c r="D37" s="105">
        <v>3600</v>
      </c>
      <c r="E37" s="25" t="s">
        <v>128</v>
      </c>
      <c r="F37" s="25" t="s">
        <v>121</v>
      </c>
      <c r="G37" s="25">
        <v>0</v>
      </c>
    </row>
    <row r="38" spans="2:7" x14ac:dyDescent="0.3">
      <c r="B38" s="25" t="s">
        <v>53</v>
      </c>
      <c r="C38" s="25" t="s">
        <v>20</v>
      </c>
      <c r="D38" s="105">
        <v>1029</v>
      </c>
      <c r="E38" s="25" t="s">
        <v>129</v>
      </c>
      <c r="F38" s="25" t="s">
        <v>119</v>
      </c>
      <c r="G38" s="105">
        <v>29</v>
      </c>
    </row>
    <row r="39" spans="2:7" ht="15" thickBot="1" x14ac:dyDescent="0.35">
      <c r="B39" s="26" t="s">
        <v>54</v>
      </c>
      <c r="C39" s="26" t="s">
        <v>21</v>
      </c>
      <c r="D39" s="106">
        <v>400</v>
      </c>
      <c r="E39" s="26" t="s">
        <v>130</v>
      </c>
      <c r="F39" s="26" t="s">
        <v>121</v>
      </c>
      <c r="G39" s="106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3"/>
  <sheetViews>
    <sheetView topLeftCell="B26" zoomScaleNormal="100" workbookViewId="0">
      <selection activeCell="M39" sqref="M39:O39"/>
    </sheetView>
  </sheetViews>
  <sheetFormatPr defaultRowHeight="14.4" x14ac:dyDescent="0.3"/>
  <cols>
    <col min="1" max="1" width="3.21875" customWidth="1"/>
    <col min="2" max="2" width="23.109375" customWidth="1"/>
    <col min="3" max="3" width="18" bestFit="1" customWidth="1"/>
    <col min="4" max="7" width="10.77734375" customWidth="1"/>
    <col min="8" max="8" width="21" customWidth="1"/>
    <col min="10" max="10" width="10.33203125" bestFit="1" customWidth="1"/>
    <col min="11" max="11" width="13.21875" customWidth="1"/>
    <col min="16" max="16" width="18.5546875" bestFit="1" customWidth="1"/>
  </cols>
  <sheetData>
    <row r="1" spans="1:20" s="87" customFormat="1" ht="18" x14ac:dyDescent="0.35">
      <c r="A1" s="87" t="s">
        <v>83</v>
      </c>
    </row>
    <row r="2" spans="1:20" ht="18" x14ac:dyDescent="0.35">
      <c r="A2" s="87" t="s">
        <v>84</v>
      </c>
    </row>
    <row r="3" spans="1:20" ht="18" x14ac:dyDescent="0.35">
      <c r="A3" s="87"/>
    </row>
    <row r="4" spans="1:20" ht="18" x14ac:dyDescent="0.35">
      <c r="A4" s="87"/>
    </row>
    <row r="5" spans="1:20" x14ac:dyDescent="0.3">
      <c r="B5" s="173" t="s">
        <v>26</v>
      </c>
      <c r="C5" s="173"/>
      <c r="D5" s="1"/>
      <c r="E5" s="1"/>
    </row>
    <row r="6" spans="1:20" s="11" customFormat="1" x14ac:dyDescent="0.3">
      <c r="B6" s="43"/>
      <c r="C6" s="44"/>
      <c r="D6" s="45"/>
      <c r="E6" s="45"/>
    </row>
    <row r="7" spans="1:20" ht="15" thickBot="1" x14ac:dyDescent="0.35">
      <c r="B7" s="2"/>
      <c r="D7" s="3" t="s">
        <v>9</v>
      </c>
      <c r="E7" s="3" t="s">
        <v>10</v>
      </c>
      <c r="F7" s="8" t="s">
        <v>11</v>
      </c>
      <c r="G7" s="8" t="s">
        <v>12</v>
      </c>
    </row>
    <row r="8" spans="1:20" ht="15" thickBot="1" x14ac:dyDescent="0.35">
      <c r="C8" s="4" t="s">
        <v>0</v>
      </c>
      <c r="D8" s="42">
        <v>1400</v>
      </c>
      <c r="E8" s="41">
        <v>400</v>
      </c>
      <c r="F8" s="40">
        <v>0</v>
      </c>
      <c r="G8" s="42">
        <v>99.999999999999972</v>
      </c>
      <c r="H8" s="5"/>
    </row>
    <row r="9" spans="1:20" ht="15" thickBot="1" x14ac:dyDescent="0.35">
      <c r="B9" s="6" t="s">
        <v>1</v>
      </c>
      <c r="C9" s="7" t="s">
        <v>52</v>
      </c>
      <c r="D9" s="101">
        <f>Q15</f>
        <v>1.9307692307692308</v>
      </c>
      <c r="E9" s="101">
        <f>R15</f>
        <v>1.04</v>
      </c>
      <c r="F9" s="101">
        <f>S15</f>
        <v>1.1466666666666667</v>
      </c>
      <c r="G9" s="101">
        <f>T15</f>
        <v>1.325</v>
      </c>
      <c r="H9" s="24">
        <f>SUMPRODUCT(D8:G8,D9:G9)</f>
        <v>3251.5769230769233</v>
      </c>
      <c r="I9" s="8" t="s">
        <v>2</v>
      </c>
      <c r="J9" s="5"/>
    </row>
    <row r="10" spans="1:20" ht="15" thickBot="1" x14ac:dyDescent="0.35">
      <c r="B10" s="6" t="s">
        <v>13</v>
      </c>
      <c r="C10" s="7"/>
      <c r="D10" s="63"/>
      <c r="E10" s="64"/>
      <c r="F10" s="64"/>
      <c r="G10" s="64"/>
      <c r="H10" s="46">
        <f>SUM(D8:G8)</f>
        <v>1900</v>
      </c>
      <c r="I10" s="8"/>
      <c r="J10" s="5"/>
      <c r="P10" s="170" t="s">
        <v>87</v>
      </c>
      <c r="Q10" s="171"/>
      <c r="R10" s="171"/>
      <c r="S10" s="171"/>
      <c r="T10" s="172"/>
    </row>
    <row r="11" spans="1:20" ht="15" thickBot="1" x14ac:dyDescent="0.35">
      <c r="D11" s="5"/>
      <c r="E11" s="5"/>
      <c r="H11" s="5"/>
      <c r="I11" s="5"/>
      <c r="J11" s="5"/>
      <c r="P11" s="80"/>
      <c r="Q11" s="74" t="s">
        <v>9</v>
      </c>
      <c r="R11" s="74" t="s">
        <v>10</v>
      </c>
      <c r="S11" s="75" t="s">
        <v>11</v>
      </c>
      <c r="T11" s="76" t="s">
        <v>12</v>
      </c>
    </row>
    <row r="12" spans="1:20" ht="15" thickBot="1" x14ac:dyDescent="0.35">
      <c r="B12" s="177" t="s">
        <v>3</v>
      </c>
      <c r="C12" s="178"/>
      <c r="D12" s="27" t="s">
        <v>9</v>
      </c>
      <c r="E12" s="28" t="s">
        <v>10</v>
      </c>
      <c r="F12" s="29" t="s">
        <v>11</v>
      </c>
      <c r="G12" s="30" t="s">
        <v>12</v>
      </c>
      <c r="H12" s="5"/>
      <c r="I12" s="5"/>
      <c r="P12" s="81" t="s">
        <v>88</v>
      </c>
      <c r="Q12" s="95">
        <v>5304</v>
      </c>
      <c r="R12" s="95">
        <v>1800</v>
      </c>
      <c r="S12" s="93">
        <v>510</v>
      </c>
      <c r="T12" s="95">
        <v>925</v>
      </c>
    </row>
    <row r="13" spans="1:20" ht="14.4" customHeight="1" x14ac:dyDescent="0.3">
      <c r="B13" s="174" t="s">
        <v>49</v>
      </c>
      <c r="C13" s="12" t="s">
        <v>20</v>
      </c>
      <c r="D13" s="18">
        <v>1</v>
      </c>
      <c r="E13" s="13">
        <v>0</v>
      </c>
      <c r="F13" s="13">
        <v>0</v>
      </c>
      <c r="G13" s="13">
        <v>0</v>
      </c>
      <c r="H13" s="67">
        <f>SUMPRODUCT($D$8:$G$8,D13:G13)</f>
        <v>1400</v>
      </c>
      <c r="I13" s="32" t="s">
        <v>25</v>
      </c>
      <c r="J13" s="70">
        <v>1000</v>
      </c>
      <c r="P13" s="81" t="s">
        <v>90</v>
      </c>
      <c r="Q13" s="96">
        <v>3296</v>
      </c>
      <c r="R13" s="96">
        <v>1280</v>
      </c>
      <c r="S13" s="93">
        <v>338</v>
      </c>
      <c r="T13" s="96">
        <v>660</v>
      </c>
    </row>
    <row r="14" spans="1:20" ht="15" thickBot="1" x14ac:dyDescent="0.35">
      <c r="B14" s="175"/>
      <c r="C14" s="14" t="s">
        <v>21</v>
      </c>
      <c r="D14" s="20">
        <v>0</v>
      </c>
      <c r="E14" s="15">
        <v>1</v>
      </c>
      <c r="F14" s="15">
        <v>0</v>
      </c>
      <c r="G14" s="15">
        <v>0</v>
      </c>
      <c r="H14" s="68">
        <f t="shared" ref="H14:H23" si="0">SUMPRODUCT($D$8:$G$8,D14:G14)</f>
        <v>400</v>
      </c>
      <c r="I14" s="35" t="s">
        <v>25</v>
      </c>
      <c r="J14" s="71">
        <v>400</v>
      </c>
      <c r="P14" s="82" t="s">
        <v>89</v>
      </c>
      <c r="Q14" s="97">
        <v>1040</v>
      </c>
      <c r="R14" s="97">
        <v>500</v>
      </c>
      <c r="S14" s="94">
        <v>150</v>
      </c>
      <c r="T14" s="97">
        <v>200</v>
      </c>
    </row>
    <row r="15" spans="1:20" ht="15" thickBot="1" x14ac:dyDescent="0.35">
      <c r="B15" s="175"/>
      <c r="C15" s="14" t="s">
        <v>22</v>
      </c>
      <c r="D15" s="20">
        <v>0</v>
      </c>
      <c r="E15" s="15">
        <v>1</v>
      </c>
      <c r="F15" s="15">
        <v>0</v>
      </c>
      <c r="G15" s="15">
        <v>0</v>
      </c>
      <c r="H15" s="68">
        <f t="shared" si="0"/>
        <v>400</v>
      </c>
      <c r="I15" s="35" t="s">
        <v>4</v>
      </c>
      <c r="J15" s="71">
        <v>500</v>
      </c>
      <c r="P15" s="52" t="s">
        <v>91</v>
      </c>
      <c r="Q15" s="99">
        <f>+(Q12-Q13)/Q14</f>
        <v>1.9307692307692308</v>
      </c>
      <c r="R15" s="99">
        <f t="shared" ref="R15:T15" si="1">+(R12-R13)/R14</f>
        <v>1.04</v>
      </c>
      <c r="S15" s="99">
        <f t="shared" si="1"/>
        <v>1.1466666666666667</v>
      </c>
      <c r="T15" s="98">
        <f t="shared" si="1"/>
        <v>1.325</v>
      </c>
    </row>
    <row r="16" spans="1:20" x14ac:dyDescent="0.3">
      <c r="B16" s="175"/>
      <c r="C16" s="14" t="s">
        <v>23</v>
      </c>
      <c r="D16" s="20">
        <v>0</v>
      </c>
      <c r="E16" s="15">
        <v>0</v>
      </c>
      <c r="F16" s="15">
        <v>1</v>
      </c>
      <c r="G16" s="15">
        <v>0</v>
      </c>
      <c r="H16" s="68">
        <f t="shared" si="0"/>
        <v>0</v>
      </c>
      <c r="I16" s="35" t="s">
        <v>4</v>
      </c>
      <c r="J16" s="71">
        <v>150</v>
      </c>
    </row>
    <row r="17" spans="1:15" ht="15" thickBot="1" x14ac:dyDescent="0.35">
      <c r="B17" s="176"/>
      <c r="C17" s="16" t="s">
        <v>24</v>
      </c>
      <c r="D17" s="22">
        <v>0</v>
      </c>
      <c r="E17" s="17">
        <v>0</v>
      </c>
      <c r="F17" s="17">
        <v>0</v>
      </c>
      <c r="G17" s="17">
        <v>1</v>
      </c>
      <c r="H17" s="69">
        <f t="shared" si="0"/>
        <v>99.999999999999972</v>
      </c>
      <c r="I17" s="38" t="s">
        <v>4</v>
      </c>
      <c r="J17" s="72">
        <v>200</v>
      </c>
    </row>
    <row r="18" spans="1:15" ht="14.4" customHeight="1" x14ac:dyDescent="0.3">
      <c r="B18" s="174" t="s">
        <v>50</v>
      </c>
      <c r="C18" s="12" t="s">
        <v>19</v>
      </c>
      <c r="D18" s="18">
        <v>0.6</v>
      </c>
      <c r="E18" s="13">
        <v>0.4</v>
      </c>
      <c r="F18" s="13">
        <v>0.2</v>
      </c>
      <c r="G18" s="13">
        <v>1</v>
      </c>
      <c r="H18" s="67">
        <f t="shared" si="0"/>
        <v>1100</v>
      </c>
      <c r="I18" s="32" t="s">
        <v>4</v>
      </c>
      <c r="J18" s="70">
        <v>1100</v>
      </c>
    </row>
    <row r="19" spans="1:15" ht="15" thickBot="1" x14ac:dyDescent="0.35">
      <c r="B19" s="176"/>
      <c r="C19" s="16" t="s">
        <v>18</v>
      </c>
      <c r="D19" s="22">
        <v>0.4</v>
      </c>
      <c r="E19" s="17">
        <v>0.6</v>
      </c>
      <c r="F19" s="17">
        <v>0.8</v>
      </c>
      <c r="G19" s="17">
        <v>0</v>
      </c>
      <c r="H19" s="69">
        <f t="shared" si="0"/>
        <v>800</v>
      </c>
      <c r="I19" s="38" t="s">
        <v>4</v>
      </c>
      <c r="J19" s="72">
        <v>800</v>
      </c>
    </row>
    <row r="20" spans="1:15" ht="14.4" customHeight="1" x14ac:dyDescent="0.3">
      <c r="B20" s="174" t="s">
        <v>51</v>
      </c>
      <c r="C20" s="14" t="s">
        <v>14</v>
      </c>
      <c r="D20" s="20">
        <v>1</v>
      </c>
      <c r="E20" s="15">
        <v>1</v>
      </c>
      <c r="F20" s="15">
        <v>1</v>
      </c>
      <c r="G20" s="15">
        <v>1</v>
      </c>
      <c r="H20" s="67">
        <f t="shared" si="0"/>
        <v>1900</v>
      </c>
      <c r="I20" s="35" t="s">
        <v>4</v>
      </c>
      <c r="J20" s="71">
        <v>3600</v>
      </c>
    </row>
    <row r="21" spans="1:15" x14ac:dyDescent="0.3">
      <c r="B21" s="175"/>
      <c r="C21" s="14" t="s">
        <v>15</v>
      </c>
      <c r="D21" s="20">
        <v>2</v>
      </c>
      <c r="E21" s="15">
        <v>1.5</v>
      </c>
      <c r="F21" s="15">
        <v>1</v>
      </c>
      <c r="G21" s="15">
        <v>1.75</v>
      </c>
      <c r="H21" s="68">
        <f t="shared" si="0"/>
        <v>3575</v>
      </c>
      <c r="I21" s="35" t="s">
        <v>4</v>
      </c>
      <c r="J21" s="71">
        <v>3600</v>
      </c>
    </row>
    <row r="22" spans="1:15" x14ac:dyDescent="0.3">
      <c r="B22" s="175"/>
      <c r="C22" s="14" t="s">
        <v>16</v>
      </c>
      <c r="D22" s="20">
        <v>1</v>
      </c>
      <c r="E22" s="15">
        <v>0.7</v>
      </c>
      <c r="F22" s="15">
        <v>0.2</v>
      </c>
      <c r="G22" s="15">
        <v>0</v>
      </c>
      <c r="H22" s="68">
        <f t="shared" si="0"/>
        <v>1680</v>
      </c>
      <c r="I22" s="35" t="s">
        <v>4</v>
      </c>
      <c r="J22" s="71">
        <v>3600</v>
      </c>
    </row>
    <row r="23" spans="1:15" ht="15" thickBot="1" x14ac:dyDescent="0.35">
      <c r="B23" s="176"/>
      <c r="C23" s="16" t="s">
        <v>17</v>
      </c>
      <c r="D23" s="22">
        <v>2.5</v>
      </c>
      <c r="E23" s="17">
        <v>1.6</v>
      </c>
      <c r="F23" s="17">
        <v>1.25</v>
      </c>
      <c r="G23" s="17">
        <v>1</v>
      </c>
      <c r="H23" s="69">
        <f t="shared" si="0"/>
        <v>4240</v>
      </c>
      <c r="I23" s="38" t="s">
        <v>4</v>
      </c>
      <c r="J23" s="72">
        <v>3600</v>
      </c>
    </row>
    <row r="24" spans="1:15" x14ac:dyDescent="0.3">
      <c r="H24" s="9" t="s">
        <v>5</v>
      </c>
      <c r="J24" s="9" t="s">
        <v>6</v>
      </c>
    </row>
    <row r="25" spans="1:15" x14ac:dyDescent="0.3">
      <c r="H25" s="10" t="s">
        <v>7</v>
      </c>
      <c r="I25" s="10"/>
      <c r="J25" s="10" t="s">
        <v>8</v>
      </c>
    </row>
    <row r="26" spans="1:15" x14ac:dyDescent="0.3">
      <c r="H26" s="10"/>
      <c r="I26" s="10"/>
      <c r="J26" s="10"/>
    </row>
    <row r="27" spans="1:15" x14ac:dyDescent="0.3">
      <c r="A27" s="184" t="s">
        <v>85</v>
      </c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</row>
    <row r="28" spans="1:15" ht="15" thickBot="1" x14ac:dyDescent="0.35">
      <c r="H28" s="10"/>
      <c r="I28" s="10"/>
      <c r="J28" s="10"/>
    </row>
    <row r="29" spans="1:15" ht="15" thickBot="1" x14ac:dyDescent="0.35">
      <c r="D29" s="3" t="s">
        <v>9</v>
      </c>
      <c r="E29" s="3" t="s">
        <v>10</v>
      </c>
      <c r="F29" s="8" t="s">
        <v>11</v>
      </c>
      <c r="G29" s="8" t="s">
        <v>12</v>
      </c>
      <c r="K29" s="182" t="s">
        <v>65</v>
      </c>
      <c r="L29" s="179" t="s">
        <v>0</v>
      </c>
      <c r="M29" s="180"/>
      <c r="N29" s="180"/>
      <c r="O29" s="181"/>
    </row>
    <row r="30" spans="1:15" ht="15" thickBot="1" x14ac:dyDescent="0.35">
      <c r="B30" s="170" t="s">
        <v>64</v>
      </c>
      <c r="C30" s="172"/>
      <c r="D30" s="170" t="s">
        <v>66</v>
      </c>
      <c r="E30" s="171"/>
      <c r="F30" s="171"/>
      <c r="G30" s="172"/>
      <c r="K30" s="183"/>
      <c r="L30" s="73" t="s">
        <v>9</v>
      </c>
      <c r="M30" s="74" t="s">
        <v>10</v>
      </c>
      <c r="N30" s="75" t="s">
        <v>11</v>
      </c>
      <c r="O30" s="76" t="s">
        <v>12</v>
      </c>
    </row>
    <row r="31" spans="1:15" ht="15" thickBot="1" x14ac:dyDescent="0.35">
      <c r="B31" s="60" t="s">
        <v>62</v>
      </c>
      <c r="C31" s="57">
        <v>0.1</v>
      </c>
      <c r="D31" s="49">
        <f>+D23*(1+$C$31)</f>
        <v>2.75</v>
      </c>
      <c r="E31" s="50">
        <f>+E23*(1+$C$31)</f>
        <v>1.7600000000000002</v>
      </c>
      <c r="F31" s="50">
        <f>+F23*(1+$C$31)</f>
        <v>1.375</v>
      </c>
      <c r="G31" s="50">
        <f>+G23*(1+$C$31)</f>
        <v>1.1000000000000001</v>
      </c>
      <c r="H31" s="67">
        <f t="shared" ref="H31:H36" si="2">SUMPRODUCT($D$8:$G$8,D31:G31)</f>
        <v>4664</v>
      </c>
      <c r="I31" s="32" t="s">
        <v>4</v>
      </c>
      <c r="J31" s="70">
        <v>3600</v>
      </c>
      <c r="K31" s="54">
        <v>2522.6328671328674</v>
      </c>
      <c r="L31" s="42">
        <v>1000.0000000000001</v>
      </c>
      <c r="M31" s="41">
        <v>400</v>
      </c>
      <c r="N31" s="40">
        <v>0</v>
      </c>
      <c r="O31" s="42">
        <v>132.72727272727289</v>
      </c>
    </row>
    <row r="32" spans="1:15" ht="15" thickBot="1" x14ac:dyDescent="0.35">
      <c r="B32" s="61" t="s">
        <v>62</v>
      </c>
      <c r="C32" s="58">
        <v>0.2</v>
      </c>
      <c r="D32" s="51">
        <f>+D23*(1+$C$32)</f>
        <v>3</v>
      </c>
      <c r="E32" s="47">
        <f t="shared" ref="E32:G32" si="3">+E23*(1+$C$32)</f>
        <v>1.92</v>
      </c>
      <c r="F32" s="47">
        <f t="shared" si="3"/>
        <v>1.5</v>
      </c>
      <c r="G32" s="47">
        <f t="shared" si="3"/>
        <v>1.2</v>
      </c>
      <c r="H32" s="68">
        <f t="shared" si="2"/>
        <v>5088</v>
      </c>
      <c r="I32" s="35" t="s">
        <v>4</v>
      </c>
      <c r="J32" s="71">
        <v>3600</v>
      </c>
      <c r="K32" s="55">
        <v>2255.7692307692305</v>
      </c>
      <c r="L32" s="42">
        <v>1000</v>
      </c>
      <c r="M32" s="110">
        <v>312.5</v>
      </c>
      <c r="N32" s="40">
        <v>0</v>
      </c>
      <c r="O32" s="42">
        <v>0</v>
      </c>
    </row>
    <row r="33" spans="2:15" ht="15" thickBot="1" x14ac:dyDescent="0.35">
      <c r="B33" s="62" t="s">
        <v>62</v>
      </c>
      <c r="C33" s="59">
        <v>0.3</v>
      </c>
      <c r="D33" s="52">
        <f>+D23*(1+$C$33)</f>
        <v>3.25</v>
      </c>
      <c r="E33" s="53">
        <f t="shared" ref="E33:G33" si="4">+E23*(1+$C$33)</f>
        <v>2.08</v>
      </c>
      <c r="F33" s="53">
        <f t="shared" si="4"/>
        <v>1.625</v>
      </c>
      <c r="G33" s="53">
        <f t="shared" si="4"/>
        <v>1.3</v>
      </c>
      <c r="H33" s="68">
        <f t="shared" si="2"/>
        <v>5512</v>
      </c>
      <c r="I33" s="38" t="s">
        <v>4</v>
      </c>
      <c r="J33" s="72">
        <v>3600</v>
      </c>
      <c r="K33" s="56">
        <v>2105.7692307692305</v>
      </c>
      <c r="L33" s="42">
        <v>1000</v>
      </c>
      <c r="M33" s="110">
        <v>168.26923076923075</v>
      </c>
      <c r="N33" s="40">
        <v>0</v>
      </c>
      <c r="O33" s="42">
        <v>0</v>
      </c>
    </row>
    <row r="34" spans="2:15" ht="15" thickBot="1" x14ac:dyDescent="0.35">
      <c r="B34" s="61" t="s">
        <v>63</v>
      </c>
      <c r="C34" s="48">
        <v>0.1</v>
      </c>
      <c r="D34" s="49">
        <f>D23*(1-$C$34)</f>
        <v>2.25</v>
      </c>
      <c r="E34" s="50">
        <f t="shared" ref="E34:G34" si="5">E23*(1-$C$34)</f>
        <v>1.4400000000000002</v>
      </c>
      <c r="F34" s="50">
        <f t="shared" si="5"/>
        <v>1.125</v>
      </c>
      <c r="G34" s="50">
        <f t="shared" si="5"/>
        <v>0.9</v>
      </c>
      <c r="H34" s="67">
        <f t="shared" si="2"/>
        <v>3816</v>
      </c>
      <c r="I34" s="32" t="s">
        <v>4</v>
      </c>
      <c r="J34" s="70">
        <v>3600</v>
      </c>
      <c r="K34" s="54">
        <v>3130.279020979021</v>
      </c>
      <c r="L34" s="42">
        <v>1225.4545454545455</v>
      </c>
      <c r="M34" s="41">
        <v>400</v>
      </c>
      <c r="N34" s="40">
        <v>87.272727272727323</v>
      </c>
      <c r="O34" s="42">
        <v>187.27272727272734</v>
      </c>
    </row>
    <row r="35" spans="2:15" ht="15" thickBot="1" x14ac:dyDescent="0.35">
      <c r="B35" s="61" t="s">
        <v>63</v>
      </c>
      <c r="C35" s="48">
        <v>0.2</v>
      </c>
      <c r="D35" s="51">
        <f>D23*(1-$C$35)</f>
        <v>2</v>
      </c>
      <c r="E35" s="47">
        <f t="shared" ref="E35:G35" si="6">E23*(1-$C$35)</f>
        <v>1.2800000000000002</v>
      </c>
      <c r="F35" s="47">
        <f t="shared" si="6"/>
        <v>1</v>
      </c>
      <c r="G35" s="47">
        <f t="shared" si="6"/>
        <v>0.8</v>
      </c>
      <c r="H35" s="68">
        <f t="shared" si="2"/>
        <v>3392</v>
      </c>
      <c r="I35" s="35" t="s">
        <v>4</v>
      </c>
      <c r="J35" s="71">
        <v>3600</v>
      </c>
      <c r="K35" s="55">
        <v>3251.5769230769233</v>
      </c>
      <c r="L35" s="42">
        <v>1400</v>
      </c>
      <c r="M35" s="41">
        <v>400</v>
      </c>
      <c r="N35" s="40">
        <v>0</v>
      </c>
      <c r="O35" s="42">
        <v>99.999999999999972</v>
      </c>
    </row>
    <row r="36" spans="2:15" ht="15" thickBot="1" x14ac:dyDescent="0.35">
      <c r="B36" s="62" t="s">
        <v>63</v>
      </c>
      <c r="C36" s="66">
        <v>0.3</v>
      </c>
      <c r="D36" s="52">
        <f>+D23*(1-$C$36)</f>
        <v>1.75</v>
      </c>
      <c r="E36" s="53">
        <f>+E23*(1-$C$36)</f>
        <v>1.1199999999999999</v>
      </c>
      <c r="F36" s="53">
        <f>+F23*(1-$C$36)</f>
        <v>0.875</v>
      </c>
      <c r="G36" s="53">
        <f>+G23*(1-$C$36)</f>
        <v>0.7</v>
      </c>
      <c r="H36" s="68">
        <f t="shared" si="2"/>
        <v>2968</v>
      </c>
      <c r="I36" s="38" t="s">
        <v>4</v>
      </c>
      <c r="J36" s="72">
        <v>3600</v>
      </c>
      <c r="K36" s="56">
        <v>3251.5769230769233</v>
      </c>
      <c r="L36" s="42">
        <v>1400</v>
      </c>
      <c r="M36" s="41">
        <v>400</v>
      </c>
      <c r="N36" s="40">
        <v>0</v>
      </c>
      <c r="O36" s="42">
        <v>99.999999999999972</v>
      </c>
    </row>
    <row r="39" spans="2:15" x14ac:dyDescent="0.3">
      <c r="M39" s="77"/>
      <c r="N39" t="s">
        <v>76</v>
      </c>
    </row>
    <row r="41" spans="2:15" ht="15" thickBot="1" x14ac:dyDescent="0.35"/>
    <row r="42" spans="2:15" ht="15" thickBot="1" x14ac:dyDescent="0.35">
      <c r="B42" s="170" t="s">
        <v>86</v>
      </c>
      <c r="C42" s="172"/>
    </row>
    <row r="43" spans="2:15" ht="15" thickBot="1" x14ac:dyDescent="0.35">
      <c r="B43" s="89" t="s">
        <v>73</v>
      </c>
      <c r="C43" s="89" t="s">
        <v>74</v>
      </c>
    </row>
    <row r="44" spans="2:15" ht="15" thickBot="1" x14ac:dyDescent="0.35">
      <c r="B44" s="90" t="s">
        <v>75</v>
      </c>
      <c r="C44" s="107">
        <v>2839.7615384615383</v>
      </c>
    </row>
    <row r="45" spans="2:15" x14ac:dyDescent="0.3">
      <c r="B45" s="89" t="s">
        <v>67</v>
      </c>
      <c r="C45" s="108">
        <f>K31</f>
        <v>2522.6328671328674</v>
      </c>
    </row>
    <row r="46" spans="2:15" x14ac:dyDescent="0.3">
      <c r="B46" s="91" t="s">
        <v>68</v>
      </c>
      <c r="C46" s="55">
        <f t="shared" ref="C46:C50" si="7">K32</f>
        <v>2255.7692307692305</v>
      </c>
    </row>
    <row r="47" spans="2:15" ht="15" thickBot="1" x14ac:dyDescent="0.35">
      <c r="B47" s="91" t="s">
        <v>69</v>
      </c>
      <c r="C47" s="109">
        <f t="shared" si="7"/>
        <v>2105.7692307692305</v>
      </c>
    </row>
    <row r="48" spans="2:15" x14ac:dyDescent="0.3">
      <c r="B48" s="89" t="s">
        <v>70</v>
      </c>
      <c r="C48" s="55">
        <f t="shared" si="7"/>
        <v>3130.279020979021</v>
      </c>
    </row>
    <row r="49" spans="2:3" x14ac:dyDescent="0.3">
      <c r="B49" s="91" t="s">
        <v>71</v>
      </c>
      <c r="C49" s="55">
        <f t="shared" si="7"/>
        <v>3251.5769230769233</v>
      </c>
    </row>
    <row r="50" spans="2:3" ht="15" thickBot="1" x14ac:dyDescent="0.35">
      <c r="B50" s="92" t="s">
        <v>72</v>
      </c>
      <c r="C50" s="56">
        <f t="shared" si="7"/>
        <v>3251.5769230769233</v>
      </c>
    </row>
    <row r="53" spans="2:3" x14ac:dyDescent="0.3">
      <c r="C53" s="65"/>
    </row>
  </sheetData>
  <mergeCells count="12">
    <mergeCell ref="P10:T10"/>
    <mergeCell ref="B42:C42"/>
    <mergeCell ref="D30:G30"/>
    <mergeCell ref="L29:O29"/>
    <mergeCell ref="K29:K30"/>
    <mergeCell ref="B30:C30"/>
    <mergeCell ref="A27:O27"/>
    <mergeCell ref="B5:C5"/>
    <mergeCell ref="B12:C12"/>
    <mergeCell ref="B13:B17"/>
    <mergeCell ref="B18:B19"/>
    <mergeCell ref="B20:B2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9"/>
  <sheetViews>
    <sheetView tabSelected="1" topLeftCell="A22" zoomScaleNormal="100" workbookViewId="0">
      <selection activeCell="M40" sqref="M40:O40"/>
    </sheetView>
  </sheetViews>
  <sheetFormatPr defaultRowHeight="14.4" x14ac:dyDescent="0.3"/>
  <cols>
    <col min="1" max="1" width="3.21875" customWidth="1"/>
    <col min="2" max="2" width="22.5546875" customWidth="1"/>
    <col min="3" max="3" width="19.77734375" customWidth="1"/>
    <col min="4" max="7" width="10.77734375" customWidth="1"/>
    <col min="8" max="8" width="21" customWidth="1"/>
    <col min="10" max="10" width="9.33203125" customWidth="1"/>
    <col min="11" max="11" width="10.44140625" bestFit="1" customWidth="1"/>
    <col min="12" max="15" width="10.6640625" customWidth="1"/>
  </cols>
  <sheetData>
    <row r="1" spans="1:17" s="88" customFormat="1" ht="18" x14ac:dyDescent="0.35">
      <c r="A1" s="87" t="s">
        <v>77</v>
      </c>
    </row>
    <row r="3" spans="1:17" x14ac:dyDescent="0.3">
      <c r="B3" s="173" t="s">
        <v>26</v>
      </c>
      <c r="C3" s="173"/>
      <c r="D3" s="1"/>
      <c r="E3" s="1"/>
    </row>
    <row r="4" spans="1:17" s="11" customFormat="1" x14ac:dyDescent="0.3">
      <c r="B4" s="43"/>
      <c r="C4" s="44"/>
      <c r="D4" s="45"/>
      <c r="E4" s="45"/>
    </row>
    <row r="5" spans="1:17" ht="15" thickBot="1" x14ac:dyDescent="0.35">
      <c r="B5" s="2"/>
      <c r="D5" s="3" t="s">
        <v>9</v>
      </c>
      <c r="E5" s="3" t="s">
        <v>10</v>
      </c>
      <c r="F5" s="8" t="s">
        <v>11</v>
      </c>
      <c r="G5" s="8" t="s">
        <v>12</v>
      </c>
    </row>
    <row r="6" spans="1:17" ht="15" thickBot="1" x14ac:dyDescent="0.35">
      <c r="C6" s="7" t="s">
        <v>0</v>
      </c>
      <c r="D6" s="42">
        <v>1000</v>
      </c>
      <c r="E6" s="41">
        <v>266.66666666666669</v>
      </c>
      <c r="F6" s="40">
        <v>0</v>
      </c>
      <c r="G6" s="42">
        <v>0</v>
      </c>
    </row>
    <row r="7" spans="1:17" ht="15" thickBot="1" x14ac:dyDescent="0.35">
      <c r="B7" s="6" t="s">
        <v>1</v>
      </c>
      <c r="C7" s="7" t="s">
        <v>52</v>
      </c>
      <c r="D7" s="101">
        <f>N14</f>
        <v>1.9307692307692308</v>
      </c>
      <c r="E7" s="101">
        <f>O14</f>
        <v>1.04</v>
      </c>
      <c r="F7" s="101">
        <f>P14</f>
        <v>1.1466666666666667</v>
      </c>
      <c r="G7" s="101">
        <f>Q14</f>
        <v>1.325</v>
      </c>
      <c r="H7" s="24">
        <f>SUMPRODUCT(D6:G6,D7:G7)</f>
        <v>2208.102564102564</v>
      </c>
      <c r="I7" s="8" t="s">
        <v>2</v>
      </c>
    </row>
    <row r="8" spans="1:17" ht="15" thickBot="1" x14ac:dyDescent="0.35">
      <c r="B8" s="6" t="s">
        <v>13</v>
      </c>
      <c r="C8" s="7"/>
      <c r="D8" s="63"/>
      <c r="E8" s="64"/>
      <c r="F8" s="64"/>
      <c r="G8" s="64"/>
      <c r="H8" s="46">
        <f>SUM(D6:G6)</f>
        <v>1266.6666666666667</v>
      </c>
      <c r="I8" s="8"/>
    </row>
    <row r="9" spans="1:17" ht="15" thickBot="1" x14ac:dyDescent="0.35">
      <c r="M9" s="170" t="s">
        <v>87</v>
      </c>
      <c r="N9" s="171"/>
      <c r="O9" s="171"/>
      <c r="P9" s="171"/>
      <c r="Q9" s="172"/>
    </row>
    <row r="10" spans="1:17" ht="15" thickBot="1" x14ac:dyDescent="0.35">
      <c r="B10" s="177" t="s">
        <v>3</v>
      </c>
      <c r="C10" s="178"/>
      <c r="D10" s="27" t="s">
        <v>9</v>
      </c>
      <c r="E10" s="28" t="s">
        <v>10</v>
      </c>
      <c r="F10" s="29" t="s">
        <v>11</v>
      </c>
      <c r="G10" s="30" t="s">
        <v>12</v>
      </c>
      <c r="M10" s="80"/>
      <c r="N10" s="74" t="s">
        <v>9</v>
      </c>
      <c r="O10" s="74" t="s">
        <v>10</v>
      </c>
      <c r="P10" s="75" t="s">
        <v>11</v>
      </c>
      <c r="Q10" s="76" t="s">
        <v>12</v>
      </c>
    </row>
    <row r="11" spans="1:17" ht="14.4" customHeight="1" x14ac:dyDescent="0.3">
      <c r="B11" s="174" t="s">
        <v>49</v>
      </c>
      <c r="C11" s="12" t="s">
        <v>20</v>
      </c>
      <c r="D11" s="18">
        <v>1</v>
      </c>
      <c r="E11" s="13">
        <v>0</v>
      </c>
      <c r="F11" s="13">
        <v>0</v>
      </c>
      <c r="G11" s="19">
        <v>0</v>
      </c>
      <c r="H11" s="31">
        <f>SUMPRODUCT($D$6:$G$6,D11:G11)</f>
        <v>1000</v>
      </c>
      <c r="I11" s="32" t="s">
        <v>25</v>
      </c>
      <c r="J11" s="33">
        <v>1000</v>
      </c>
      <c r="M11" s="81" t="s">
        <v>88</v>
      </c>
      <c r="N11" s="95">
        <v>5304</v>
      </c>
      <c r="O11" s="95">
        <v>1800</v>
      </c>
      <c r="P11" s="167">
        <v>510</v>
      </c>
      <c r="Q11" s="95">
        <v>925</v>
      </c>
    </row>
    <row r="12" spans="1:17" x14ac:dyDescent="0.3">
      <c r="B12" s="175"/>
      <c r="C12" s="14" t="s">
        <v>21</v>
      </c>
      <c r="D12" s="20">
        <v>0</v>
      </c>
      <c r="E12" s="129">
        <v>1</v>
      </c>
      <c r="F12" s="129">
        <v>0</v>
      </c>
      <c r="G12" s="21">
        <v>0</v>
      </c>
      <c r="H12" s="34">
        <f>SUMPRODUCT($D$6:$G$6,D12:G12)</f>
        <v>266.66666666666669</v>
      </c>
      <c r="I12" s="35" t="s">
        <v>25</v>
      </c>
      <c r="J12" s="36">
        <v>400</v>
      </c>
      <c r="M12" s="81" t="s">
        <v>90</v>
      </c>
      <c r="N12" s="96">
        <v>3296</v>
      </c>
      <c r="O12" s="96">
        <v>1280</v>
      </c>
      <c r="P12" s="167">
        <v>338</v>
      </c>
      <c r="Q12" s="96">
        <v>660</v>
      </c>
    </row>
    <row r="13" spans="1:17" ht="15" thickBot="1" x14ac:dyDescent="0.35">
      <c r="B13" s="175"/>
      <c r="C13" s="14" t="s">
        <v>22</v>
      </c>
      <c r="D13" s="20">
        <v>0</v>
      </c>
      <c r="E13" s="129">
        <v>1</v>
      </c>
      <c r="F13" s="129">
        <v>0</v>
      </c>
      <c r="G13" s="21">
        <v>0</v>
      </c>
      <c r="H13" s="34">
        <f t="shared" ref="H13:H15" si="0">SUMPRODUCT($D$6:$G$6,D13:G13)</f>
        <v>266.66666666666669</v>
      </c>
      <c r="I13" s="35" t="s">
        <v>4</v>
      </c>
      <c r="J13" s="36">
        <v>500</v>
      </c>
      <c r="M13" s="82" t="s">
        <v>89</v>
      </c>
      <c r="N13" s="97">
        <v>1040</v>
      </c>
      <c r="O13" s="97">
        <v>500</v>
      </c>
      <c r="P13" s="94">
        <v>150</v>
      </c>
      <c r="Q13" s="97">
        <v>200</v>
      </c>
    </row>
    <row r="14" spans="1:17" ht="15" thickBot="1" x14ac:dyDescent="0.35">
      <c r="B14" s="175"/>
      <c r="C14" s="14" t="s">
        <v>23</v>
      </c>
      <c r="D14" s="20">
        <v>0</v>
      </c>
      <c r="E14" s="129">
        <v>0</v>
      </c>
      <c r="F14" s="129">
        <v>1</v>
      </c>
      <c r="G14" s="21">
        <v>0</v>
      </c>
      <c r="H14" s="34">
        <f t="shared" si="0"/>
        <v>0</v>
      </c>
      <c r="I14" s="35" t="s">
        <v>4</v>
      </c>
      <c r="J14" s="36">
        <v>150</v>
      </c>
      <c r="M14" s="52" t="s">
        <v>91</v>
      </c>
      <c r="N14" s="100">
        <f>+(N11-N12)/N13</f>
        <v>1.9307692307692308</v>
      </c>
      <c r="O14" s="100">
        <f t="shared" ref="O14:Q14" si="1">+(O11-O12)/O13</f>
        <v>1.04</v>
      </c>
      <c r="P14" s="100">
        <f t="shared" si="1"/>
        <v>1.1466666666666667</v>
      </c>
      <c r="Q14" s="111">
        <f t="shared" si="1"/>
        <v>1.325</v>
      </c>
    </row>
    <row r="15" spans="1:17" ht="15" thickBot="1" x14ac:dyDescent="0.35">
      <c r="B15" s="176"/>
      <c r="C15" s="16" t="s">
        <v>24</v>
      </c>
      <c r="D15" s="22">
        <v>0</v>
      </c>
      <c r="E15" s="17">
        <v>0</v>
      </c>
      <c r="F15" s="17">
        <v>0</v>
      </c>
      <c r="G15" s="23">
        <v>1</v>
      </c>
      <c r="H15" s="37">
        <f t="shared" si="0"/>
        <v>0</v>
      </c>
      <c r="I15" s="38" t="s">
        <v>4</v>
      </c>
      <c r="J15" s="39">
        <v>200</v>
      </c>
    </row>
    <row r="16" spans="1:17" ht="14.4" customHeight="1" x14ac:dyDescent="0.3">
      <c r="B16" s="174" t="s">
        <v>50</v>
      </c>
      <c r="C16" s="12" t="s">
        <v>81</v>
      </c>
      <c r="D16" s="18">
        <v>0.6</v>
      </c>
      <c r="E16" s="13">
        <v>0.4</v>
      </c>
      <c r="F16" s="13">
        <v>0.2</v>
      </c>
      <c r="G16" s="19">
        <v>1</v>
      </c>
      <c r="H16" s="31">
        <f>SUMPRODUCT($D$6:$G$6,D16:G16)</f>
        <v>706.66666666666674</v>
      </c>
      <c r="I16" s="32" t="s">
        <v>4</v>
      </c>
      <c r="J16" s="33">
        <v>1100</v>
      </c>
    </row>
    <row r="17" spans="1:15" ht="15" thickBot="1" x14ac:dyDescent="0.35">
      <c r="B17" s="176"/>
      <c r="C17" s="16" t="s">
        <v>18</v>
      </c>
      <c r="D17" s="22">
        <v>0.4</v>
      </c>
      <c r="E17" s="17">
        <v>0.6</v>
      </c>
      <c r="F17" s="17">
        <v>0.8</v>
      </c>
      <c r="G17" s="23">
        <v>0</v>
      </c>
      <c r="H17" s="37">
        <f t="shared" ref="H17:H21" si="2">SUMPRODUCT($D$6:$G$6,D17:G17)</f>
        <v>560</v>
      </c>
      <c r="I17" s="38" t="s">
        <v>4</v>
      </c>
      <c r="J17" s="39">
        <v>800</v>
      </c>
    </row>
    <row r="18" spans="1:15" ht="14.4" customHeight="1" x14ac:dyDescent="0.3">
      <c r="B18" s="174" t="s">
        <v>51</v>
      </c>
      <c r="C18" s="14" t="s">
        <v>14</v>
      </c>
      <c r="D18" s="20">
        <v>1</v>
      </c>
      <c r="E18" s="129">
        <v>1</v>
      </c>
      <c r="F18" s="129">
        <v>1</v>
      </c>
      <c r="G18" s="21">
        <v>1</v>
      </c>
      <c r="H18" s="34">
        <f t="shared" si="2"/>
        <v>1266.6666666666667</v>
      </c>
      <c r="I18" s="35" t="s">
        <v>4</v>
      </c>
      <c r="J18" s="36">
        <v>3600</v>
      </c>
    </row>
    <row r="19" spans="1:15" x14ac:dyDescent="0.3">
      <c r="B19" s="175"/>
      <c r="C19" s="14" t="s">
        <v>15</v>
      </c>
      <c r="D19" s="20">
        <v>2</v>
      </c>
      <c r="E19" s="129">
        <v>1.5</v>
      </c>
      <c r="F19" s="129">
        <v>1</v>
      </c>
      <c r="G19" s="21">
        <v>1.75</v>
      </c>
      <c r="H19" s="34">
        <f t="shared" si="2"/>
        <v>2400</v>
      </c>
      <c r="I19" s="35" t="s">
        <v>4</v>
      </c>
      <c r="J19" s="36">
        <v>3600</v>
      </c>
    </row>
    <row r="20" spans="1:15" x14ac:dyDescent="0.3">
      <c r="B20" s="175"/>
      <c r="C20" s="14" t="s">
        <v>16</v>
      </c>
      <c r="D20" s="20">
        <v>1</v>
      </c>
      <c r="E20" s="129">
        <v>0.7</v>
      </c>
      <c r="F20" s="129">
        <v>0.2</v>
      </c>
      <c r="G20" s="21">
        <v>0</v>
      </c>
      <c r="H20" s="34">
        <f t="shared" si="2"/>
        <v>1186.6666666666667</v>
      </c>
      <c r="I20" s="35" t="s">
        <v>4</v>
      </c>
      <c r="J20" s="36">
        <v>3600</v>
      </c>
    </row>
    <row r="21" spans="1:15" ht="15" thickBot="1" x14ac:dyDescent="0.35">
      <c r="B21" s="176"/>
      <c r="C21" s="16" t="s">
        <v>17</v>
      </c>
      <c r="D21" s="22">
        <v>2.5</v>
      </c>
      <c r="E21" s="17">
        <v>1.6</v>
      </c>
      <c r="F21" s="17">
        <v>1.25</v>
      </c>
      <c r="G21" s="23">
        <v>1</v>
      </c>
      <c r="H21" s="37">
        <f t="shared" si="2"/>
        <v>2926.666666666667</v>
      </c>
      <c r="I21" s="38" t="s">
        <v>4</v>
      </c>
      <c r="J21" s="39">
        <v>3600</v>
      </c>
    </row>
    <row r="22" spans="1:15" x14ac:dyDescent="0.3">
      <c r="H22" s="8" t="s">
        <v>5</v>
      </c>
      <c r="J22" s="8" t="s">
        <v>6</v>
      </c>
    </row>
    <row r="23" spans="1:15" x14ac:dyDescent="0.3">
      <c r="H23" s="10" t="s">
        <v>7</v>
      </c>
      <c r="I23" s="10"/>
      <c r="J23" s="10" t="s">
        <v>8</v>
      </c>
    </row>
    <row r="24" spans="1:15" x14ac:dyDescent="0.3">
      <c r="H24" s="10"/>
      <c r="I24" s="10"/>
      <c r="J24" s="10"/>
    </row>
    <row r="25" spans="1:15" x14ac:dyDescent="0.3">
      <c r="A25" s="184" t="s">
        <v>85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</row>
    <row r="26" spans="1:15" ht="15" thickBot="1" x14ac:dyDescent="0.35">
      <c r="H26" s="10"/>
      <c r="I26" s="10"/>
      <c r="J26" s="10"/>
    </row>
    <row r="27" spans="1:15" ht="15" thickBot="1" x14ac:dyDescent="0.35">
      <c r="B27" s="119" t="s">
        <v>135</v>
      </c>
      <c r="C27" s="120">
        <v>1100</v>
      </c>
      <c r="D27" s="18">
        <v>0.6</v>
      </c>
      <c r="E27" s="13">
        <v>0.4</v>
      </c>
      <c r="F27" s="13">
        <v>0.2</v>
      </c>
      <c r="G27" s="19">
        <v>1</v>
      </c>
    </row>
    <row r="28" spans="1:15" ht="15" thickBot="1" x14ac:dyDescent="0.35">
      <c r="B28" s="52" t="s">
        <v>136</v>
      </c>
      <c r="C28" s="118">
        <v>800</v>
      </c>
      <c r="D28" s="22">
        <v>0.4</v>
      </c>
      <c r="E28" s="17">
        <v>0.6</v>
      </c>
      <c r="F28" s="17">
        <v>0.8</v>
      </c>
      <c r="G28" s="23">
        <v>0</v>
      </c>
    </row>
    <row r="29" spans="1:15" ht="15" thickBot="1" x14ac:dyDescent="0.35">
      <c r="K29" s="182" t="s">
        <v>65</v>
      </c>
      <c r="L29" s="191" t="s">
        <v>0</v>
      </c>
      <c r="M29" s="192"/>
      <c r="N29" s="192"/>
      <c r="O29" s="193"/>
    </row>
    <row r="30" spans="1:15" ht="15" thickBot="1" x14ac:dyDescent="0.35">
      <c r="B30" s="194" t="s">
        <v>134</v>
      </c>
      <c r="C30" s="195"/>
      <c r="D30" s="194" t="s">
        <v>80</v>
      </c>
      <c r="E30" s="196"/>
      <c r="F30" s="196"/>
      <c r="G30" s="195"/>
      <c r="K30" s="197"/>
      <c r="L30" s="151" t="s">
        <v>9</v>
      </c>
      <c r="M30" s="3" t="s">
        <v>10</v>
      </c>
      <c r="N30" s="8" t="s">
        <v>11</v>
      </c>
      <c r="O30" s="152" t="s">
        <v>12</v>
      </c>
    </row>
    <row r="31" spans="1:15" x14ac:dyDescent="0.3">
      <c r="B31" s="153" t="s">
        <v>78</v>
      </c>
      <c r="C31" s="154">
        <v>0.9</v>
      </c>
      <c r="D31" s="49">
        <v>0.6</v>
      </c>
      <c r="E31" s="50">
        <v>0.4</v>
      </c>
      <c r="F31" s="50">
        <v>0.2</v>
      </c>
      <c r="G31" s="138">
        <v>1</v>
      </c>
      <c r="H31" s="67">
        <f>SUMPRODUCT($D$6:$G$6,D31:G31)</f>
        <v>706.66666666666674</v>
      </c>
      <c r="I31" s="32" t="s">
        <v>4</v>
      </c>
      <c r="J31" s="155">
        <f>+C31*C27</f>
        <v>990</v>
      </c>
      <c r="K31" s="189">
        <v>2802.8618881118882</v>
      </c>
      <c r="L31" s="187">
        <v>1090.909090909091</v>
      </c>
      <c r="M31" s="187">
        <v>400</v>
      </c>
      <c r="N31" s="187">
        <v>54.545454545454483</v>
      </c>
      <c r="O31" s="185">
        <v>164.54545454545448</v>
      </c>
    </row>
    <row r="32" spans="1:15" ht="15" thickBot="1" x14ac:dyDescent="0.35">
      <c r="B32" s="79" t="s">
        <v>79</v>
      </c>
      <c r="C32" s="156">
        <v>0.9</v>
      </c>
      <c r="D32" s="52">
        <v>0.4</v>
      </c>
      <c r="E32" s="53">
        <v>0.6</v>
      </c>
      <c r="F32" s="53">
        <v>0.8</v>
      </c>
      <c r="G32" s="118">
        <v>0</v>
      </c>
      <c r="H32" s="69">
        <f>SUMPRODUCT($D$6:$G$6,D32:G32)</f>
        <v>560</v>
      </c>
      <c r="I32" s="38" t="s">
        <v>4</v>
      </c>
      <c r="J32" s="157">
        <f>+C32*C28</f>
        <v>720</v>
      </c>
      <c r="K32" s="190"/>
      <c r="L32" s="188"/>
      <c r="M32" s="188"/>
      <c r="N32" s="188"/>
      <c r="O32" s="186"/>
    </row>
    <row r="33" spans="2:15" s="11" customFormat="1" ht="7.05" customHeight="1" thickBot="1" x14ac:dyDescent="0.35">
      <c r="B33" s="44"/>
      <c r="C33" s="158"/>
      <c r="H33" s="159"/>
      <c r="I33" s="160"/>
      <c r="J33" s="161"/>
      <c r="K33" s="162"/>
      <c r="L33" s="163"/>
      <c r="M33" s="163"/>
      <c r="N33" s="163"/>
      <c r="O33" s="164"/>
    </row>
    <row r="34" spans="2:15" x14ac:dyDescent="0.3">
      <c r="B34" s="153" t="s">
        <v>78</v>
      </c>
      <c r="C34" s="154">
        <v>0.8</v>
      </c>
      <c r="D34" s="49">
        <v>0.6</v>
      </c>
      <c r="E34" s="50">
        <v>0.4</v>
      </c>
      <c r="F34" s="50">
        <v>0.2</v>
      </c>
      <c r="G34" s="138">
        <v>1</v>
      </c>
      <c r="H34" s="67">
        <f>SUMPRODUCT($D$6:$G$6,D34:G34)</f>
        <v>706.66666666666674</v>
      </c>
      <c r="I34" s="32" t="s">
        <v>4</v>
      </c>
      <c r="J34" s="70">
        <f>+C34*C27</f>
        <v>880</v>
      </c>
      <c r="K34" s="189">
        <v>2505.7692307692305</v>
      </c>
      <c r="L34" s="187">
        <v>1000</v>
      </c>
      <c r="M34" s="187">
        <v>400</v>
      </c>
      <c r="N34" s="187">
        <v>0</v>
      </c>
      <c r="O34" s="185">
        <v>120</v>
      </c>
    </row>
    <row r="35" spans="2:15" ht="15" thickBot="1" x14ac:dyDescent="0.35">
      <c r="B35" s="79" t="s">
        <v>79</v>
      </c>
      <c r="C35" s="156">
        <v>0.8</v>
      </c>
      <c r="D35" s="52">
        <v>0.4</v>
      </c>
      <c r="E35" s="53">
        <v>0.6</v>
      </c>
      <c r="F35" s="53">
        <v>0.8</v>
      </c>
      <c r="G35" s="118">
        <v>0</v>
      </c>
      <c r="H35" s="69">
        <f>SUMPRODUCT($D$6:$G$6,D35:G35)</f>
        <v>560</v>
      </c>
      <c r="I35" s="38" t="s">
        <v>4</v>
      </c>
      <c r="J35" s="72">
        <f>+C35*C28</f>
        <v>640</v>
      </c>
      <c r="K35" s="190"/>
      <c r="L35" s="188"/>
      <c r="M35" s="188"/>
      <c r="N35" s="188"/>
      <c r="O35" s="186"/>
    </row>
    <row r="36" spans="2:15" s="11" customFormat="1" ht="7.05" customHeight="1" thickBot="1" x14ac:dyDescent="0.35">
      <c r="B36" s="44"/>
      <c r="C36" s="158"/>
      <c r="H36" s="159"/>
      <c r="I36" s="160"/>
      <c r="J36" s="161"/>
      <c r="K36" s="165"/>
      <c r="L36" s="166"/>
      <c r="M36" s="166"/>
      <c r="N36" s="166"/>
      <c r="O36" s="166"/>
    </row>
    <row r="37" spans="2:15" x14ac:dyDescent="0.3">
      <c r="B37" s="153" t="s">
        <v>78</v>
      </c>
      <c r="C37" s="154">
        <v>0.7</v>
      </c>
      <c r="D37" s="49">
        <v>0.6</v>
      </c>
      <c r="E37" s="50">
        <v>0.4</v>
      </c>
      <c r="F37" s="50">
        <v>0.2</v>
      </c>
      <c r="G37" s="138">
        <v>1</v>
      </c>
      <c r="H37" s="67">
        <f t="shared" ref="H37:H38" si="3">SUMPRODUCT($D$6:$G$6,D37:G37)</f>
        <v>706.66666666666674</v>
      </c>
      <c r="I37" s="32" t="s">
        <v>4</v>
      </c>
      <c r="J37" s="70">
        <f>+C37*C27</f>
        <v>770</v>
      </c>
      <c r="K37" s="189">
        <v>2208.102564102564</v>
      </c>
      <c r="L37" s="187">
        <v>1000</v>
      </c>
      <c r="M37" s="201">
        <v>267</v>
      </c>
      <c r="N37" s="187">
        <v>0</v>
      </c>
      <c r="O37" s="185">
        <v>0</v>
      </c>
    </row>
    <row r="38" spans="2:15" ht="15" thickBot="1" x14ac:dyDescent="0.35">
      <c r="B38" s="79" t="s">
        <v>79</v>
      </c>
      <c r="C38" s="156">
        <v>0.7</v>
      </c>
      <c r="D38" s="52">
        <v>0.4</v>
      </c>
      <c r="E38" s="53">
        <v>0.6</v>
      </c>
      <c r="F38" s="53">
        <v>0.8</v>
      </c>
      <c r="G38" s="118">
        <v>0</v>
      </c>
      <c r="H38" s="69">
        <f t="shared" si="3"/>
        <v>560</v>
      </c>
      <c r="I38" s="38" t="s">
        <v>4</v>
      </c>
      <c r="J38" s="72">
        <f>+C38*C28</f>
        <v>560</v>
      </c>
      <c r="K38" s="190"/>
      <c r="L38" s="188"/>
      <c r="M38" s="202"/>
      <c r="N38" s="188"/>
      <c r="O38" s="186"/>
    </row>
    <row r="40" spans="2:15" x14ac:dyDescent="0.3">
      <c r="M40" s="77"/>
      <c r="N40" t="s">
        <v>76</v>
      </c>
    </row>
    <row r="44" spans="2:15" ht="15" thickBot="1" x14ac:dyDescent="0.35"/>
    <row r="45" spans="2:15" ht="15" thickBot="1" x14ac:dyDescent="0.35">
      <c r="B45" s="115" t="s">
        <v>213</v>
      </c>
      <c r="C45" s="117" t="s">
        <v>74</v>
      </c>
    </row>
    <row r="46" spans="2:15" ht="15" thickBot="1" x14ac:dyDescent="0.35">
      <c r="B46" s="90" t="s">
        <v>82</v>
      </c>
      <c r="C46" s="86">
        <v>2839.7615384615383</v>
      </c>
    </row>
    <row r="47" spans="2:15" ht="15" thickBot="1" x14ac:dyDescent="0.35">
      <c r="B47" s="83" t="s">
        <v>199</v>
      </c>
      <c r="C47" s="54">
        <f>K31</f>
        <v>2802.8618881118882</v>
      </c>
    </row>
    <row r="48" spans="2:15" ht="15" thickBot="1" x14ac:dyDescent="0.35">
      <c r="B48" s="84" t="s">
        <v>200</v>
      </c>
      <c r="C48" s="54">
        <f>K34</f>
        <v>2505.7692307692305</v>
      </c>
    </row>
    <row r="49" spans="2:3" ht="15" thickBot="1" x14ac:dyDescent="0.35">
      <c r="B49" s="85" t="s">
        <v>201</v>
      </c>
      <c r="C49" s="78">
        <f>K37</f>
        <v>2208.102564102564</v>
      </c>
    </row>
  </sheetData>
  <mergeCells count="26">
    <mergeCell ref="K34:K35"/>
    <mergeCell ref="K37:K38"/>
    <mergeCell ref="L37:L38"/>
    <mergeCell ref="M37:M38"/>
    <mergeCell ref="N37:N38"/>
    <mergeCell ref="O37:O38"/>
    <mergeCell ref="M9:Q9"/>
    <mergeCell ref="L34:L35"/>
    <mergeCell ref="M34:M35"/>
    <mergeCell ref="N34:N35"/>
    <mergeCell ref="O34:O35"/>
    <mergeCell ref="A25:O25"/>
    <mergeCell ref="K31:K32"/>
    <mergeCell ref="L31:L32"/>
    <mergeCell ref="M31:M32"/>
    <mergeCell ref="N31:N32"/>
    <mergeCell ref="O31:O32"/>
    <mergeCell ref="L29:O29"/>
    <mergeCell ref="B30:C30"/>
    <mergeCell ref="D30:G30"/>
    <mergeCell ref="K29:K30"/>
    <mergeCell ref="B3:C3"/>
    <mergeCell ref="B10:C10"/>
    <mergeCell ref="B11:B15"/>
    <mergeCell ref="B16:B17"/>
    <mergeCell ref="B18:B2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90"/>
  <sheetViews>
    <sheetView topLeftCell="A28" workbookViewId="0">
      <selection activeCell="L37" sqref="L37"/>
    </sheetView>
  </sheetViews>
  <sheetFormatPr defaultRowHeight="14.4" x14ac:dyDescent="0.3"/>
  <cols>
    <col min="1" max="1" width="13.21875" customWidth="1"/>
    <col min="2" max="2" width="13.77734375" customWidth="1"/>
    <col min="3" max="6" width="12.6640625" customWidth="1"/>
    <col min="7" max="7" width="10.21875" bestFit="1" customWidth="1"/>
    <col min="8" max="8" width="14.88671875" customWidth="1"/>
    <col min="9" max="9" width="12.88671875" customWidth="1"/>
    <col min="10" max="10" width="12.21875" customWidth="1"/>
    <col min="13" max="13" width="17.44140625" bestFit="1" customWidth="1"/>
  </cols>
  <sheetData>
    <row r="1" spans="1:3" x14ac:dyDescent="0.3">
      <c r="A1" s="135" t="s">
        <v>203</v>
      </c>
    </row>
    <row r="2" spans="1:3" x14ac:dyDescent="0.3">
      <c r="A2" s="135" t="s">
        <v>204</v>
      </c>
    </row>
    <row r="3" spans="1:3" x14ac:dyDescent="0.3">
      <c r="A3" s="135" t="s">
        <v>205</v>
      </c>
    </row>
    <row r="4" spans="1:3" x14ac:dyDescent="0.3">
      <c r="A4" s="135" t="s">
        <v>137</v>
      </c>
    </row>
    <row r="5" spans="1:3" x14ac:dyDescent="0.3">
      <c r="A5" s="135" t="s">
        <v>138</v>
      </c>
    </row>
    <row r="8" spans="1:3" x14ac:dyDescent="0.3">
      <c r="B8" t="s">
        <v>139</v>
      </c>
    </row>
    <row r="9" spans="1:3" x14ac:dyDescent="0.3">
      <c r="C9" t="s">
        <v>140</v>
      </c>
    </row>
    <row r="10" spans="1:3" x14ac:dyDescent="0.3">
      <c r="C10" t="s">
        <v>141</v>
      </c>
    </row>
    <row r="11" spans="1:3" x14ac:dyDescent="0.3">
      <c r="C11" t="s">
        <v>142</v>
      </c>
    </row>
    <row r="12" spans="1:3" x14ac:dyDescent="0.3">
      <c r="C12" t="s">
        <v>143</v>
      </c>
    </row>
    <row r="14" spans="1:3" x14ac:dyDescent="0.3">
      <c r="B14" t="s">
        <v>144</v>
      </c>
      <c r="C14" s="121"/>
    </row>
    <row r="15" spans="1:3" x14ac:dyDescent="0.3">
      <c r="C15" t="s">
        <v>145</v>
      </c>
    </row>
    <row r="16" spans="1:3" x14ac:dyDescent="0.3">
      <c r="C16" t="s">
        <v>146</v>
      </c>
    </row>
    <row r="17" spans="2:10" x14ac:dyDescent="0.3">
      <c r="C17" t="s">
        <v>147</v>
      </c>
    </row>
    <row r="18" spans="2:10" x14ac:dyDescent="0.3">
      <c r="C18" t="s">
        <v>148</v>
      </c>
    </row>
    <row r="19" spans="2:10" x14ac:dyDescent="0.3">
      <c r="C19" t="s">
        <v>149</v>
      </c>
    </row>
    <row r="21" spans="2:10" x14ac:dyDescent="0.3">
      <c r="C21" t="s">
        <v>150</v>
      </c>
    </row>
    <row r="23" spans="2:10" x14ac:dyDescent="0.3">
      <c r="C23" t="s">
        <v>151</v>
      </c>
    </row>
    <row r="24" spans="2:10" x14ac:dyDescent="0.3">
      <c r="C24" t="s">
        <v>152</v>
      </c>
    </row>
    <row r="26" spans="2:10" x14ac:dyDescent="0.3">
      <c r="C26" t="s">
        <v>153</v>
      </c>
    </row>
    <row r="27" spans="2:10" x14ac:dyDescent="0.3">
      <c r="C27" t="s">
        <v>154</v>
      </c>
    </row>
    <row r="28" spans="2:10" x14ac:dyDescent="0.3">
      <c r="C28" t="s">
        <v>155</v>
      </c>
    </row>
    <row r="29" spans="2:10" x14ac:dyDescent="0.3">
      <c r="C29" t="s">
        <v>156</v>
      </c>
    </row>
    <row r="30" spans="2:10" ht="15" thickBot="1" x14ac:dyDescent="0.35"/>
    <row r="31" spans="2:10" x14ac:dyDescent="0.3">
      <c r="B31" s="122" t="s">
        <v>163</v>
      </c>
      <c r="C31" s="123"/>
      <c r="D31" s="123"/>
      <c r="E31" s="123"/>
      <c r="F31" s="123"/>
      <c r="G31" s="123"/>
      <c r="H31" s="123"/>
      <c r="I31" s="123"/>
      <c r="J31" s="124"/>
    </row>
    <row r="32" spans="2:10" x14ac:dyDescent="0.3">
      <c r="B32" s="51"/>
      <c r="C32" s="47"/>
      <c r="D32" s="47"/>
      <c r="E32" s="47"/>
      <c r="F32" s="47"/>
      <c r="G32" s="47"/>
      <c r="H32" s="47"/>
      <c r="I32" s="47"/>
      <c r="J32" s="125"/>
    </row>
    <row r="33" spans="2:10" x14ac:dyDescent="0.3">
      <c r="B33" s="51"/>
      <c r="C33" s="145" t="s">
        <v>162</v>
      </c>
      <c r="D33" s="47"/>
      <c r="E33" s="47"/>
      <c r="F33" s="47"/>
      <c r="G33" s="47"/>
      <c r="H33" s="47"/>
      <c r="I33" s="47"/>
      <c r="J33" s="125"/>
    </row>
    <row r="34" spans="2:10" x14ac:dyDescent="0.3">
      <c r="B34" s="51"/>
      <c r="C34" s="47" t="s">
        <v>164</v>
      </c>
      <c r="D34" s="47"/>
      <c r="E34" s="47"/>
      <c r="F34" s="47"/>
      <c r="G34" s="47"/>
      <c r="H34" s="47"/>
      <c r="I34" s="47"/>
      <c r="J34" s="125"/>
    </row>
    <row r="35" spans="2:10" x14ac:dyDescent="0.3">
      <c r="B35" s="51"/>
      <c r="C35" s="47" t="s">
        <v>165</v>
      </c>
      <c r="D35" s="47"/>
      <c r="E35" s="47"/>
      <c r="F35" s="47"/>
      <c r="G35" s="146">
        <f>8*5*8*60</f>
        <v>19200</v>
      </c>
      <c r="H35" s="47"/>
      <c r="I35" s="47" t="s">
        <v>166</v>
      </c>
      <c r="J35" s="125"/>
    </row>
    <row r="36" spans="2:10" x14ac:dyDescent="0.3">
      <c r="B36" s="51"/>
      <c r="C36" s="47" t="s">
        <v>176</v>
      </c>
      <c r="D36" s="47"/>
      <c r="E36" s="47"/>
      <c r="F36" s="47"/>
      <c r="G36" s="47"/>
      <c r="H36" s="47"/>
      <c r="I36" s="47"/>
      <c r="J36" s="125"/>
    </row>
    <row r="37" spans="2:10" x14ac:dyDescent="0.3">
      <c r="B37" s="51"/>
      <c r="C37" s="47"/>
      <c r="D37" s="47"/>
      <c r="E37" s="47"/>
      <c r="F37" s="47"/>
      <c r="G37" s="47"/>
      <c r="H37" s="47"/>
      <c r="I37" s="47"/>
      <c r="J37" s="125"/>
    </row>
    <row r="38" spans="2:10" ht="15" thickBot="1" x14ac:dyDescent="0.35">
      <c r="B38" s="51"/>
      <c r="C38" s="47" t="s">
        <v>215</v>
      </c>
      <c r="D38" s="47"/>
      <c r="E38" s="47"/>
      <c r="F38" s="47"/>
      <c r="G38" s="47"/>
      <c r="H38" s="47"/>
      <c r="I38" s="47"/>
      <c r="J38" s="125"/>
    </row>
    <row r="39" spans="2:10" ht="16.2" thickBot="1" x14ac:dyDescent="0.35">
      <c r="B39" s="51"/>
      <c r="C39" s="126" t="s">
        <v>157</v>
      </c>
      <c r="D39" s="127" t="s">
        <v>158</v>
      </c>
      <c r="E39" s="127" t="s">
        <v>159</v>
      </c>
      <c r="F39" s="128" t="s">
        <v>160</v>
      </c>
      <c r="G39" s="47"/>
      <c r="H39" s="47"/>
      <c r="I39" s="47"/>
      <c r="J39" s="125"/>
    </row>
    <row r="40" spans="2:10" x14ac:dyDescent="0.3">
      <c r="B40" s="51"/>
      <c r="C40" s="47">
        <v>13</v>
      </c>
      <c r="D40" s="47">
        <v>10</v>
      </c>
      <c r="E40" s="47">
        <v>8</v>
      </c>
      <c r="F40" s="47">
        <v>8</v>
      </c>
      <c r="G40" s="47"/>
      <c r="H40" s="47"/>
      <c r="I40" s="47"/>
      <c r="J40" s="125"/>
    </row>
    <row r="41" spans="2:10" x14ac:dyDescent="0.3">
      <c r="B41" s="51"/>
      <c r="C41" s="47"/>
      <c r="D41" s="47"/>
      <c r="E41" s="47"/>
      <c r="F41" s="47"/>
      <c r="G41" s="47"/>
      <c r="H41" s="47"/>
      <c r="I41" s="47"/>
      <c r="J41" s="125"/>
    </row>
    <row r="42" spans="2:10" x14ac:dyDescent="0.3">
      <c r="B42" s="51"/>
      <c r="C42" s="47"/>
      <c r="D42" s="47"/>
      <c r="E42" s="47"/>
      <c r="F42" s="47"/>
      <c r="G42" s="47"/>
      <c r="H42" s="47"/>
      <c r="I42" s="47"/>
      <c r="J42" s="125"/>
    </row>
    <row r="43" spans="2:10" ht="15" thickBot="1" x14ac:dyDescent="0.35">
      <c r="B43" s="51" t="s">
        <v>167</v>
      </c>
      <c r="C43" s="47"/>
      <c r="D43" s="47"/>
      <c r="E43" s="47"/>
      <c r="F43" s="47"/>
      <c r="G43" s="47"/>
      <c r="H43" s="47"/>
      <c r="I43" s="47"/>
      <c r="J43" s="125"/>
    </row>
    <row r="44" spans="2:10" ht="15" thickBot="1" x14ac:dyDescent="0.35">
      <c r="B44" s="51"/>
      <c r="C44" s="168" t="s">
        <v>144</v>
      </c>
      <c r="D44" s="144" t="s">
        <v>175</v>
      </c>
      <c r="E44" s="144"/>
      <c r="F44" s="120"/>
      <c r="G44" s="47"/>
      <c r="H44" s="47"/>
      <c r="I44" s="47"/>
      <c r="J44" s="125"/>
    </row>
    <row r="45" spans="2:10" x14ac:dyDescent="0.3">
      <c r="B45" s="51"/>
      <c r="C45" s="47"/>
      <c r="D45" s="47"/>
      <c r="E45" s="47"/>
      <c r="F45" s="47"/>
      <c r="G45" s="47"/>
      <c r="H45" s="47"/>
      <c r="I45" s="47"/>
      <c r="J45" s="125"/>
    </row>
    <row r="46" spans="2:10" ht="15" thickBot="1" x14ac:dyDescent="0.35">
      <c r="B46" s="52"/>
      <c r="C46" s="53"/>
      <c r="D46" s="53"/>
      <c r="E46" s="53"/>
      <c r="F46" s="53"/>
      <c r="G46" s="53"/>
      <c r="H46" s="53"/>
      <c r="I46" s="53"/>
      <c r="J46" s="118"/>
    </row>
    <row r="49" spans="1:17" s="169" customFormat="1" x14ac:dyDescent="0.3">
      <c r="B49" s="173" t="s">
        <v>26</v>
      </c>
      <c r="C49" s="173"/>
      <c r="D49" s="198" t="s">
        <v>206</v>
      </c>
      <c r="E49" s="198"/>
      <c r="F49" s="198"/>
      <c r="G49" s="198"/>
      <c r="H49" s="198"/>
      <c r="I49" s="198"/>
      <c r="J49" s="198"/>
    </row>
    <row r="50" spans="1:17" x14ac:dyDescent="0.3">
      <c r="B50" s="43"/>
      <c r="C50" s="44"/>
      <c r="D50" s="45"/>
      <c r="E50" s="45"/>
      <c r="F50" s="11"/>
      <c r="G50" s="11"/>
      <c r="H50" s="11"/>
      <c r="I50" s="11"/>
      <c r="J50" s="11"/>
    </row>
    <row r="51" spans="1:17" ht="15" thickBot="1" x14ac:dyDescent="0.35">
      <c r="B51" s="2"/>
      <c r="D51" s="3" t="s">
        <v>9</v>
      </c>
      <c r="E51" s="3" t="s">
        <v>10</v>
      </c>
      <c r="F51" s="8" t="s">
        <v>11</v>
      </c>
      <c r="G51" s="8" t="s">
        <v>12</v>
      </c>
    </row>
    <row r="52" spans="1:17" ht="15" thickBot="1" x14ac:dyDescent="0.35">
      <c r="C52" s="7" t="s">
        <v>0</v>
      </c>
      <c r="D52" s="40">
        <v>1046.1538461538462</v>
      </c>
      <c r="E52" s="41">
        <v>400</v>
      </c>
      <c r="F52" s="40">
        <v>0</v>
      </c>
      <c r="G52" s="42">
        <v>200</v>
      </c>
    </row>
    <row r="53" spans="1:17" ht="15" thickBot="1" x14ac:dyDescent="0.35">
      <c r="B53" s="6" t="s">
        <v>1</v>
      </c>
      <c r="C53" s="7" t="s">
        <v>52</v>
      </c>
      <c r="D53" s="101">
        <f>+N58</f>
        <v>1.9307692307692308</v>
      </c>
      <c r="E53" s="101">
        <f>+O58</f>
        <v>1.04</v>
      </c>
      <c r="F53" s="101">
        <f>+P58</f>
        <v>1.1466666666666667</v>
      </c>
      <c r="G53" s="101">
        <f>+Q58</f>
        <v>1.325</v>
      </c>
      <c r="H53" s="24">
        <f>SUMPRODUCT(D52:G52,D53:G53)</f>
        <v>2700.8816568047341</v>
      </c>
      <c r="I53" s="8" t="s">
        <v>2</v>
      </c>
      <c r="M53" s="115" t="s">
        <v>87</v>
      </c>
      <c r="N53" s="116"/>
      <c r="O53" s="116"/>
      <c r="P53" s="116"/>
      <c r="Q53" s="117"/>
    </row>
    <row r="54" spans="1:17" ht="15" thickBot="1" x14ac:dyDescent="0.35">
      <c r="B54" s="6" t="s">
        <v>13</v>
      </c>
      <c r="C54" s="7"/>
      <c r="D54" s="63"/>
      <c r="E54" s="64"/>
      <c r="F54" s="64"/>
      <c r="G54" s="64"/>
      <c r="H54" s="46">
        <f>SUM(D52:G52)</f>
        <v>1646.1538461538462</v>
      </c>
      <c r="I54" s="8"/>
      <c r="M54" s="80"/>
      <c r="N54" s="74" t="s">
        <v>9</v>
      </c>
      <c r="O54" s="74" t="s">
        <v>10</v>
      </c>
      <c r="P54" s="75" t="s">
        <v>11</v>
      </c>
      <c r="Q54" s="76" t="s">
        <v>12</v>
      </c>
    </row>
    <row r="55" spans="1:17" ht="15" thickBot="1" x14ac:dyDescent="0.35">
      <c r="M55" s="81" t="s">
        <v>88</v>
      </c>
      <c r="N55" s="95">
        <v>5304</v>
      </c>
      <c r="O55" s="95">
        <v>1800</v>
      </c>
      <c r="P55" s="93">
        <v>510</v>
      </c>
      <c r="Q55" s="95">
        <v>925</v>
      </c>
    </row>
    <row r="56" spans="1:17" ht="15" thickBot="1" x14ac:dyDescent="0.35">
      <c r="B56" s="177" t="s">
        <v>3</v>
      </c>
      <c r="C56" s="178"/>
      <c r="D56" s="27" t="s">
        <v>9</v>
      </c>
      <c r="E56" s="28" t="s">
        <v>10</v>
      </c>
      <c r="F56" s="29" t="s">
        <v>11</v>
      </c>
      <c r="G56" s="30" t="s">
        <v>12</v>
      </c>
      <c r="M56" s="81" t="s">
        <v>90</v>
      </c>
      <c r="N56" s="96">
        <v>3296</v>
      </c>
      <c r="O56" s="96">
        <v>1280</v>
      </c>
      <c r="P56" s="93">
        <v>338</v>
      </c>
      <c r="Q56" s="96">
        <v>660</v>
      </c>
    </row>
    <row r="57" spans="1:17" ht="15" thickBot="1" x14ac:dyDescent="0.35">
      <c r="B57" s="174" t="s">
        <v>49</v>
      </c>
      <c r="C57" s="12" t="s">
        <v>20</v>
      </c>
      <c r="D57" s="18">
        <v>1</v>
      </c>
      <c r="E57" s="13">
        <v>0</v>
      </c>
      <c r="F57" s="13">
        <v>0</v>
      </c>
      <c r="G57" s="13">
        <v>0</v>
      </c>
      <c r="H57" s="67">
        <f>SUMPRODUCT($D$52:$G$52,D57:G57)</f>
        <v>1046.1538461538462</v>
      </c>
      <c r="I57" s="32" t="s">
        <v>25</v>
      </c>
      <c r="J57" s="33">
        <v>1000</v>
      </c>
      <c r="M57" s="82" t="s">
        <v>89</v>
      </c>
      <c r="N57" s="97">
        <v>1040</v>
      </c>
      <c r="O57" s="97">
        <v>500</v>
      </c>
      <c r="P57" s="94">
        <v>150</v>
      </c>
      <c r="Q57" s="97">
        <v>200</v>
      </c>
    </row>
    <row r="58" spans="1:17" ht="15" thickBot="1" x14ac:dyDescent="0.35">
      <c r="B58" s="175"/>
      <c r="C58" s="14" t="s">
        <v>21</v>
      </c>
      <c r="D58" s="20">
        <v>0</v>
      </c>
      <c r="E58" s="129">
        <v>1</v>
      </c>
      <c r="F58" s="129">
        <v>0</v>
      </c>
      <c r="G58" s="129">
        <v>0</v>
      </c>
      <c r="H58" s="68">
        <f t="shared" ref="H58:H68" si="0">SUMPRODUCT($D$52:$G$52,D58:G58)</f>
        <v>400</v>
      </c>
      <c r="I58" s="35" t="s">
        <v>25</v>
      </c>
      <c r="J58" s="36">
        <v>400</v>
      </c>
      <c r="M58" s="52" t="s">
        <v>91</v>
      </c>
      <c r="N58" s="100">
        <f>+(N55-N56)/N57</f>
        <v>1.9307692307692308</v>
      </c>
      <c r="O58" s="100">
        <f t="shared" ref="O58:Q58" si="1">+(O55-O56)/O57</f>
        <v>1.04</v>
      </c>
      <c r="P58" s="100">
        <f t="shared" si="1"/>
        <v>1.1466666666666667</v>
      </c>
      <c r="Q58" s="111">
        <f t="shared" si="1"/>
        <v>1.325</v>
      </c>
    </row>
    <row r="59" spans="1:17" x14ac:dyDescent="0.3">
      <c r="B59" s="175"/>
      <c r="C59" s="14" t="s">
        <v>22</v>
      </c>
      <c r="D59" s="20">
        <v>0</v>
      </c>
      <c r="E59" s="129">
        <v>1</v>
      </c>
      <c r="F59" s="129">
        <v>0</v>
      </c>
      <c r="G59" s="129">
        <v>0</v>
      </c>
      <c r="H59" s="68">
        <f t="shared" si="0"/>
        <v>400</v>
      </c>
      <c r="I59" s="35" t="s">
        <v>4</v>
      </c>
      <c r="J59" s="36">
        <v>500</v>
      </c>
    </row>
    <row r="60" spans="1:17" x14ac:dyDescent="0.3">
      <c r="B60" s="175"/>
      <c r="C60" s="14" t="s">
        <v>23</v>
      </c>
      <c r="D60" s="20">
        <v>0</v>
      </c>
      <c r="E60" s="129">
        <v>0</v>
      </c>
      <c r="F60" s="129">
        <v>1</v>
      </c>
      <c r="G60" s="129">
        <v>0</v>
      </c>
      <c r="H60" s="68">
        <f t="shared" si="0"/>
        <v>0</v>
      </c>
      <c r="I60" s="35" t="s">
        <v>4</v>
      </c>
      <c r="J60" s="36">
        <v>150</v>
      </c>
    </row>
    <row r="61" spans="1:17" ht="15" thickBot="1" x14ac:dyDescent="0.35">
      <c r="B61" s="176"/>
      <c r="C61" s="16" t="s">
        <v>24</v>
      </c>
      <c r="D61" s="22">
        <v>0</v>
      </c>
      <c r="E61" s="17">
        <v>0</v>
      </c>
      <c r="F61" s="17">
        <v>0</v>
      </c>
      <c r="G61" s="17">
        <v>1</v>
      </c>
      <c r="H61" s="69">
        <f t="shared" si="0"/>
        <v>200</v>
      </c>
      <c r="I61" s="38" t="s">
        <v>4</v>
      </c>
      <c r="J61" s="39">
        <v>200</v>
      </c>
    </row>
    <row r="62" spans="1:17" x14ac:dyDescent="0.3">
      <c r="B62" s="174" t="s">
        <v>50</v>
      </c>
      <c r="C62" s="12" t="s">
        <v>19</v>
      </c>
      <c r="D62" s="18">
        <v>0.6</v>
      </c>
      <c r="E62" s="13">
        <v>0.4</v>
      </c>
      <c r="F62" s="13">
        <v>0.2</v>
      </c>
      <c r="G62" s="13">
        <v>1</v>
      </c>
      <c r="H62" s="67">
        <f t="shared" si="0"/>
        <v>987.69230769230774</v>
      </c>
      <c r="I62" s="32" t="s">
        <v>4</v>
      </c>
      <c r="J62" s="33">
        <v>1100</v>
      </c>
    </row>
    <row r="63" spans="1:17" ht="15" thickBot="1" x14ac:dyDescent="0.35">
      <c r="B63" s="176"/>
      <c r="C63" s="16" t="s">
        <v>18</v>
      </c>
      <c r="D63" s="22">
        <v>0.4</v>
      </c>
      <c r="E63" s="17">
        <v>0.6</v>
      </c>
      <c r="F63" s="17">
        <v>0.8</v>
      </c>
      <c r="G63" s="17">
        <v>0</v>
      </c>
      <c r="H63" s="69">
        <f t="shared" si="0"/>
        <v>658.46153846153857</v>
      </c>
      <c r="I63" s="38" t="s">
        <v>4</v>
      </c>
      <c r="J63" s="39">
        <v>800</v>
      </c>
    </row>
    <row r="64" spans="1:17" s="5" customFormat="1" ht="15" thickBot="1" x14ac:dyDescent="0.35">
      <c r="A64" s="5" t="s">
        <v>168</v>
      </c>
      <c r="B64" s="199" t="s">
        <v>161</v>
      </c>
      <c r="C64" s="200"/>
      <c r="D64" s="130">
        <v>13</v>
      </c>
      <c r="E64" s="131">
        <v>10</v>
      </c>
      <c r="F64" s="131">
        <v>8</v>
      </c>
      <c r="G64" s="131">
        <v>8</v>
      </c>
      <c r="H64" s="132">
        <f t="shared" si="0"/>
        <v>19200</v>
      </c>
      <c r="I64" s="133" t="s">
        <v>4</v>
      </c>
      <c r="J64" s="134">
        <v>19200</v>
      </c>
    </row>
    <row r="65" spans="2:10" x14ac:dyDescent="0.3">
      <c r="B65" s="175" t="s">
        <v>51</v>
      </c>
      <c r="C65" s="14" t="s">
        <v>14</v>
      </c>
      <c r="D65" s="20">
        <v>1</v>
      </c>
      <c r="E65" s="129">
        <v>1</v>
      </c>
      <c r="F65" s="129">
        <v>1</v>
      </c>
      <c r="G65" s="129">
        <v>1</v>
      </c>
      <c r="H65" s="68">
        <f t="shared" si="0"/>
        <v>1646.1538461538462</v>
      </c>
      <c r="I65" s="35" t="s">
        <v>4</v>
      </c>
      <c r="J65" s="36">
        <v>3600</v>
      </c>
    </row>
    <row r="66" spans="2:10" x14ac:dyDescent="0.3">
      <c r="B66" s="175"/>
      <c r="C66" s="14" t="s">
        <v>15</v>
      </c>
      <c r="D66" s="20">
        <v>2</v>
      </c>
      <c r="E66" s="129">
        <v>1.5</v>
      </c>
      <c r="F66" s="129">
        <v>1</v>
      </c>
      <c r="G66" s="129">
        <v>1.75</v>
      </c>
      <c r="H66" s="68">
        <f t="shared" si="0"/>
        <v>3042.3076923076924</v>
      </c>
      <c r="I66" s="35" t="s">
        <v>4</v>
      </c>
      <c r="J66" s="36">
        <v>3600</v>
      </c>
    </row>
    <row r="67" spans="2:10" x14ac:dyDescent="0.3">
      <c r="B67" s="175"/>
      <c r="C67" s="14" t="s">
        <v>16</v>
      </c>
      <c r="D67" s="20">
        <v>1</v>
      </c>
      <c r="E67" s="129">
        <v>0.7</v>
      </c>
      <c r="F67" s="129">
        <v>0.2</v>
      </c>
      <c r="G67" s="129">
        <v>0</v>
      </c>
      <c r="H67" s="68">
        <f t="shared" si="0"/>
        <v>1326.1538461538462</v>
      </c>
      <c r="I67" s="35" t="s">
        <v>4</v>
      </c>
      <c r="J67" s="36">
        <v>3600</v>
      </c>
    </row>
    <row r="68" spans="2:10" ht="15" thickBot="1" x14ac:dyDescent="0.35">
      <c r="B68" s="176"/>
      <c r="C68" s="16" t="s">
        <v>17</v>
      </c>
      <c r="D68" s="22">
        <v>2.5</v>
      </c>
      <c r="E68" s="17">
        <v>1.6</v>
      </c>
      <c r="F68" s="17">
        <v>1.25</v>
      </c>
      <c r="G68" s="17">
        <v>1</v>
      </c>
      <c r="H68" s="69">
        <f t="shared" si="0"/>
        <v>3455.3846153846152</v>
      </c>
      <c r="I68" s="38" t="s">
        <v>4</v>
      </c>
      <c r="J68" s="39">
        <v>3600</v>
      </c>
    </row>
    <row r="69" spans="2:10" x14ac:dyDescent="0.3">
      <c r="H69" s="8" t="s">
        <v>5</v>
      </c>
      <c r="J69" s="8" t="s">
        <v>6</v>
      </c>
    </row>
    <row r="70" spans="2:10" x14ac:dyDescent="0.3">
      <c r="H70" s="10" t="s">
        <v>7</v>
      </c>
      <c r="I70" s="10"/>
      <c r="J70" s="10" t="s">
        <v>8</v>
      </c>
    </row>
    <row r="73" spans="2:10" x14ac:dyDescent="0.3">
      <c r="B73" t="s">
        <v>169</v>
      </c>
    </row>
    <row r="74" spans="2:10" x14ac:dyDescent="0.3">
      <c r="B74" t="s">
        <v>170</v>
      </c>
    </row>
    <row r="76" spans="2:10" ht="15" thickBot="1" x14ac:dyDescent="0.35">
      <c r="C76" s="143" t="s">
        <v>171</v>
      </c>
      <c r="D76" s="143"/>
      <c r="E76" s="143"/>
      <c r="F76" s="143"/>
    </row>
    <row r="77" spans="2:10" ht="15" thickBot="1" x14ac:dyDescent="0.35">
      <c r="B77" s="2"/>
      <c r="C77" s="49"/>
      <c r="D77" s="27" t="s">
        <v>9</v>
      </c>
      <c r="E77" s="28" t="s">
        <v>10</v>
      </c>
      <c r="F77" s="29" t="s">
        <v>11</v>
      </c>
      <c r="G77" s="30" t="s">
        <v>12</v>
      </c>
      <c r="H77" s="139" t="s">
        <v>173</v>
      </c>
      <c r="I77" s="142" t="s">
        <v>52</v>
      </c>
    </row>
    <row r="78" spans="2:10" ht="15" thickBot="1" x14ac:dyDescent="0.35">
      <c r="C78" s="140" t="s">
        <v>211</v>
      </c>
      <c r="D78" s="42">
        <v>1029</v>
      </c>
      <c r="E78" s="42">
        <v>400</v>
      </c>
      <c r="F78" s="40">
        <v>150</v>
      </c>
      <c r="G78" s="42">
        <v>200</v>
      </c>
      <c r="H78" s="46">
        <f>SUM(D78:G78)</f>
        <v>1779</v>
      </c>
      <c r="I78" s="24">
        <v>2839.7615384615383</v>
      </c>
    </row>
    <row r="80" spans="2:10" ht="15" thickBot="1" x14ac:dyDescent="0.35">
      <c r="C80" s="143" t="s">
        <v>172</v>
      </c>
      <c r="D80" s="143"/>
      <c r="E80" s="143"/>
      <c r="F80" s="143"/>
    </row>
    <row r="81" spans="2:9" ht="15" thickBot="1" x14ac:dyDescent="0.35">
      <c r="C81" s="49"/>
      <c r="D81" s="141" t="s">
        <v>9</v>
      </c>
      <c r="E81" s="136" t="s">
        <v>10</v>
      </c>
      <c r="F81" s="137" t="s">
        <v>11</v>
      </c>
      <c r="G81" s="137" t="s">
        <v>12</v>
      </c>
      <c r="H81" s="139" t="s">
        <v>173</v>
      </c>
      <c r="I81" s="142" t="s">
        <v>52</v>
      </c>
    </row>
    <row r="82" spans="2:9" ht="15" thickBot="1" x14ac:dyDescent="0.35">
      <c r="C82" s="140" t="s">
        <v>211</v>
      </c>
      <c r="D82" s="42">
        <v>1046.1538461538462</v>
      </c>
      <c r="E82" s="42">
        <v>400</v>
      </c>
      <c r="F82" s="40">
        <v>0</v>
      </c>
      <c r="G82" s="42">
        <v>200</v>
      </c>
      <c r="H82" s="46">
        <f>SUM(D82:G82)</f>
        <v>1646.1538461538462</v>
      </c>
      <c r="I82" s="24">
        <v>2700.8816568047341</v>
      </c>
    </row>
    <row r="83" spans="2:9" ht="15" thickBot="1" x14ac:dyDescent="0.35"/>
    <row r="84" spans="2:9" ht="15" thickBot="1" x14ac:dyDescent="0.35">
      <c r="C84" s="147" t="s">
        <v>174</v>
      </c>
      <c r="D84" s="42">
        <f>+D78-D82</f>
        <v>-17.153846153846189</v>
      </c>
      <c r="E84" s="42">
        <f t="shared" ref="E84:I84" si="2">+E78-E82</f>
        <v>0</v>
      </c>
      <c r="F84" s="40">
        <f t="shared" si="2"/>
        <v>150</v>
      </c>
      <c r="G84" s="42">
        <f t="shared" si="2"/>
        <v>0</v>
      </c>
      <c r="H84" s="46">
        <f t="shared" si="2"/>
        <v>132.84615384615381</v>
      </c>
      <c r="I84" s="24">
        <f t="shared" si="2"/>
        <v>138.87988165680417</v>
      </c>
    </row>
    <row r="87" spans="2:9" x14ac:dyDescent="0.3">
      <c r="B87" t="s">
        <v>177</v>
      </c>
    </row>
    <row r="88" spans="2:9" x14ac:dyDescent="0.3">
      <c r="B88" t="s">
        <v>178</v>
      </c>
    </row>
    <row r="89" spans="2:9" x14ac:dyDescent="0.3">
      <c r="B89" t="s">
        <v>197</v>
      </c>
    </row>
    <row r="90" spans="2:9" x14ac:dyDescent="0.3">
      <c r="B90" t="s">
        <v>198</v>
      </c>
    </row>
  </sheetData>
  <mergeCells count="7">
    <mergeCell ref="B65:B68"/>
    <mergeCell ref="D49:J49"/>
    <mergeCell ref="B49:C49"/>
    <mergeCell ref="B56:C56"/>
    <mergeCell ref="B57:B61"/>
    <mergeCell ref="B62:B63"/>
    <mergeCell ref="B64:C6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8"/>
  <sheetViews>
    <sheetView showGridLines="0" topLeftCell="A7" workbookViewId="0">
      <selection activeCell="E11" sqref="E11"/>
    </sheetView>
  </sheetViews>
  <sheetFormatPr defaultRowHeight="14.4" x14ac:dyDescent="0.3"/>
  <cols>
    <col min="1" max="1" width="2.33203125" customWidth="1"/>
    <col min="2" max="2" width="6.21875" bestFit="1" customWidth="1"/>
    <col min="3" max="3" width="19.6640625" bestFit="1" customWidth="1"/>
    <col min="4" max="4" width="12" bestFit="1" customWidth="1"/>
    <col min="5" max="5" width="12.6640625" bestFit="1" customWidth="1"/>
    <col min="6" max="8" width="12" bestFit="1" customWidth="1"/>
  </cols>
  <sheetData>
    <row r="1" spans="1:8" x14ac:dyDescent="0.3">
      <c r="A1" s="2" t="s">
        <v>27</v>
      </c>
    </row>
    <row r="2" spans="1:8" x14ac:dyDescent="0.3">
      <c r="A2" s="2" t="s">
        <v>179</v>
      </c>
    </row>
    <row r="3" spans="1:8" x14ac:dyDescent="0.3">
      <c r="A3" s="2" t="s">
        <v>180</v>
      </c>
    </row>
    <row r="6" spans="1:8" ht="15" thickBot="1" x14ac:dyDescent="0.35">
      <c r="A6" t="s">
        <v>28</v>
      </c>
    </row>
    <row r="7" spans="1:8" x14ac:dyDescent="0.3">
      <c r="B7" s="148"/>
      <c r="C7" s="148"/>
      <c r="D7" s="148" t="s">
        <v>31</v>
      </c>
      <c r="E7" s="148" t="s">
        <v>33</v>
      </c>
      <c r="F7" s="148" t="s">
        <v>35</v>
      </c>
      <c r="G7" s="148" t="s">
        <v>37</v>
      </c>
      <c r="H7" s="148" t="s">
        <v>37</v>
      </c>
    </row>
    <row r="8" spans="1:8" ht="15" thickBot="1" x14ac:dyDescent="0.35">
      <c r="B8" s="149" t="s">
        <v>29</v>
      </c>
      <c r="C8" s="149" t="s">
        <v>30</v>
      </c>
      <c r="D8" s="149" t="s">
        <v>32</v>
      </c>
      <c r="E8" s="149" t="s">
        <v>34</v>
      </c>
      <c r="F8" s="149" t="s">
        <v>36</v>
      </c>
      <c r="G8" s="149" t="s">
        <v>38</v>
      </c>
      <c r="H8" s="149" t="s">
        <v>39</v>
      </c>
    </row>
    <row r="9" spans="1:8" x14ac:dyDescent="0.3">
      <c r="B9" s="25" t="s">
        <v>181</v>
      </c>
      <c r="C9" s="25" t="s">
        <v>45</v>
      </c>
      <c r="D9" s="25">
        <v>1046.1538461538462</v>
      </c>
      <c r="E9" s="25">
        <v>0</v>
      </c>
      <c r="F9" s="25">
        <v>1.9307692307692308</v>
      </c>
      <c r="G9" s="25">
        <v>0.22235576923076933</v>
      </c>
      <c r="H9" s="25">
        <v>6.7435897435897896E-2</v>
      </c>
    </row>
    <row r="10" spans="1:8" x14ac:dyDescent="0.3">
      <c r="B10" s="25" t="s">
        <v>182</v>
      </c>
      <c r="C10" s="25" t="s">
        <v>46</v>
      </c>
      <c r="D10" s="25">
        <v>400</v>
      </c>
      <c r="E10" s="25">
        <v>0</v>
      </c>
      <c r="F10" s="25">
        <v>1.0400000000000003</v>
      </c>
      <c r="G10" s="25">
        <v>0.44520710059171575</v>
      </c>
      <c r="H10" s="25">
        <v>1E+30</v>
      </c>
    </row>
    <row r="11" spans="1:8" x14ac:dyDescent="0.3">
      <c r="B11" s="25" t="s">
        <v>183</v>
      </c>
      <c r="C11" s="25" t="s">
        <v>47</v>
      </c>
      <c r="D11" s="25">
        <v>0</v>
      </c>
      <c r="E11" s="25">
        <v>-4.1499013806706397E-2</v>
      </c>
      <c r="F11" s="25">
        <v>1.1466666666666665</v>
      </c>
      <c r="G11" s="25">
        <v>4.1499013806706397E-2</v>
      </c>
      <c r="H11" s="25">
        <v>1E+30</v>
      </c>
    </row>
    <row r="12" spans="1:8" ht="15" thickBot="1" x14ac:dyDescent="0.35">
      <c r="B12" s="26" t="s">
        <v>184</v>
      </c>
      <c r="C12" s="26" t="s">
        <v>48</v>
      </c>
      <c r="D12" s="26">
        <v>200</v>
      </c>
      <c r="E12" s="26">
        <v>0</v>
      </c>
      <c r="F12" s="26">
        <v>1.3250000000000002</v>
      </c>
      <c r="G12" s="26">
        <v>1E+30</v>
      </c>
      <c r="H12" s="26">
        <v>0.13683431952662728</v>
      </c>
    </row>
    <row r="14" spans="1:8" ht="15" thickBot="1" x14ac:dyDescent="0.35">
      <c r="A14" t="s">
        <v>40</v>
      </c>
    </row>
    <row r="15" spans="1:8" x14ac:dyDescent="0.3">
      <c r="B15" s="148"/>
      <c r="C15" s="148"/>
      <c r="D15" s="148" t="s">
        <v>31</v>
      </c>
      <c r="E15" s="148" t="s">
        <v>41</v>
      </c>
      <c r="F15" s="148" t="s">
        <v>43</v>
      </c>
      <c r="G15" s="148" t="s">
        <v>37</v>
      </c>
      <c r="H15" s="148" t="s">
        <v>37</v>
      </c>
    </row>
    <row r="16" spans="1:8" ht="15" thickBot="1" x14ac:dyDescent="0.35">
      <c r="B16" s="149" t="s">
        <v>29</v>
      </c>
      <c r="C16" s="149" t="s">
        <v>30</v>
      </c>
      <c r="D16" s="149" t="s">
        <v>32</v>
      </c>
      <c r="E16" s="149" t="s">
        <v>42</v>
      </c>
      <c r="F16" s="149" t="s">
        <v>44</v>
      </c>
      <c r="G16" s="149" t="s">
        <v>38</v>
      </c>
      <c r="H16" s="149" t="s">
        <v>39</v>
      </c>
    </row>
    <row r="17" spans="2:8" x14ac:dyDescent="0.3">
      <c r="B17" s="25" t="s">
        <v>185</v>
      </c>
      <c r="C17" s="25" t="s">
        <v>20</v>
      </c>
      <c r="D17" s="25">
        <v>1046.1538461538462</v>
      </c>
      <c r="E17" s="25">
        <v>0</v>
      </c>
      <c r="F17" s="25">
        <v>1000</v>
      </c>
      <c r="G17" s="25">
        <v>46.153846153846146</v>
      </c>
      <c r="H17" s="25">
        <v>1E+30</v>
      </c>
    </row>
    <row r="18" spans="2:8" x14ac:dyDescent="0.3">
      <c r="B18" s="25" t="s">
        <v>186</v>
      </c>
      <c r="C18" s="25" t="s">
        <v>21</v>
      </c>
      <c r="D18" s="25">
        <v>400</v>
      </c>
      <c r="E18" s="25">
        <v>-0.44520710059171575</v>
      </c>
      <c r="F18" s="25">
        <v>400</v>
      </c>
      <c r="G18" s="25">
        <v>59.999999999999986</v>
      </c>
      <c r="H18" s="25">
        <v>400</v>
      </c>
    </row>
    <row r="19" spans="2:8" x14ac:dyDescent="0.3">
      <c r="B19" s="25" t="s">
        <v>187</v>
      </c>
      <c r="C19" s="25" t="s">
        <v>22</v>
      </c>
      <c r="D19" s="25">
        <v>400</v>
      </c>
      <c r="E19" s="25">
        <v>0</v>
      </c>
      <c r="F19" s="25">
        <v>500</v>
      </c>
      <c r="G19" s="25">
        <v>1E+30</v>
      </c>
      <c r="H19" s="25">
        <v>100</v>
      </c>
    </row>
    <row r="20" spans="2:8" x14ac:dyDescent="0.3">
      <c r="B20" s="25" t="s">
        <v>188</v>
      </c>
      <c r="C20" s="25" t="s">
        <v>23</v>
      </c>
      <c r="D20" s="25">
        <v>0</v>
      </c>
      <c r="E20" s="25">
        <v>0</v>
      </c>
      <c r="F20" s="25">
        <v>150</v>
      </c>
      <c r="G20" s="25">
        <v>1E+30</v>
      </c>
      <c r="H20" s="25">
        <v>150</v>
      </c>
    </row>
    <row r="21" spans="2:8" x14ac:dyDescent="0.3">
      <c r="B21" s="25" t="s">
        <v>189</v>
      </c>
      <c r="C21" s="25" t="s">
        <v>24</v>
      </c>
      <c r="D21" s="25">
        <v>200</v>
      </c>
      <c r="E21" s="25">
        <v>0.13683431952662728</v>
      </c>
      <c r="F21" s="25">
        <v>200</v>
      </c>
      <c r="G21" s="25">
        <v>74.999999999999986</v>
      </c>
      <c r="H21" s="25">
        <v>200</v>
      </c>
    </row>
    <row r="22" spans="2:8" x14ac:dyDescent="0.3">
      <c r="B22" s="25" t="s">
        <v>190</v>
      </c>
      <c r="C22" s="25" t="s">
        <v>19</v>
      </c>
      <c r="D22" s="25">
        <v>987.69230769230774</v>
      </c>
      <c r="E22" s="25">
        <v>0</v>
      </c>
      <c r="F22" s="25">
        <v>1100</v>
      </c>
      <c r="G22" s="25">
        <v>1E+30</v>
      </c>
      <c r="H22" s="25">
        <v>112.30769230769226</v>
      </c>
    </row>
    <row r="23" spans="2:8" x14ac:dyDescent="0.3">
      <c r="B23" s="25" t="s">
        <v>191</v>
      </c>
      <c r="C23" s="25" t="s">
        <v>18</v>
      </c>
      <c r="D23" s="25">
        <v>658.46153846153857</v>
      </c>
      <c r="E23" s="25">
        <v>0</v>
      </c>
      <c r="F23" s="25">
        <v>800</v>
      </c>
      <c r="G23" s="25">
        <v>1E+30</v>
      </c>
      <c r="H23" s="25">
        <v>141.53846153846155</v>
      </c>
    </row>
    <row r="24" spans="2:8" x14ac:dyDescent="0.3">
      <c r="B24" s="150" t="s">
        <v>192</v>
      </c>
      <c r="C24" s="150" t="s">
        <v>161</v>
      </c>
      <c r="D24" s="150">
        <v>19200</v>
      </c>
      <c r="E24" s="150">
        <v>0.14852071005917161</v>
      </c>
      <c r="F24" s="150">
        <v>19200</v>
      </c>
      <c r="G24" s="150">
        <v>752.00000000000057</v>
      </c>
      <c r="H24" s="150">
        <v>599.99999999999989</v>
      </c>
    </row>
    <row r="25" spans="2:8" x14ac:dyDescent="0.3">
      <c r="B25" s="25" t="s">
        <v>193</v>
      </c>
      <c r="C25" s="25" t="s">
        <v>14</v>
      </c>
      <c r="D25" s="25">
        <v>1646.1538461538462</v>
      </c>
      <c r="E25" s="25">
        <v>0</v>
      </c>
      <c r="F25" s="25">
        <v>3600</v>
      </c>
      <c r="G25" s="25">
        <v>1E+30</v>
      </c>
      <c r="H25" s="25">
        <v>1953.8461538461538</v>
      </c>
    </row>
    <row r="26" spans="2:8" x14ac:dyDescent="0.3">
      <c r="B26" s="25" t="s">
        <v>194</v>
      </c>
      <c r="C26" s="25" t="s">
        <v>15</v>
      </c>
      <c r="D26" s="25">
        <v>3042.3076923076924</v>
      </c>
      <c r="E26" s="25">
        <v>0</v>
      </c>
      <c r="F26" s="25">
        <v>3600</v>
      </c>
      <c r="G26" s="25">
        <v>1E+30</v>
      </c>
      <c r="H26" s="25">
        <v>557.69230769230774</v>
      </c>
    </row>
    <row r="27" spans="2:8" x14ac:dyDescent="0.3">
      <c r="B27" s="25" t="s">
        <v>195</v>
      </c>
      <c r="C27" s="25" t="s">
        <v>16</v>
      </c>
      <c r="D27" s="25">
        <v>1326.1538461538462</v>
      </c>
      <c r="E27" s="25">
        <v>0</v>
      </c>
      <c r="F27" s="25">
        <v>3600</v>
      </c>
      <c r="G27" s="25">
        <v>1E+30</v>
      </c>
      <c r="H27" s="25">
        <v>2273.8461538461538</v>
      </c>
    </row>
    <row r="28" spans="2:8" ht="15" thickBot="1" x14ac:dyDescent="0.35">
      <c r="B28" s="26" t="s">
        <v>196</v>
      </c>
      <c r="C28" s="26" t="s">
        <v>17</v>
      </c>
      <c r="D28" s="26">
        <v>3455.3846153846152</v>
      </c>
      <c r="E28" s="26">
        <v>0</v>
      </c>
      <c r="F28" s="26">
        <v>3600</v>
      </c>
      <c r="G28" s="26">
        <v>1E+30</v>
      </c>
      <c r="H28" s="26">
        <v>144.61538461538473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1-Modelo_PL</vt:lpstr>
      <vt:lpstr>2-3-Solver_Inicial</vt:lpstr>
      <vt:lpstr>3-Sensitivity Report 1</vt:lpstr>
      <vt:lpstr>3-Answer Report 1</vt:lpstr>
      <vt:lpstr>5-Tabela_Simulação Embalamento</vt:lpstr>
      <vt:lpstr>6-Tabela_Simuação Nozes e Choco</vt:lpstr>
      <vt:lpstr>7 - Alteração ao Problema</vt:lpstr>
      <vt:lpstr>7-Sensitivity Report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Sebastiao_Rosalino@iscte-iul.pt</dc:creator>
  <cp:lastModifiedBy>sebas</cp:lastModifiedBy>
  <dcterms:created xsi:type="dcterms:W3CDTF">2021-05-06T00:20:27Z</dcterms:created>
  <dcterms:modified xsi:type="dcterms:W3CDTF">2021-05-27T20:37:04Z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4339546-1082-4534-91e1-91aa69eb15e8_Enabled">
    <vt:lpwstr>true</vt:lpwstr>
  </property>
  <property fmtid="{D5CDD505-2E9C-101B-9397-08002B2CF9AE}" pid="3" name="MSIP_Label_84339546-1082-4534-91e1-91aa69eb15e8_SetDate">
    <vt:lpwstr>2021-05-26T17:16:05Z</vt:lpwstr>
  </property>
  <property fmtid="{D5CDD505-2E9C-101B-9397-08002B2CF9AE}" pid="4" name="MSIP_Label_84339546-1082-4534-91e1-91aa69eb15e8_Method">
    <vt:lpwstr>Privileged</vt:lpwstr>
  </property>
  <property fmtid="{D5CDD505-2E9C-101B-9397-08002B2CF9AE}" pid="5" name="MSIP_Label_84339546-1082-4534-91e1-91aa69eb15e8_Name">
    <vt:lpwstr>Interno - Sem marca de água</vt:lpwstr>
  </property>
  <property fmtid="{D5CDD505-2E9C-101B-9397-08002B2CF9AE}" pid="6" name="MSIP_Label_84339546-1082-4534-91e1-91aa69eb15e8_SiteId">
    <vt:lpwstr>f92c299d-3d5a-4621-abd4-755e52e5161d</vt:lpwstr>
  </property>
  <property fmtid="{D5CDD505-2E9C-101B-9397-08002B2CF9AE}" pid="7" name="MSIP_Label_84339546-1082-4534-91e1-91aa69eb15e8_ActionId">
    <vt:lpwstr>140d554c-db9e-4817-8e53-0fc8746f095c</vt:lpwstr>
  </property>
  <property fmtid="{D5CDD505-2E9C-101B-9397-08002B2CF9AE}" pid="8" name="MSIP_Label_84339546-1082-4534-91e1-91aa69eb15e8_ContentBits">
    <vt:lpwstr>0</vt:lpwstr>
  </property>
</Properties>
</file>