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tables/table1.xml" ContentType="application/vnd.openxmlformats-officedocument.spreadsheetml.table+xml"/>
  <Override PartName="/xl/worksheets/sheet1.xml" ContentType="application/vnd.openxmlformats-officedocument.spreadsheetml.worksheet+xml"/>
  <Override PartName="/xl/connections.xml" ContentType="application/vnd.openxmlformats-officedocument.spreadsheetml.connections+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1"/>
  </bookViews>
  <sheets>
    <sheet name="Dict" sheetId="1" state="visible" r:id="rId2"/>
    <sheet name="Plan" sheetId="2" state="visible" r:id="rId3"/>
  </sheets>
  <definedNames>
    <definedName name="Threshold_koeff">#REF!</definedName>
    <definedName name="ПараметрыLZM" hidden="0">Dict!$F$2:$K$4</definedName>
  </definedNames>
  <calcPr/>
  <extLst>
    <ext xmlns:x15="http://schemas.microsoft.com/office/spreadsheetml/2010/11/main" uri="{D0CA8CA8-9F24-4464-BF8E-62219DCF47F9}"/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name="Qwen__20250513_75cguv6ws" type="6" background="1" refreshedVersion="6" saveData="1">
    <textPr codePage="65001" sourceFile="C:\Users\svegorov\Downloads\Qwen__20250513_75cguv6ws.txt" decimal="," thousands=" " tab="0" comma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<sst xmlns="http://schemas.openxmlformats.org/spreadsheetml/2006/main" count="38" uniqueCount="38">
  <si>
    <t>Фактор</t>
  </si>
  <si>
    <t xml:space="preserve">Уровень -</t>
  </si>
  <si>
    <t xml:space="preserve">Уровень +</t>
  </si>
  <si>
    <t>Комментарий</t>
  </si>
  <si>
    <t>LP</t>
  </si>
  <si>
    <t xml:space="preserve">SP + 215 bit</t>
  </si>
  <si>
    <t xml:space="preserve"> SP + 260 bit</t>
  </si>
  <si>
    <t xml:space="preserve">Уровень мощности источника лазерного излучения во время операции доплавки.</t>
  </si>
  <si>
    <t>Уровень</t>
  </si>
  <si>
    <t>LT_S</t>
  </si>
  <si>
    <t>LT_F</t>
  </si>
  <si>
    <t>RS</t>
  </si>
  <si>
    <t>OR_F</t>
  </si>
  <si>
    <t>30ms</t>
  </si>
  <si>
    <t>40ms</t>
  </si>
  <si>
    <t xml:space="preserve">Задержка включения лазера после начала вращения колбы</t>
  </si>
  <si>
    <t>6000ms</t>
  </si>
  <si>
    <t>8000ms</t>
  </si>
  <si>
    <t xml:space="preserve">Минимальное время воздействия лазера. Но оператор может нажать Reset для остановки процесса.</t>
  </si>
  <si>
    <t xml:space="preserve"> 0,120 гр/ms</t>
  </si>
  <si>
    <t xml:space="preserve">  0,145 гр/ms</t>
  </si>
  <si>
    <t xml:space="preserve">Скорость вращения колбы </t>
  </si>
  <si>
    <t xml:space="preserve">LT_F + 1000 ms</t>
  </si>
  <si>
    <t xml:space="preserve">LT_F + 2000 ms</t>
  </si>
  <si>
    <t xml:space="preserve">Минимальное время вращения. Задача – обеспечить вращение после прекращения воздействия лазера.</t>
  </si>
  <si>
    <t xml:space="preserve">Модель капилляра</t>
  </si>
  <si>
    <t xml:space="preserve">№ опыта</t>
  </si>
  <si>
    <t xml:space="preserve">Standard order</t>
  </si>
  <si>
    <t xml:space="preserve">A (LP)</t>
  </si>
  <si>
    <t xml:space="preserve">B (RS)</t>
  </si>
  <si>
    <t xml:space="preserve">C (LT_S)</t>
  </si>
  <si>
    <t xml:space="preserve">D (OR_F) = AB</t>
  </si>
  <si>
    <t xml:space="preserve">E (LT_F) = AC</t>
  </si>
  <si>
    <t xml:space="preserve">ID образцов</t>
  </si>
  <si>
    <t>Столбец1</t>
  </si>
  <si>
    <t>OR_S_val</t>
  </si>
  <si>
    <t xml:space="preserve">ОТ 0111.471-02</t>
  </si>
  <si>
    <t xml:space="preserve">ОТ 0111.471-03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</si>
</sst>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4">
    <font>
      <sz val="10.000000"/>
      <color theme="1"/>
      <name val="Arial"/>
      <scheme val="minor"/>
    </font>
    <font>
      <sz val="11.000000"/>
      <color theme="0"/>
      <name val="Arial"/>
      <scheme val="minor"/>
    </font>
    <font>
      <sz val="9.000000"/>
      <name val="Arial"/>
      <scheme val="minor"/>
    </font>
    <font>
      <sz val="9.000000"/>
      <color theme="0"/>
      <name val="Arial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39997558519241921"/>
        <bgColor theme="4" tint="0.39997558519241921"/>
      </patternFill>
    </fill>
    <fill>
      <patternFill patternType="solid">
        <fgColor rgb="FF26A69A"/>
      </patternFill>
    </fill>
    <fill>
      <patternFill patternType="solid">
        <fgColor indexed="65"/>
      </patternFill>
    </fill>
    <fill>
      <patternFill patternType="solid">
        <fgColor rgb="FFDDF2F0"/>
      </patternFill>
    </fill>
  </fills>
  <borders count="3">
    <border>
      <left style="none"/>
      <right style="none"/>
      <top style="none"/>
      <bottom style="none"/>
      <diagonal style="none"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none"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 style="none"/>
    </border>
  </borders>
  <cellStyleXfs count="3">
    <xf fontId="0" fillId="0" borderId="0" numFmtId="0" applyNumberFormat="1" applyFont="1" applyFill="1" applyBorder="1"/>
    <xf fontId="1" fillId="2" borderId="0" numFmtId="0" applyNumberFormat="0" applyFont="1" applyFill="1" applyBorder="0"/>
    <xf fontId="1" fillId="3" borderId="0" numFmtId="0" applyNumberFormat="0" applyFont="1" applyFill="1" applyBorder="0"/>
  </cellStyleXfs>
  <cellXfs count="18">
    <xf fontId="0" fillId="0" borderId="0" numFmtId="0" xfId="0"/>
    <xf fontId="2" fillId="4" borderId="1" numFmtId="0" xfId="0" applyFont="1" applyFill="1" applyBorder="1" applyAlignment="1">
      <alignment horizontal="center" vertical="center" wrapText="1"/>
    </xf>
    <xf fontId="0" fillId="5" borderId="1" numFmtId="0" xfId="0" applyFill="1" applyBorder="1" applyAlignment="1">
      <alignment horizontal="center" vertical="center" wrapText="1"/>
    </xf>
    <xf fontId="0" fillId="5" borderId="1" numFmtId="0" xfId="0" applyFill="1" applyBorder="1" applyAlignment="1">
      <alignment vertical="center" wrapText="1"/>
    </xf>
    <xf fontId="0" fillId="0" borderId="2" numFmtId="0" xfId="0" applyBorder="1" applyAlignment="1">
      <alignment horizontal="center" vertical="center"/>
    </xf>
    <xf fontId="0" fillId="5" borderId="2" numFmtId="0" xfId="0" applyFill="1" applyBorder="1" applyAlignment="1">
      <alignment horizontal="center" vertical="center" wrapText="1"/>
    </xf>
    <xf fontId="0" fillId="6" borderId="2" numFmtId="0" xfId="0" applyFill="1" applyBorder="1" applyAlignment="1">
      <alignment horizontal="center" vertical="center" wrapText="1"/>
    </xf>
    <xf fontId="0" fillId="6" borderId="1" numFmtId="0" xfId="0" applyFill="1" applyBorder="1" applyAlignment="1">
      <alignment horizontal="center" vertical="center" wrapText="1"/>
    </xf>
    <xf fontId="0" fillId="6" borderId="1" numFmtId="0" xfId="0" applyFill="1" applyBorder="1" applyAlignment="1">
      <alignment vertical="center" wrapText="1"/>
    </xf>
    <xf fontId="0" fillId="0" borderId="2" numFmtId="0" xfId="0" applyBorder="1" applyAlignment="1">
      <alignment horizontal="center" vertical="center"/>
    </xf>
    <xf fontId="0" fillId="0" borderId="0" numFmtId="0" xfId="0"/>
    <xf fontId="0" fillId="0" borderId="0" numFmtId="0" xfId="0"/>
    <xf fontId="0" fillId="0" borderId="0" numFmtId="0" xfId="0" applyAlignment="1">
      <alignment wrapText="1"/>
    </xf>
    <xf fontId="3" fillId="3" borderId="2" numFmtId="0" xfId="2" applyFont="1" applyFill="1" applyBorder="1" applyAlignment="1">
      <alignment horizontal="center" wrapText="1"/>
    </xf>
    <xf fontId="0" fillId="0" borderId="2" numFmtId="0" xfId="0" applyBorder="1" applyAlignment="1">
      <alignment horizontal="center"/>
    </xf>
    <xf fontId="0" fillId="0" borderId="2" numFmtId="0" xfId="0" applyBorder="1" applyAlignment="1">
      <alignment horizontal="center"/>
    </xf>
    <xf fontId="0" fillId="0" borderId="0" numFmtId="0" xfId="0" applyAlignment="1">
      <alignment horizontal="center"/>
    </xf>
    <xf fontId="0" fillId="0" borderId="0" numFmtId="0" xfId="0" applyAlignment="1">
      <alignment horizontal="center"/>
      <protection hidden="0" locked="1"/>
    </xf>
  </cellXfs>
  <cellStyles count="3">
    <cellStyle name="Обычный" xfId="0" builtinId="0"/>
    <cellStyle name="Accent1" xfId="1" builtinId="29"/>
    <cellStyle name="60% - Accent1" xfId="2" builtinId="32"/>
  </cellStyles>
  <dxfs count="11">
    <dxf>
      <font>
        <b val="0"/>
        <i val="0"/>
        <strike val="0"/>
        <u val="none"/>
        <vertAlign val="baseline"/>
        <sz val="10.000000"/>
        <name val="Arial"/>
        <scheme val="minor"/>
      </font>
      <alignment horizontal="center" indent="0" relativeIndent="0" shrinkToFit="0" textRotation="0" vertical="bottom" wrapText="0"/>
      <border>
        <left style="none"/>
        <right style="thin">
          <color auto="1"/>
        </right>
        <top style="thin">
          <color auto="1"/>
        </top>
        <bottom style="thin">
          <color auto="1"/>
        </bottom>
        <diagonal style="none"/>
        <vertical style="thin">
          <color auto="1"/>
        </vertical>
        <horizontal style="thin">
          <color auto="1"/>
        </horizontal>
      </border>
    </dxf>
    <dxf>
      <alignment horizontal="center" indent="0" relativeIndent="0" shrinkToFit="0" textRotation="0" vertical="bottom" wrapTex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 style="none"/>
        <vertical style="thin">
          <color auto="1"/>
        </vertical>
        <horizontal style="thin">
          <color auto="1"/>
        </horizontal>
      </border>
    </dxf>
    <dxf>
      <alignment horizontal="center" indent="0" relativeIndent="0" shrinkToFit="0" textRotation="0" vertical="bottom" wrapTex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 style="none"/>
        <vertical style="thin">
          <color auto="1"/>
        </vertical>
        <horizontal style="thin">
          <color auto="1"/>
        </horizontal>
      </border>
    </dxf>
    <dxf>
      <alignment horizontal="center" indent="0" relativeIndent="0" shrinkToFit="0" textRotation="0" vertical="bottom" wrapTex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 style="none"/>
        <vertical style="thin">
          <color auto="1"/>
        </vertical>
        <horizontal style="thin">
          <color auto="1"/>
        </horizontal>
      </border>
    </dxf>
    <dxf>
      <alignment horizontal="center" indent="0" relativeIndent="0" shrinkToFit="0" textRotation="0" vertical="bottom" wrapTex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 style="none"/>
        <vertical style="thin">
          <color auto="1"/>
        </vertical>
        <horizontal style="thin">
          <color auto="1"/>
        </horizontal>
      </border>
    </dxf>
    <dxf>
      <alignment horizontal="center" indent="0" relativeIndent="0" shrinkToFit="0" textRotation="0" vertical="bottom" wrapTex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 style="none"/>
        <vertical style="thin">
          <color auto="1"/>
        </vertical>
        <horizontal style="thin">
          <color auto="1"/>
        </horizontal>
      </border>
    </dxf>
    <dxf>
      <alignment horizontal="center" indent="0" relativeIndent="0" shrinkToFit="0" textRotation="0" vertical="bottom" wrapTex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 style="none"/>
        <vertical style="thin">
          <color auto="1"/>
        </vertical>
        <horizontal style="thin">
          <color auto="1"/>
        </horizontal>
      </border>
    </dxf>
    <dxf>
      <numFmt numFmtId="0" formatCode="General"/>
      <alignment horizontal="center" indent="0" relativeIndent="0" shrinkToFit="0" textRotation="0" vertical="bottom" wrapText="0"/>
      <border>
        <left style="thin">
          <color auto="1"/>
        </left>
        <right style="none"/>
        <top style="thin">
          <color auto="1"/>
        </top>
        <bottom style="thin">
          <color auto="1"/>
        </bottom>
        <diagonal style="none"/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5"/>
          <bgColor indexed="65"/>
        </patternFill>
      </fill>
    </dxf>
    <dxf>
      <fill>
        <patternFill patternType="solid">
          <fgColor rgb="FF26A69A"/>
          <bgColor rgb="FF26A69A"/>
        </patternFill>
      </fill>
    </dxf>
    <dxf>
      <fill>
        <patternFill patternType="solid">
          <fgColor rgb="FFDDF2F0"/>
          <bgColor rgb="FFDDF2F0"/>
        </patternFill>
      </fill>
    </dxf>
  </dxfs>
  <tableStyles count="1" defaultTableStyle="TableStyleMedium2" defaultPivotStyle="PivotStyleLight16">
    <tableStyle name="Dict-style" pivot="0" count="3">
      <tableStyleElement type="firstRowStripe" size="1" dxfId="8"/>
      <tableStyleElement type="headerRow" size="1" dxfId="9"/>
      <tableStyleElement type="secondRowStripe" size="1" dxfId="1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connections" Target="connections.xml"/><Relationship  Id="rId2" Type="http://schemas.openxmlformats.org/officeDocument/2006/relationships/worksheet" Target="worksheets/sheet1.xml"/><Relationship  Id="rId3" Type="http://schemas.openxmlformats.org/officeDocument/2006/relationships/worksheet" Target="worksheets/sheet2.xml"/><Relationship  Id="rId4" Type="http://schemas.openxmlformats.org/officeDocument/2006/relationships/theme" Target="theme/theme1.xml"/><Relationship  Id="rId5" Type="http://schemas.openxmlformats.org/officeDocument/2006/relationships/sharedStrings" Target="sharedStrings.xml"/><Relationship  Id="rId6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displayName="Таблица1" ref="B1:J9">
  <tableColumns count="9">
    <tableColumn id="1" name="№ опыта" dataDxfId="0"/>
    <tableColumn id="2" name="Standard order" dataDxfId="1"/>
    <tableColumn id="3" name="A (LP)" dataDxfId="2"/>
    <tableColumn id="4" name="B (RS)" dataDxfId="3"/>
    <tableColumn id="5" name="C (LT_S)" dataDxfId="4"/>
    <tableColumn id="6" name="D (OR_F) = AB" dataDxfId="5"/>
    <tableColumn id="7" name="E (LT_F) = AC" dataDxfId="6"/>
    <tableColumn id="8" name="ID образцов" dataDxfId="7"/>
    <tableColumn id="9" name="Столбец1"/>
  </tableColumns>
  <tableStyleInfo showFirstColumn="0" showLastColumn="0" showRowStripes="1" showColumnStripes="0"/>
</table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<Relationships xmlns="http://schemas.openxmlformats.org/package/2006/relationships"><Relationship 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0" summaryRight="0" showOutlineSymbols="1"/>
    <pageSetUpPr autoPageBreaks="1" fitToPage="0"/>
  </sheetPr>
  <sheetViews>
    <sheetView zoomScale="100" workbookViewId="0">
      <selection activeCell="A8" activeCellId="0" sqref="A8"/>
    </sheetView>
  </sheetViews>
  <sheetFormatPr defaultColWidth="12.5703125" defaultRowHeight="15.75" customHeight="1"/>
  <cols>
    <col customWidth="1" min="2" max="2" width="16.42578125"/>
    <col customWidth="1" min="3" max="3" width="29.85546875"/>
    <col customWidth="1" min="4" max="4" width="26"/>
    <col customWidth="1" min="11" max="11" width="14.57421875"/>
  </cols>
  <sheetData>
    <row r="1" ht="12.75">
      <c r="A1" s="1" t="s">
        <v>0</v>
      </c>
      <c r="B1" s="1" t="s">
        <v>1</v>
      </c>
      <c r="C1" s="1" t="s">
        <v>2</v>
      </c>
      <c r="D1" s="1" t="s">
        <v>3</v>
      </c>
    </row>
    <row r="2" ht="51">
      <c r="A2" s="2" t="s">
        <v>4</v>
      </c>
      <c r="B2" s="2" t="s">
        <v>5</v>
      </c>
      <c r="C2" s="2" t="s">
        <v>6</v>
      </c>
      <c r="D2" s="3" t="s">
        <v>7</v>
      </c>
      <c r="F2" s="4" t="s">
        <v>8</v>
      </c>
      <c r="G2" s="5" t="s">
        <v>4</v>
      </c>
      <c r="H2" s="6" t="s">
        <v>9</v>
      </c>
      <c r="I2" s="6" t="s">
        <v>10</v>
      </c>
      <c r="J2" s="6" t="s">
        <v>11</v>
      </c>
      <c r="K2" s="6" t="s">
        <v>12</v>
      </c>
    </row>
    <row r="3" ht="38.25">
      <c r="A3" s="7" t="s">
        <v>9</v>
      </c>
      <c r="B3" s="7" t="s">
        <v>13</v>
      </c>
      <c r="C3" s="7" t="s">
        <v>14</v>
      </c>
      <c r="D3" s="8" t="s">
        <v>15</v>
      </c>
      <c r="F3" s="9">
        <v>-1</v>
      </c>
      <c r="G3" s="4" t="str">
        <f>B2</f>
        <v xml:space="preserve">SP + 215 bit</v>
      </c>
      <c r="H3" s="4" t="str">
        <f>B3</f>
        <v>30ms</v>
      </c>
      <c r="I3" s="4" t="str">
        <f>B4</f>
        <v>6000ms</v>
      </c>
      <c r="J3" s="4" t="str">
        <f>B5</f>
        <v xml:space="preserve"> 0,120 гр/ms</v>
      </c>
      <c r="K3" s="4" t="str">
        <f>B6</f>
        <v xml:space="preserve">LT_F + 1000 ms</v>
      </c>
    </row>
    <row r="4" ht="63.75">
      <c r="A4" s="7" t="s">
        <v>10</v>
      </c>
      <c r="B4" s="7" t="s">
        <v>16</v>
      </c>
      <c r="C4" s="7" t="s">
        <v>17</v>
      </c>
      <c r="D4" s="8" t="s">
        <v>18</v>
      </c>
      <c r="F4" s="9">
        <v>1</v>
      </c>
      <c r="G4" s="4" t="str">
        <f>C2</f>
        <v xml:space="preserve"> SP + 260 bit</v>
      </c>
      <c r="H4" s="4" t="str">
        <f>C3</f>
        <v>40ms</v>
      </c>
      <c r="I4" s="4" t="str">
        <f>C4</f>
        <v>8000ms</v>
      </c>
      <c r="J4" s="4" t="str">
        <f>C5</f>
        <v xml:space="preserve">  0,145 гр/ms</v>
      </c>
      <c r="K4" s="4" t="str">
        <f>C6</f>
        <v xml:space="preserve">LT_F + 2000 ms</v>
      </c>
    </row>
    <row r="5" ht="12.75">
      <c r="A5" s="7" t="s">
        <v>11</v>
      </c>
      <c r="B5" s="7" t="s">
        <v>19</v>
      </c>
      <c r="C5" s="7" t="s">
        <v>20</v>
      </c>
      <c r="D5" s="8" t="s">
        <v>21</v>
      </c>
      <c r="F5" s="10"/>
    </row>
    <row r="6" ht="63.75">
      <c r="A6" s="7" t="s">
        <v>12</v>
      </c>
      <c r="B6" s="7" t="s">
        <v>22</v>
      </c>
      <c r="C6" s="7" t="s">
        <v>23</v>
      </c>
      <c r="D6" s="8" t="s">
        <v>24</v>
      </c>
    </row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H9" activeCellId="0" sqref="A1:H9"/>
    </sheetView>
  </sheetViews>
  <sheetFormatPr defaultRowHeight="12.75"/>
  <cols>
    <col customWidth="1" min="1" max="1" width="21.140625"/>
    <col customWidth="1" min="2" max="2" style="11" width="8.421875"/>
    <col customWidth="1" min="3" max="3" width="11.140625"/>
    <col customWidth="1" min="4" max="4" width="8.42578125"/>
    <col customWidth="1" min="5" max="5" width="8.7109375"/>
    <col customWidth="1" min="6" max="6" width="10.42578125"/>
    <col customWidth="1" min="7" max="7" width="13.57421875"/>
    <col customWidth="1" min="8" max="8" width="12.8515625"/>
    <col customWidth="1" min="9" max="9" width="20.421875"/>
    <col customWidth="1" min="10" max="10" width="13.00390625"/>
    <col bestFit="1" min="12" max="12" width="11.7109375"/>
    <col customWidth="1" min="13" max="13" width="11.00390625"/>
    <col customWidth="1" min="14" max="14" width="10.8515625"/>
    <col customWidth="1" min="15" max="16" width="15.00390625"/>
    <col customWidth="1" min="17" max="17" width="18.7109375"/>
  </cols>
  <sheetData>
    <row r="1" s="12" customFormat="1" ht="22.5">
      <c r="A1" s="13" t="s">
        <v>25</v>
      </c>
      <c r="B1" s="13" t="s">
        <v>26</v>
      </c>
      <c r="C1" s="13" t="s">
        <v>27</v>
      </c>
      <c r="D1" s="13" t="s">
        <v>28</v>
      </c>
      <c r="E1" s="13" t="s">
        <v>29</v>
      </c>
      <c r="F1" s="13" t="s">
        <v>30</v>
      </c>
      <c r="G1" s="13" t="s">
        <v>31</v>
      </c>
      <c r="H1" s="13" t="s">
        <v>32</v>
      </c>
      <c r="I1" s="13" t="s">
        <v>33</v>
      </c>
      <c r="J1" s="12" t="s">
        <v>34</v>
      </c>
      <c r="L1" s="13" t="s">
        <v>28</v>
      </c>
      <c r="M1" s="13" t="s">
        <v>29</v>
      </c>
      <c r="N1" s="13" t="s">
        <v>30</v>
      </c>
      <c r="O1" s="13" t="s">
        <v>31</v>
      </c>
      <c r="P1" s="13" t="s">
        <v>35</v>
      </c>
      <c r="Q1" s="13" t="s">
        <v>32</v>
      </c>
    </row>
    <row r="2">
      <c r="A2" s="14" t="s">
        <v>36</v>
      </c>
      <c r="B2" s="15">
        <v>1</v>
      </c>
      <c r="C2" s="15">
        <v>6</v>
      </c>
      <c r="D2" s="15">
        <v>1</v>
      </c>
      <c r="E2" s="15">
        <v>-1</v>
      </c>
      <c r="F2" s="15">
        <v>1</v>
      </c>
      <c r="G2" s="15">
        <v>-1</v>
      </c>
      <c r="H2" s="15">
        <v>1</v>
      </c>
      <c r="I2" s="15" t="str">
        <f>"OQ_qfd_02_"&amp;Таблица1[[#This Row],[Standard order]]&amp;"_1..03"</f>
        <v>OQ_qfd_02_6_1..03</v>
      </c>
      <c r="J2" t="str">
        <f>MID(I2,8,6)</f>
        <v>02_6_1</v>
      </c>
      <c r="L2" s="16" t="str">
        <f>VLOOKUP(D2,ПараметрыLZM,2)</f>
        <v xml:space="preserve"> SP + 260 bit</v>
      </c>
      <c r="M2" s="16" t="str">
        <f>VLOOKUP(E2,ПараметрыLZM,3)</f>
        <v>30ms</v>
      </c>
      <c r="N2" s="17" t="str">
        <f>VLOOKUP(F2,ПараметрыLZM,4)</f>
        <v>8000ms</v>
      </c>
      <c r="O2" s="17" t="str">
        <f>VLOOKUP(G2,ПараметрыLZM,5)</f>
        <v xml:space="preserve"> 0,120 гр/ms</v>
      </c>
      <c r="P2" s="17">
        <v>0</v>
      </c>
      <c r="Q2" s="17" t="str">
        <f>VLOOKUP(H2,ПараметрыLZM,6)</f>
        <v xml:space="preserve">LT_F + 2000 ms</v>
      </c>
    </row>
    <row r="3">
      <c r="A3" s="15" t="s">
        <v>36</v>
      </c>
      <c r="B3" s="15">
        <v>2</v>
      </c>
      <c r="C3" s="15">
        <v>2</v>
      </c>
      <c r="D3" s="15">
        <v>1</v>
      </c>
      <c r="E3" s="15">
        <v>-1</v>
      </c>
      <c r="F3" s="15">
        <v>-1</v>
      </c>
      <c r="G3" s="15">
        <v>-1</v>
      </c>
      <c r="H3" s="15">
        <v>-1</v>
      </c>
      <c r="I3" s="15" t="str">
        <f>"OQ_qfd_02_"&amp;Таблица1[[#This Row],[Standard order]]&amp;"_1..03"</f>
        <v>OQ_qfd_02_2_1..03</v>
      </c>
      <c r="J3" t="str">
        <f>MID(I3,8,6)</f>
        <v>02_2_1</v>
      </c>
      <c r="L3" s="16" t="str">
        <f>VLOOKUP(D3,ПараметрыLZM,2)</f>
        <v xml:space="preserve"> SP + 260 bit</v>
      </c>
      <c r="M3" s="16" t="str">
        <f>VLOOKUP(E3,ПараметрыLZM,3)</f>
        <v>30ms</v>
      </c>
      <c r="N3" s="17" t="str">
        <f>VLOOKUP(F3,ПараметрыLZM,4)</f>
        <v>6000ms</v>
      </c>
      <c r="O3" s="17" t="str">
        <f>VLOOKUP(G3,ПараметрыLZM,5)</f>
        <v xml:space="preserve"> 0,120 гр/ms</v>
      </c>
      <c r="P3" s="17">
        <v>0</v>
      </c>
      <c r="Q3" s="17" t="str">
        <f>VLOOKUP(H3,ПараметрыLZM,6)</f>
        <v xml:space="preserve">LT_F + 1000 ms</v>
      </c>
    </row>
    <row r="4">
      <c r="A4" s="15" t="s">
        <v>36</v>
      </c>
      <c r="B4" s="15">
        <v>3</v>
      </c>
      <c r="C4" s="15">
        <v>3</v>
      </c>
      <c r="D4" s="15">
        <v>-1</v>
      </c>
      <c r="E4" s="15">
        <v>1</v>
      </c>
      <c r="F4" s="15">
        <v>-1</v>
      </c>
      <c r="G4" s="15">
        <v>-1</v>
      </c>
      <c r="H4" s="15">
        <v>1</v>
      </c>
      <c r="I4" s="15" t="str">
        <f>"OQ_qfd_02_"&amp;Таблица1[[#This Row],[Standard order]]&amp;"_1..03"</f>
        <v>OQ_qfd_02_3_1..03</v>
      </c>
      <c r="J4" t="str">
        <f>MID(I4,8,6)</f>
        <v>02_3_1</v>
      </c>
      <c r="L4" s="16" t="str">
        <f>VLOOKUP(D4,ПараметрыLZM,2)</f>
        <v xml:space="preserve">SP + 215 bit</v>
      </c>
      <c r="M4" s="16" t="str">
        <f>VLOOKUP(E4,ПараметрыLZM,3)</f>
        <v>40ms</v>
      </c>
      <c r="N4" s="17" t="str">
        <f>VLOOKUP(F4,ПараметрыLZM,4)</f>
        <v>6000ms</v>
      </c>
      <c r="O4" s="17" t="str">
        <f>VLOOKUP(G4,ПараметрыLZM,5)</f>
        <v xml:space="preserve"> 0,120 гр/ms</v>
      </c>
      <c r="P4" s="17">
        <v>0</v>
      </c>
      <c r="Q4" s="17" t="str">
        <f>VLOOKUP(H4,ПараметрыLZM,6)</f>
        <v xml:space="preserve">LT_F + 2000 ms</v>
      </c>
    </row>
    <row r="5">
      <c r="A5" s="15" t="s">
        <v>36</v>
      </c>
      <c r="B5" s="15">
        <v>4</v>
      </c>
      <c r="C5" s="15">
        <v>7</v>
      </c>
      <c r="D5" s="15">
        <v>-1</v>
      </c>
      <c r="E5" s="15">
        <v>1</v>
      </c>
      <c r="F5" s="15">
        <v>1</v>
      </c>
      <c r="G5" s="15">
        <v>-1</v>
      </c>
      <c r="H5" s="15">
        <v>-1</v>
      </c>
      <c r="I5" s="15" t="str">
        <f>"OQ_qfd_02_"&amp;Таблица1[[#This Row],[Standard order]]&amp;"_1..03"</f>
        <v>OQ_qfd_02_7_1..03</v>
      </c>
      <c r="J5" t="str">
        <f>MID(I5,8,6)</f>
        <v>02_7_1</v>
      </c>
      <c r="L5" s="16" t="str">
        <f>VLOOKUP(D5,ПараметрыLZM,2)</f>
        <v xml:space="preserve">SP + 215 bit</v>
      </c>
      <c r="M5" s="16" t="str">
        <f>VLOOKUP(E5,ПараметрыLZM,3)</f>
        <v>40ms</v>
      </c>
      <c r="N5" s="17" t="str">
        <f>VLOOKUP(F5,ПараметрыLZM,4)</f>
        <v>8000ms</v>
      </c>
      <c r="O5" s="17" t="str">
        <f>VLOOKUP(G5,ПараметрыLZM,5)</f>
        <v xml:space="preserve"> 0,120 гр/ms</v>
      </c>
      <c r="P5" s="17">
        <v>0</v>
      </c>
      <c r="Q5" s="17" t="str">
        <f>VLOOKUP(H5,ПараметрыLZM,6)</f>
        <v xml:space="preserve">LT_F + 1000 ms</v>
      </c>
    </row>
    <row r="6">
      <c r="A6" s="15" t="s">
        <v>36</v>
      </c>
      <c r="B6" s="15">
        <v>5</v>
      </c>
      <c r="C6" s="15">
        <v>8</v>
      </c>
      <c r="D6" s="15">
        <v>1</v>
      </c>
      <c r="E6" s="15">
        <v>1</v>
      </c>
      <c r="F6" s="15">
        <v>1</v>
      </c>
      <c r="G6" s="15">
        <v>1</v>
      </c>
      <c r="H6" s="15">
        <v>1</v>
      </c>
      <c r="I6" s="15" t="str">
        <f>"OQ_qfd_02_"&amp;Таблица1[[#This Row],[Standard order]]&amp;"_1..03"</f>
        <v>OQ_qfd_02_8_1..03</v>
      </c>
      <c r="J6" t="str">
        <f>MID(I6,8,6)</f>
        <v>02_8_1</v>
      </c>
      <c r="L6" s="16" t="str">
        <f>VLOOKUP(D6,ПараметрыLZM,2)</f>
        <v xml:space="preserve"> SP + 260 bit</v>
      </c>
      <c r="M6" s="16" t="str">
        <f>VLOOKUP(E6,ПараметрыLZM,3)</f>
        <v>40ms</v>
      </c>
      <c r="N6" s="17" t="str">
        <f>VLOOKUP(F6,ПараметрыLZM,4)</f>
        <v>8000ms</v>
      </c>
      <c r="O6" s="17" t="str">
        <f>VLOOKUP(G6,ПараметрыLZM,5)</f>
        <v xml:space="preserve">  0,145 гр/ms</v>
      </c>
      <c r="P6" s="17">
        <v>0</v>
      </c>
      <c r="Q6" s="17" t="str">
        <f>VLOOKUP(H6,ПараметрыLZM,6)</f>
        <v xml:space="preserve">LT_F + 2000 ms</v>
      </c>
    </row>
    <row r="7">
      <c r="A7" s="15" t="s">
        <v>36</v>
      </c>
      <c r="B7" s="15">
        <v>6</v>
      </c>
      <c r="C7" s="15">
        <v>4</v>
      </c>
      <c r="D7" s="15">
        <v>1</v>
      </c>
      <c r="E7" s="15">
        <v>1</v>
      </c>
      <c r="F7" s="15">
        <v>-1</v>
      </c>
      <c r="G7" s="15">
        <v>1</v>
      </c>
      <c r="H7" s="15">
        <v>-1</v>
      </c>
      <c r="I7" s="15" t="str">
        <f>"OQ_qfd_02_"&amp;Таблица1[[#This Row],[Standard order]]&amp;"_1..03"</f>
        <v>OQ_qfd_02_4_1..03</v>
      </c>
      <c r="J7" t="str">
        <f>MID(I7,8,6)</f>
        <v>02_4_1</v>
      </c>
      <c r="L7" s="16" t="str">
        <f>VLOOKUP(D7,ПараметрыLZM,2)</f>
        <v xml:space="preserve"> SP + 260 bit</v>
      </c>
      <c r="M7" s="16" t="str">
        <f>VLOOKUP(E7,ПараметрыLZM,3)</f>
        <v>40ms</v>
      </c>
      <c r="N7" s="17" t="str">
        <f>VLOOKUP(F7,ПараметрыLZM,4)</f>
        <v>6000ms</v>
      </c>
      <c r="O7" s="17" t="str">
        <f>VLOOKUP(G7,ПараметрыLZM,5)</f>
        <v xml:space="preserve">  0,145 гр/ms</v>
      </c>
      <c r="P7" s="17">
        <v>0</v>
      </c>
      <c r="Q7" s="17" t="str">
        <f>VLOOKUP(H7,ПараметрыLZM,6)</f>
        <v xml:space="preserve">LT_F + 1000 ms</v>
      </c>
    </row>
    <row r="8">
      <c r="A8" s="15" t="s">
        <v>36</v>
      </c>
      <c r="B8" s="15">
        <v>7</v>
      </c>
      <c r="C8" s="15">
        <v>1</v>
      </c>
      <c r="D8" s="15">
        <v>-1</v>
      </c>
      <c r="E8" s="15">
        <v>-1</v>
      </c>
      <c r="F8" s="15">
        <v>-1</v>
      </c>
      <c r="G8" s="15">
        <v>1</v>
      </c>
      <c r="H8" s="15">
        <v>1</v>
      </c>
      <c r="I8" s="15" t="str">
        <f>"OQ_qfd_02_"&amp;Таблица1[[#This Row],[Standard order]]&amp;"_1..03"</f>
        <v>OQ_qfd_02_1_1..03</v>
      </c>
      <c r="J8" t="str">
        <f>MID(I8,8,6)</f>
        <v>02_1_1</v>
      </c>
      <c r="L8" s="16" t="str">
        <f>VLOOKUP(D8,ПараметрыLZM,2)</f>
        <v xml:space="preserve">SP + 215 bit</v>
      </c>
      <c r="M8" s="16" t="str">
        <f>VLOOKUP(E8,ПараметрыLZM,3)</f>
        <v>30ms</v>
      </c>
      <c r="N8" s="17" t="str">
        <f>VLOOKUP(F8,ПараметрыLZM,4)</f>
        <v>6000ms</v>
      </c>
      <c r="O8" s="17" t="str">
        <f>VLOOKUP(G8,ПараметрыLZM,5)</f>
        <v xml:space="preserve">  0,145 гр/ms</v>
      </c>
      <c r="P8" s="17">
        <v>0</v>
      </c>
      <c r="Q8" s="17" t="str">
        <f>VLOOKUP(H8,ПараметрыLZM,6)</f>
        <v xml:space="preserve">LT_F + 2000 ms</v>
      </c>
    </row>
    <row r="9">
      <c r="A9" s="15" t="s">
        <v>36</v>
      </c>
      <c r="B9" s="15">
        <v>8</v>
      </c>
      <c r="C9" s="15">
        <v>5</v>
      </c>
      <c r="D9" s="15">
        <v>-1</v>
      </c>
      <c r="E9" s="15">
        <v>-1</v>
      </c>
      <c r="F9" s="15">
        <v>1</v>
      </c>
      <c r="G9" s="15">
        <v>1</v>
      </c>
      <c r="H9" s="15">
        <v>-1</v>
      </c>
      <c r="I9" s="15" t="str">
        <f>"OQ_qfd_02_"&amp;Таблица1[[#This Row],[Standard order]]&amp;"_1..03"</f>
        <v>OQ_qfd_02_5_1..03</v>
      </c>
      <c r="J9" t="str">
        <f>MID(I9,8,6)</f>
        <v>02_5_1</v>
      </c>
      <c r="L9" s="16" t="str">
        <f>VLOOKUP(D9,ПараметрыLZM,2)</f>
        <v xml:space="preserve">SP + 215 bit</v>
      </c>
      <c r="M9" s="16" t="str">
        <f>VLOOKUP(E9,ПараметрыLZM,3)</f>
        <v>30ms</v>
      </c>
      <c r="N9" s="17" t="str">
        <f>VLOOKUP(F9,ПараметрыLZM,4)</f>
        <v>8000ms</v>
      </c>
      <c r="O9" s="17" t="str">
        <f>VLOOKUP(G9,ПараметрыLZM,5)</f>
        <v xml:space="preserve">  0,145 гр/ms</v>
      </c>
      <c r="P9" s="17">
        <v>0</v>
      </c>
      <c r="Q9" s="17" t="str">
        <f>VLOOKUP(H9,ПараметрыLZM,6)</f>
        <v xml:space="preserve">LT_F + 1000 ms</v>
      </c>
    </row>
    <row r="10" ht="12.75">
      <c r="A10" s="14" t="s">
        <v>37</v>
      </c>
      <c r="B10" s="15">
        <v>9</v>
      </c>
      <c r="C10" s="15">
        <v>9</v>
      </c>
      <c r="D10" s="15">
        <v>-1</v>
      </c>
      <c r="E10" s="15">
        <v>-1</v>
      </c>
      <c r="F10" s="15">
        <v>-1</v>
      </c>
      <c r="G10" s="15">
        <v>1</v>
      </c>
      <c r="H10" s="15">
        <v>1</v>
      </c>
      <c r="I10" s="15" t="str">
        <f t="shared" ref="I10:I17" si="0">"OQ_qfd_03_"&amp;C10&amp;"_1..03"</f>
        <v>OQ_qfd_03_9_1..03</v>
      </c>
      <c r="J10" t="str">
        <f>MID(I10,8,6)</f>
        <v>03_9_1</v>
      </c>
      <c r="L10" s="16" t="str">
        <f>VLOOKUP(D10,ПараметрыLZM,2)</f>
        <v xml:space="preserve">SP + 215 bit</v>
      </c>
      <c r="M10" s="16" t="str">
        <f>VLOOKUP(E10,ПараметрыLZM,3)</f>
        <v>30ms</v>
      </c>
      <c r="N10" s="17" t="str">
        <f>VLOOKUP(F10,ПараметрыLZM,4)</f>
        <v>6000ms</v>
      </c>
      <c r="O10" s="17" t="str">
        <f>VLOOKUP(G10,ПараметрыLZM,5)</f>
        <v xml:space="preserve">  0,145 гр/ms</v>
      </c>
      <c r="P10" s="17">
        <v>0</v>
      </c>
      <c r="Q10" s="17" t="str">
        <f>VLOOKUP(H10,ПараметрыLZM,6)</f>
        <v xml:space="preserve">LT_F + 2000 ms</v>
      </c>
    </row>
    <row r="11" ht="12.75">
      <c r="A11" s="15" t="s">
        <v>37</v>
      </c>
      <c r="B11" s="15">
        <v>10</v>
      </c>
      <c r="C11" s="15">
        <v>16</v>
      </c>
      <c r="D11" s="15">
        <v>1</v>
      </c>
      <c r="E11" s="15">
        <v>1</v>
      </c>
      <c r="F11" s="15">
        <v>1</v>
      </c>
      <c r="G11" s="15">
        <v>1</v>
      </c>
      <c r="H11" s="15">
        <v>1</v>
      </c>
      <c r="I11" s="15" t="str">
        <f t="shared" si="0"/>
        <v>OQ_qfd_03_16_1..03</v>
      </c>
      <c r="J11" t="str">
        <f>MID(I11,8,7)</f>
        <v>03_16_1</v>
      </c>
      <c r="L11" s="16" t="str">
        <f>VLOOKUP(D11,ПараметрыLZM,2)</f>
        <v xml:space="preserve"> SP + 260 bit</v>
      </c>
      <c r="M11" s="16" t="str">
        <f>VLOOKUP(E11,ПараметрыLZM,3)</f>
        <v>40ms</v>
      </c>
      <c r="N11" s="17" t="str">
        <f>VLOOKUP(F11,ПараметрыLZM,4)</f>
        <v>8000ms</v>
      </c>
      <c r="O11" s="17" t="str">
        <f>VLOOKUP(G11,ПараметрыLZM,5)</f>
        <v xml:space="preserve">  0,145 гр/ms</v>
      </c>
      <c r="P11" s="17">
        <v>0</v>
      </c>
      <c r="Q11" s="17" t="str">
        <f>VLOOKUP(H11,ПараметрыLZM,6)</f>
        <v xml:space="preserve">LT_F + 2000 ms</v>
      </c>
    </row>
    <row r="12" ht="12.75">
      <c r="A12" s="15" t="s">
        <v>37</v>
      </c>
      <c r="B12" s="15">
        <v>11</v>
      </c>
      <c r="C12" s="15">
        <v>10</v>
      </c>
      <c r="D12" s="15">
        <v>1</v>
      </c>
      <c r="E12" s="15">
        <v>-1</v>
      </c>
      <c r="F12" s="15">
        <v>-1</v>
      </c>
      <c r="G12" s="15">
        <v>-1</v>
      </c>
      <c r="H12" s="15">
        <v>-1</v>
      </c>
      <c r="I12" s="15" t="str">
        <f t="shared" si="0"/>
        <v>OQ_qfd_03_10_1..03</v>
      </c>
      <c r="J12" t="str">
        <f>MID(I12,8,7)</f>
        <v>03_10_1</v>
      </c>
      <c r="L12" s="16" t="str">
        <f>VLOOKUP(D12,ПараметрыLZM,2)</f>
        <v xml:space="preserve"> SP + 260 bit</v>
      </c>
      <c r="M12" s="16" t="str">
        <f>VLOOKUP(E12,ПараметрыLZM,3)</f>
        <v>30ms</v>
      </c>
      <c r="N12" s="17" t="str">
        <f>VLOOKUP(F12,ПараметрыLZM,4)</f>
        <v>6000ms</v>
      </c>
      <c r="O12" s="17" t="str">
        <f>VLOOKUP(G12,ПараметрыLZM,5)</f>
        <v xml:space="preserve"> 0,120 гр/ms</v>
      </c>
      <c r="P12" s="17">
        <v>0</v>
      </c>
      <c r="Q12" s="17" t="str">
        <f>VLOOKUP(H12,ПараметрыLZM,6)</f>
        <v xml:space="preserve">LT_F + 1000 ms</v>
      </c>
    </row>
    <row r="13" ht="12.75">
      <c r="A13" s="15" t="s">
        <v>37</v>
      </c>
      <c r="B13" s="15">
        <v>12</v>
      </c>
      <c r="C13" s="15">
        <v>12</v>
      </c>
      <c r="D13" s="15">
        <v>1</v>
      </c>
      <c r="E13" s="15">
        <v>1</v>
      </c>
      <c r="F13" s="15">
        <v>-1</v>
      </c>
      <c r="G13" s="15">
        <v>1</v>
      </c>
      <c r="H13" s="15">
        <v>-1</v>
      </c>
      <c r="I13" s="15" t="str">
        <f t="shared" si="0"/>
        <v>OQ_qfd_03_12_1..03</v>
      </c>
      <c r="J13" t="str">
        <f>MID(I13,8,7)</f>
        <v>03_12_1</v>
      </c>
      <c r="L13" s="16" t="str">
        <f>VLOOKUP(D13,ПараметрыLZM,2)</f>
        <v xml:space="preserve"> SP + 260 bit</v>
      </c>
      <c r="M13" s="16" t="str">
        <f>VLOOKUP(E13,ПараметрыLZM,3)</f>
        <v>40ms</v>
      </c>
      <c r="N13" s="17" t="str">
        <f>VLOOKUP(F13,ПараметрыLZM,4)</f>
        <v>6000ms</v>
      </c>
      <c r="O13" s="17" t="str">
        <f>VLOOKUP(G13,ПараметрыLZM,5)</f>
        <v xml:space="preserve">  0,145 гр/ms</v>
      </c>
      <c r="P13" s="17">
        <v>0</v>
      </c>
      <c r="Q13" s="17" t="str">
        <f>VLOOKUP(H13,ПараметрыLZM,6)</f>
        <v xml:space="preserve">LT_F + 1000 ms</v>
      </c>
    </row>
    <row r="14" ht="12.75">
      <c r="A14" s="15" t="s">
        <v>37</v>
      </c>
      <c r="B14" s="15">
        <v>13</v>
      </c>
      <c r="C14" s="15">
        <v>14</v>
      </c>
      <c r="D14" s="15">
        <v>1</v>
      </c>
      <c r="E14" s="15">
        <v>-1</v>
      </c>
      <c r="F14" s="15">
        <v>1</v>
      </c>
      <c r="G14" s="15">
        <v>-1</v>
      </c>
      <c r="H14" s="15">
        <v>1</v>
      </c>
      <c r="I14" s="15" t="str">
        <f t="shared" si="0"/>
        <v>OQ_qfd_03_14_1..03</v>
      </c>
      <c r="J14" t="str">
        <f>MID(I14,8,7)</f>
        <v>03_14_1</v>
      </c>
      <c r="L14" s="16" t="str">
        <f>VLOOKUP(D14,ПараметрыLZM,2)</f>
        <v xml:space="preserve"> SP + 260 bit</v>
      </c>
      <c r="M14" s="16" t="str">
        <f>VLOOKUP(E14,ПараметрыLZM,3)</f>
        <v>30ms</v>
      </c>
      <c r="N14" s="17" t="str">
        <f>VLOOKUP(F14,ПараметрыLZM,4)</f>
        <v>8000ms</v>
      </c>
      <c r="O14" s="17" t="str">
        <f>VLOOKUP(G14,ПараметрыLZM,5)</f>
        <v xml:space="preserve"> 0,120 гр/ms</v>
      </c>
      <c r="P14" s="17">
        <v>0</v>
      </c>
      <c r="Q14" s="17" t="str">
        <f>VLOOKUP(H14,ПараметрыLZM,6)</f>
        <v xml:space="preserve">LT_F + 2000 ms</v>
      </c>
    </row>
    <row r="15" ht="12.75">
      <c r="A15" s="15" t="s">
        <v>37</v>
      </c>
      <c r="B15" s="15">
        <v>14</v>
      </c>
      <c r="C15" s="15">
        <v>13</v>
      </c>
      <c r="D15" s="15">
        <v>-1</v>
      </c>
      <c r="E15" s="15">
        <v>-1</v>
      </c>
      <c r="F15" s="15">
        <v>1</v>
      </c>
      <c r="G15" s="15">
        <v>1</v>
      </c>
      <c r="H15" s="15">
        <v>-1</v>
      </c>
      <c r="I15" s="15" t="str">
        <f t="shared" si="0"/>
        <v>OQ_qfd_03_13_1..03</v>
      </c>
      <c r="J15" t="str">
        <f>MID(I15,8,7)</f>
        <v>03_13_1</v>
      </c>
      <c r="L15" s="16" t="str">
        <f>VLOOKUP(D15,ПараметрыLZM,2)</f>
        <v xml:space="preserve">SP + 215 bit</v>
      </c>
      <c r="M15" s="16" t="str">
        <f>VLOOKUP(E15,ПараметрыLZM,3)</f>
        <v>30ms</v>
      </c>
      <c r="N15" s="17" t="str">
        <f>VLOOKUP(F15,ПараметрыLZM,4)</f>
        <v>8000ms</v>
      </c>
      <c r="O15" s="17" t="str">
        <f>VLOOKUP(G15,ПараметрыLZM,5)</f>
        <v xml:space="preserve">  0,145 гр/ms</v>
      </c>
      <c r="P15" s="17">
        <v>0</v>
      </c>
      <c r="Q15" s="17" t="str">
        <f>VLOOKUP(H15,ПараметрыLZM,6)</f>
        <v xml:space="preserve">LT_F + 1000 ms</v>
      </c>
    </row>
    <row r="16" ht="12.75">
      <c r="A16" s="15" t="s">
        <v>37</v>
      </c>
      <c r="B16" s="15">
        <v>15</v>
      </c>
      <c r="C16" s="15">
        <v>15</v>
      </c>
      <c r="D16" s="15">
        <v>-1</v>
      </c>
      <c r="E16" s="15">
        <v>1</v>
      </c>
      <c r="F16" s="15">
        <v>1</v>
      </c>
      <c r="G16" s="15">
        <v>-1</v>
      </c>
      <c r="H16" s="15">
        <v>-1</v>
      </c>
      <c r="I16" s="15" t="str">
        <f t="shared" si="0"/>
        <v>OQ_qfd_03_15_1..03</v>
      </c>
      <c r="J16" t="str">
        <f>MID(I16,8,7)</f>
        <v>03_15_1</v>
      </c>
      <c r="L16" s="16" t="str">
        <f>VLOOKUP(D16,ПараметрыLZM,2)</f>
        <v xml:space="preserve">SP + 215 bit</v>
      </c>
      <c r="M16" s="16" t="str">
        <f>VLOOKUP(E16,ПараметрыLZM,3)</f>
        <v>40ms</v>
      </c>
      <c r="N16" s="17" t="str">
        <f>VLOOKUP(F16,ПараметрыLZM,4)</f>
        <v>8000ms</v>
      </c>
      <c r="O16" s="17" t="str">
        <f>VLOOKUP(G16,ПараметрыLZM,5)</f>
        <v xml:space="preserve"> 0,120 гр/ms</v>
      </c>
      <c r="P16" s="17">
        <v>0</v>
      </c>
      <c r="Q16" s="17" t="str">
        <f>VLOOKUP(H16,ПараметрыLZM,6)</f>
        <v xml:space="preserve">LT_F + 1000 ms</v>
      </c>
    </row>
    <row r="17" ht="12.75">
      <c r="A17" s="15" t="s">
        <v>37</v>
      </c>
      <c r="B17" s="15">
        <v>16</v>
      </c>
      <c r="C17" s="15">
        <v>11</v>
      </c>
      <c r="D17" s="15">
        <v>-1</v>
      </c>
      <c r="E17" s="15">
        <v>1</v>
      </c>
      <c r="F17" s="15">
        <v>-1</v>
      </c>
      <c r="G17" s="15">
        <v>-1</v>
      </c>
      <c r="H17" s="15">
        <v>1</v>
      </c>
      <c r="I17" s="15" t="str">
        <f t="shared" si="0"/>
        <v>OQ_qfd_03_11_1..03</v>
      </c>
      <c r="J17" t="str">
        <f>MID(I17,8,7)</f>
        <v>03_11_1</v>
      </c>
      <c r="L17" s="16" t="str">
        <f>VLOOKUP(D17,ПараметрыLZM,2)</f>
        <v xml:space="preserve">SP + 215 bit</v>
      </c>
      <c r="M17" s="16" t="str">
        <f>VLOOKUP(E17,ПараметрыLZM,3)</f>
        <v>40ms</v>
      </c>
      <c r="N17" s="17" t="str">
        <f>VLOOKUP(F17,ПараметрыLZM,4)</f>
        <v>6000ms</v>
      </c>
      <c r="O17" s="17" t="str">
        <f>VLOOKUP(G17,ПараметрыLZM,5)</f>
        <v xml:space="preserve"> 0,120 гр/ms</v>
      </c>
      <c r="P17" s="17">
        <v>0</v>
      </c>
      <c r="Q17" s="17" t="str">
        <f>VLOOKUP(H17,ПараметрыLZM,6)</f>
        <v xml:space="preserve">LT_F + 2000 ms</v>
      </c>
    </row>
    <row r="18" ht="12.75"/>
  </sheetData>
  <sortState ref="A10:J17" columnSort="0">
    <sortCondition sortBy="value" descending="0" ref="B10:B17"/>
  </sortState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0" copies="1"/>
  <headerFooter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onlyoffice/8.3.0.94</Application>
  <DocSecurity>0</DocSecurity>
  <ScaleCrop>0</ScaleCrop>
  <HeadingPairs>
    <vt:vector size="0" baseType="variant"/>
  </HeadingPairs>
  <TitlesOfParts>
    <vt:vector size="0" baseType="lpstr"/>
  </TitlesOfParts>
  <LinksUpToDate>0</LinksUpToDate>
  <SharedDoc>0</SharedDoc>
  <HyperlinksChanged>0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Sergey V Egorov (svegorov@vpglaserone.ru)</cp:lastModifiedBy>
  <cp:revision>2</cp:revision>
  <dcterms:modified xsi:type="dcterms:W3CDTF">2025-05-14T11:37:26Z</dcterms:modified>
</cp:coreProperties>
</file>