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owo\Desktop\resources\"/>
    </mc:Choice>
  </mc:AlternateContent>
  <xr:revisionPtr revIDLastSave="0" documentId="13_ncr:1_{EDC96CB1-D16C-4DC8-BC97-6CF2279238F6}" xr6:coauthVersionLast="47" xr6:coauthVersionMax="47" xr10:uidLastSave="{00000000-0000-0000-0000-000000000000}"/>
  <bookViews>
    <workbookView xWindow="-98" yWindow="-98" windowWidth="28996" windowHeight="15675" firstSheet="3" activeTab="5" xr2:uid="{00000000-000D-0000-FFFF-FFFF00000000}"/>
  </bookViews>
  <sheets>
    <sheet name="Kickstarter" sheetId="1" r:id="rId1"/>
    <sheet name="Category Statistics" sheetId="2" r:id="rId2"/>
    <sheet name="Subcategory Statistics " sheetId="3" r:id="rId3"/>
    <sheet name="Outcomes Based on Launch Date" sheetId="6" r:id="rId4"/>
    <sheet name="Edinburgh Research" sheetId="8" r:id="rId5"/>
    <sheet name="Theater Outcomes by Launch Date" sheetId="19" r:id="rId6"/>
    <sheet name="Outcomes Based on Goals" sheetId="20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20" l="1"/>
  <c r="E13" i="20" s="1"/>
  <c r="G13" i="20" s="1"/>
  <c r="D12" i="20"/>
  <c r="D11" i="20"/>
  <c r="D9" i="20"/>
  <c r="D8" i="20"/>
  <c r="D7" i="20"/>
  <c r="D6" i="20"/>
  <c r="D13" i="20"/>
  <c r="D2" i="20"/>
  <c r="D5" i="20"/>
  <c r="D10" i="20"/>
  <c r="D3" i="20"/>
  <c r="D4" i="20"/>
  <c r="C13" i="20"/>
  <c r="C12" i="20"/>
  <c r="G12" i="20" s="1"/>
  <c r="C11" i="20"/>
  <c r="C10" i="20"/>
  <c r="C9" i="20"/>
  <c r="C8" i="20"/>
  <c r="C7" i="20"/>
  <c r="C6" i="20"/>
  <c r="C5" i="20"/>
  <c r="C4" i="20"/>
  <c r="C3" i="20"/>
  <c r="C2" i="20"/>
  <c r="B12" i="20"/>
  <c r="E12" i="20" s="1"/>
  <c r="B11" i="20"/>
  <c r="B10" i="20"/>
  <c r="B9" i="20"/>
  <c r="E9" i="20" s="1"/>
  <c r="B8" i="20"/>
  <c r="B7" i="20"/>
  <c r="B6" i="20"/>
  <c r="B5" i="20"/>
  <c r="B4" i="20"/>
  <c r="B3" i="20"/>
  <c r="B2" i="20"/>
  <c r="E2" i="20" s="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1" i="20" l="1"/>
  <c r="G2" i="20"/>
  <c r="G7" i="20"/>
  <c r="F3" i="20"/>
  <c r="G8" i="20"/>
  <c r="F4" i="20"/>
  <c r="G9" i="20"/>
  <c r="E11" i="20"/>
  <c r="G11" i="20" s="1"/>
  <c r="F9" i="20"/>
  <c r="E10" i="20"/>
  <c r="G10" i="20" s="1"/>
  <c r="E8" i="20"/>
  <c r="F8" i="20" s="1"/>
  <c r="F12" i="20"/>
  <c r="E7" i="20"/>
  <c r="F7" i="20" s="1"/>
  <c r="E6" i="20"/>
  <c r="F6" i="20" s="1"/>
  <c r="E5" i="20"/>
  <c r="F5" i="20" s="1"/>
  <c r="E3" i="20"/>
  <c r="G3" i="20" s="1"/>
  <c r="E4" i="20"/>
  <c r="H4" i="20" s="1"/>
  <c r="F2" i="20"/>
  <c r="F13" i="20"/>
  <c r="H9" i="20"/>
  <c r="H3" i="20"/>
  <c r="G6" i="20" l="1"/>
  <c r="G5" i="20"/>
  <c r="F10" i="20"/>
  <c r="G4" i="20"/>
  <c r="H10" i="20"/>
  <c r="H7" i="20"/>
  <c r="H5" i="20"/>
  <c r="H8" i="20"/>
  <c r="H13" i="20"/>
  <c r="H12" i="20"/>
  <c r="H6" i="20"/>
  <c r="H11" i="20"/>
  <c r="H2" i="20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<sst xmlns="http://schemas.openxmlformats.org/spreadsheetml/2006/main" count="33036" uniqueCount="8404">
  <si>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</si>
  <si>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</si>
  <si>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</si>
  <si>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</si>
  <si>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</si>
  <si>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</si>
  <si>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</si>
  <si>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</si>
  <si>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</si>
  <si>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</si>
  <si>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</si>
  <si>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</si>
  <si>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</si>
  <si>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</si>
  <si>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</si>
  <si>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</si>
  <si>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</si>
  <si>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</si>
  <si>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</si>
  <si>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</si>
  <si>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</si>
  <si>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</si>
  <si>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</si>
  <si>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</si>
  <si>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</si>
  <si>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</si>
  <si>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</si>
  <si>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</si>
  <si>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</si>
  <si>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</si>
  <si>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</si>
  <si>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</si>
  <si>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</si>
  <si>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</si>
  <si>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</si>
  <si>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</si>
  <si>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</si>
  <si>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</si>
  <si>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</si>
  <si>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</si>
  <si>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</si>
  <si>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</si>
  <si>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</si>
  <si>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</si>
  <si>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</si>
  <si>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</si>
  <si>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</si>
  <si>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</si>
  <si>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</si>
  <si>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</si>
  <si>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</si>
  <si>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</si>
  <si>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</si>
  <si>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</si>
  <si>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</si>
  <si>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</si>
  <si>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</si>
  <si>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</si>
  <si>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</si>
  <si>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</si>
  <si>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</si>
  <si>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</si>
  <si>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</si>
  <si>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</si>
  <si>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</si>
  <si>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</si>
  <si>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</si>
  <si>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</si>
  <si>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</si>
  <si>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</si>
  <si>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</si>
  <si>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</si>
  <si>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</si>
  <si>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</si>
  <si>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</si>
  <si>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</si>
  <si>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</si>
  <si>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</si>
  <si>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</si>
  <si>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</si>
  <si>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</si>
  <si>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</si>
  <si>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</si>
  <si>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</si>
  <si>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</si>
  <si>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</si>
  <si>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</si>
  <si>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</si>
  <si>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</si>
  <si>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</si>
  <si>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</si>
  <si>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</si>
  <si>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</si>
  <si>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</si>
  <si>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</si>
  <si>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</si>
  <si>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</si>
  <si>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</si>
  <si>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</si>
  <si>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</si>
  <si>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</si>
  <si>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</si>
  <si>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</si>
  <si>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</si>
  <si>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</si>
  <si>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</si>
  <si>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</si>
  <si>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</si>
  <si>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</si>
  <si>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</si>
  <si>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</si>
  <si>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</si>
  <si>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</si>
  <si>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</si>
  <si>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</si>
  <si>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</si>
  <si>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</si>
  <si>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</si>
  <si>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</si>
  <si>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</si>
  <si>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</si>
  <si>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</si>
  <si>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</si>
  <si>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</si>
  <si>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</si>
  <si>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</si>
  <si>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</si>
  <si>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</si>
  <si>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</si>
  <si>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</si>
  <si>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</si>
  <si>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</si>
  <si>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</si>
  <si>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</si>
  <si>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</si>
  <si>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</si>
  <si>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</si>
  <si>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</si>
  <si>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</si>
  <si>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</si>
  <si>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</si>
  <si>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</si>
  <si>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</si>
  <si>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</si>
  <si>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</si>
  <si>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</si>
  <si>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</si>
  <si>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</si>
  <si>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</si>
  <si>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</si>
  <si>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</si>
  <si>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</si>
  <si>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</si>
  <si>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</si>
  <si>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</si>
  <si>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</si>
  <si>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</si>
  <si>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</si>
  <si>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</si>
  <si>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</si>
  <si>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</si>
  <si>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</si>
  <si>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</si>
  <si>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</si>
  <si>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</si>
  <si>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</si>
  <si>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</si>
  <si>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</si>
  <si>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</si>
  <si>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</si>
  <si>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</si>
  <si>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</si>
  <si>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</si>
  <si>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</si>
  <si>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</si>
  <si>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</si>
  <si>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</si>
  <si>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</si>
  <si>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</si>
  <si>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</si>
  <si>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</si>
  <si>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</si>
  <si>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</si>
  <si>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</si>
  <si>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</si>
  <si>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</si>
  <si>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</si>
  <si>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</si>
  <si>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</si>
  <si>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</si>
  <si>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</si>
  <si>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</si>
  <si>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</si>
  <si>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</si>
  <si>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</si>
  <si>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</si>
  <si>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</si>
  <si>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</si>
  <si>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</si>
  <si>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</si>
  <si>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</si>
  <si>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</si>
  <si>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</si>
  <si>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</si>
  <si>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</si>
  <si>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</si>
  <si>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</si>
  <si>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</si>
  <si>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</si>
  <si>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</si>
  <si>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</si>
  <si>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</si>
  <si>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</si>
  <si>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</si>
  <si>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</si>
  <si>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</si>
  <si>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</si>
  <si>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</si>
  <si>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</si>
  <si>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</si>
  <si>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</si>
  <si>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</si>
  <si>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</si>
  <si>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</si>
  <si>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</si>
  <si>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</si>
  <si>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</si>
  <si>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</si>
  <si>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</si>
  <si>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</si>
  <si>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</si>
  <si>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</si>
  <si>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</si>
  <si>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</si>
  <si>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</si>
  <si>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</si>
  <si>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</si>
  <si>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</si>
  <si>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</si>
  <si>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</si>
  <si>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</si>
  <si>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</si>
  <si>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</si>
  <si>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</si>
  <si>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</si>
  <si>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</si>
  <si>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</si>
  <si>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</si>
  <si>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</si>
  <si>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</si>
  <si>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</si>
  <si>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</si>
  <si>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</si>
  <si>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</si>
  <si>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</si>
  <si>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</si>
  <si>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</si>
  <si>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</si>
  <si>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</si>
  <si>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</si>
  <si>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</si>
  <si>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</si>
  <si>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</si>
  <si>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</si>
  <si>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</si>
  <si>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</si>
  <si>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</si>
  <si>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</si>
  <si>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</si>
  <si>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</si>
  <si>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</si>
  <si>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</si>
  <si>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</si>
  <si>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</si>
  <si>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</si>
  <si>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</si>
  <si>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</si>
  <si>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</si>
  <si>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</si>
  <si>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</si>
  <si>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</si>
  <si>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</si>
  <si>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</si>
  <si>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</si>
  <si>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</si>
  <si>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</si>
  <si>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</si>
  <si>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</si>
  <si>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</si>
  <si>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</si>
  <si>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</si>
  <si>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</si>
  <si>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</si>
  <si>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</si>
  <si>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</si>
  <si>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</si>
  <si>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</si>
  <si>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</si>
  <si>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</si>
  <si>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</si>
  <si>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</si>
  <si>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</si>
  <si>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</si>
  <si>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</si>
  <si>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</si>
  <si>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</si>
  <si>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</si>
  <si>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</si>
  <si>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</si>
  <si>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</si>
  <si>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</si>
  <si>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</si>
  <si>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</si>
  <si>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</si>
  <si>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</si>
  <si>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</si>
  <si>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</si>
  <si>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</si>
  <si>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</si>
  <si>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</si>
  <si>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</si>
  <si>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</si>
  <si>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</si>
  <si>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</si>
  <si>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</si>
  <si>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</si>
  <si>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</si>
  <si>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</si>
  <si>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</si>
  <si>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</si>
  <si>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</si>
  <si>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</si>
  <si>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</si>
  <si>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</si>
  <si>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</si>
  <si>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</si>
  <si>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</si>
  <si>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</si>
  <si>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</si>
  <si>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</si>
  <si>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</si>
  <si>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</si>
  <si>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</si>
  <si>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</si>
  <si>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</si>
  <si>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</si>
  <si>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</si>
  <si>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</si>
  <si>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</si>
  <si>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</si>
  <si>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</si>
  <si>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</si>
  <si>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</si>
  <si>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</si>
  <si>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</si>
  <si>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</si>
  <si>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</si>
  <si>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</si>
  <si>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</si>
  <si>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</si>
  <si>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</si>
  <si>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</si>
  <si>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</si>
  <si>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</si>
  <si>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</si>
  <si>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</si>
  <si>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</si>
  <si>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</si>
  <si>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</si>
  <si>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</si>
  <si>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</si>
  <si>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</si>
  <si>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</si>
  <si>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</si>
  <si>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</si>
  <si>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</si>
  <si>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</si>
  <si>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</si>
  <si>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</si>
  <si>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</si>
  <si>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</si>
  <si>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</si>
  <si>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</si>
  <si>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</si>
  <si>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</si>
  <si>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</si>
  <si>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</si>
  <si>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</si>
  <si>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</si>
  <si>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</si>
  <si>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</si>
  <si>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</si>
  <si>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</si>
  <si>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</si>
  <si>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</si>
  <si>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</si>
  <si>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</si>
  <si>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</si>
  <si>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</si>
  <si>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</si>
  <si>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</si>
  <si>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</si>
  <si>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</si>
  <si>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</si>
  <si>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</si>
  <si>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</si>
  <si>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</si>
  <si>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</si>
  <si>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</si>
  <si>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</si>
  <si>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</si>
  <si>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</si>
  <si>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</si>
  <si>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</si>
  <si>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</si>
  <si>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</si>
  <si>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</si>
  <si>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</si>
  <si>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</si>
  <si>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</si>
  <si>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</si>
  <si>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</si>
  <si>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</si>
  <si>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</si>
  <si>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</si>
  <si>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</si>
  <si>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</si>
  <si>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</si>
  <si>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</si>
  <si>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</si>
  <si>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</si>
  <si>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</si>
  <si>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</si>
  <si>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</si>
  <si>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</si>
  <si>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</si>
  <si>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</si>
  <si>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</si>
  <si>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</si>
  <si>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</si>
  <si>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</si>
  <si>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</si>
  <si>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</si>
  <si>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</si>
  <si>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</si>
  <si>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</si>
  <si>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</si>
  <si>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</si>
  <si>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</si>
  <si>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</si>
  <si>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</si>
  <si>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</si>
  <si>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</si>
  <si>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</si>
  <si>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</si>
  <si>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</si>
  <si>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</si>
  <si>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</si>
  <si>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</si>
  <si>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</si>
  <si>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</si>
  <si>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</si>
  <si>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</si>
  <si>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</si>
  <si>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</si>
  <si>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</si>
  <si>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</si>
  <si>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</si>
  <si>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</si>
  <si>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</si>
  <si>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</si>
  <si>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</si>
  <si>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</si>
  <si>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</si>
  <si>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</si>
  <si>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</si>
  <si>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</si>
  <si>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</si>
  <si>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</si>
  <si>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</si>
  <si>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</si>
  <si>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</si>
  <si>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</si>
  <si>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</si>
  <si>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</si>
  <si>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</si>
  <si>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</si>
  <si>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</si>
  <si>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</si>
  <si>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</si>
  <si>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</si>
  <si>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</si>
  <si>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</si>
  <si>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</si>
  <si>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</si>
  <si>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</si>
  <si>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</si>
  <si>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</si>
  <si>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</si>
  <si>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</si>
  <si>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</si>
  <si>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</si>
  <si>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</si>
  <si>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</si>
  <si>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</si>
  <si>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</si>
  <si>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</si>
  <si>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</si>
  <si>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</si>
  <si>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</si>
  <si>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</si>
  <si>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</si>
  <si>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</si>
  <si>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</si>
  <si>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</si>
  <si>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</si>
  <si>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</si>
  <si>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</si>
  <si>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</si>
  <si>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</si>
  <si>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</si>
  <si>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</si>
  <si>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</si>
  <si>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</si>
  <si>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</si>
  <si>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</si>
  <si>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</si>
  <si>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</si>
  <si>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</si>
  <si>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</si>
  <si>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</si>
  <si>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</si>
  <si>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</si>
  <si>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</si>
  <si>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</si>
  <si>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</si>
  <si>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</si>
  <si>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</si>
  <si>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</si>
  <si>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</si>
  <si>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</si>
  <si>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</si>
  <si>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</si>
  <si>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</si>
  <si>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</si>
  <si>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</si>
  <si>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</si>
  <si>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</si>
  <si>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</si>
  <si>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</si>
  <si>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</si>
  <si>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</si>
  <si>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</si>
  <si>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</si>
  <si>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</si>
  <si>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</si>
  <si>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</si>
  <si>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</si>
  <si>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</si>
  <si>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</si>
  <si>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</si>
  <si>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</si>
  <si>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</si>
  <si>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</si>
  <si>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</si>
  <si>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</si>
  <si>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</si>
  <si>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</si>
  <si>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</si>
  <si>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</si>
  <si>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</si>
  <si>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</si>
  <si>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</si>
  <si>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</si>
  <si>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</si>
  <si>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</si>
  <si>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</si>
  <si>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</si>
  <si>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</si>
  <si>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</si>
  <si>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</si>
  <si>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</si>
  <si>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</si>
  <si>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</si>
  <si>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</si>
  <si>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</si>
  <si>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</si>
  <si>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</si>
  <si>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</si>
  <si>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</si>
  <si>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</si>
  <si>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</si>
  <si>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</si>
  <si>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</si>
  <si>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</si>
  <si>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</si>
  <si>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</si>
  <si>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</si>
  <si>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</si>
  <si>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</si>
  <si>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</si>
  <si>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</si>
  <si>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</si>
  <si>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</si>
  <si>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</si>
  <si>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</si>
  <si>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</si>
  <si>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</si>
  <si>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</si>
  <si>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</si>
  <si>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</si>
  <si>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</si>
  <si>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</si>
  <si>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</si>
  <si>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</si>
  <si>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</si>
  <si>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</si>
  <si>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</si>
  <si>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</si>
  <si>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</si>
  <si>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</si>
  <si>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</si>
  <si>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</si>
  <si>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</si>
  <si>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</si>
  <si>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</si>
  <si>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</si>
  <si>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</si>
  <si>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</si>
  <si>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</si>
  <si>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</si>
  <si>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</si>
  <si>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</si>
  <si>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</si>
  <si>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</si>
  <si>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</si>
  <si>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</si>
  <si>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</si>
  <si>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</si>
  <si>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</si>
  <si>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</si>
  <si>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</si>
  <si>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</si>
  <si>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</si>
  <si>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</si>
  <si>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</si>
  <si>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</si>
  <si>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</si>
  <si>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</si>
  <si>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</si>
  <si>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</si>
  <si>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</si>
  <si>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</si>
  <si>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</si>
  <si>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</si>
  <si>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</si>
  <si>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</si>
  <si>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</si>
  <si>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</si>
  <si>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</si>
  <si>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</si>
  <si>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</si>
  <si>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</si>
  <si>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</si>
  <si>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</si>
  <si>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</si>
  <si>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</si>
  <si>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</si>
  <si>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</si>
  <si>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</si>
  <si>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</si>
  <si>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</si>
  <si>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</si>
  <si>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</si>
  <si>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</si>
  <si>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</si>
  <si>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</si>
  <si>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</si>
  <si>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</si>
  <si>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</si>
  <si>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</si>
  <si>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</si>
  <si>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</si>
  <si>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</si>
  <si>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</si>
  <si>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</si>
  <si>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</si>
  <si>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</si>
  <si>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</si>
  <si>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</si>
  <si>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</si>
  <si>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</si>
  <si>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</si>
  <si>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</si>
  <si>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</si>
  <si>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</si>
  <si>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</si>
  <si>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</si>
  <si>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</si>
  <si>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</si>
  <si>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</si>
  <si>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</si>
  <si>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</si>
  <si>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</si>
  <si>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</si>
  <si>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</si>
  <si>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</si>
  <si>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</si>
  <si>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</si>
  <si>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</si>
  <si>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</si>
  <si>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</si>
  <si>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</si>
  <si>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</si>
  <si>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</si>
  <si>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</si>
  <si>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</si>
  <si>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</si>
  <si>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</si>
  <si>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</si>
  <si>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</si>
  <si>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</si>
  <si>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</si>
  <si>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</si>
  <si>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</si>
  <si>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</si>
  <si>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</si>
  <si>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</si>
  <si>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</si>
  <si>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</si>
  <si>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</si>
  <si>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</si>
  <si>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</si>
  <si>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</si>
  <si>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</si>
  <si>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</si>
  <si>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</si>
  <si>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</si>
  <si>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</si>
  <si>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</si>
  <si>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</si>
  <si>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</si>
  <si>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</si>
  <si>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</si>
  <si>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</si>
  <si>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</si>
  <si>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</si>
  <si>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</si>
  <si>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</si>
  <si>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</si>
  <si>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</si>
  <si>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</si>
  <si>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</si>
  <si>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</si>
  <si>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</si>
  <si>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</si>
  <si>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</si>
  <si>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</si>
  <si>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</si>
  <si>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</si>
  <si>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</si>
  <si>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</si>
  <si>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</si>
  <si>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</si>
  <si>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</si>
  <si>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</si>
  <si>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</si>
  <si>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</si>
  <si>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</si>
  <si>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</si>
  <si>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</si>
  <si>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</si>
  <si>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</si>
  <si>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</si>
  <si>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</si>
  <si>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</si>
  <si>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</si>
  <si>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</si>
  <si>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</si>
  <si>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</si>
  <si>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</si>
  <si>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</si>
  <si>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</si>
  <si>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</si>
  <si>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</si>
  <si>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</si>
  <si>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</si>
  <si>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</si>
  <si>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</si>
  <si>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</si>
  <si>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</si>
  <si>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</si>
  <si>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</si>
  <si>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</si>
  <si>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</si>
  <si>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</si>
  <si>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</si>
  <si>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</si>
  <si>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</si>
  <si>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</si>
  <si>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</si>
  <si>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</si>
  <si>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</si>
  <si>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</si>
  <si>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</si>
  <si>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</si>
  <si>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</si>
  <si>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</si>
  <si>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</si>
  <si>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</si>
  <si>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</si>
  <si>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</si>
  <si>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</si>
  <si>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</si>
  <si>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</si>
  <si>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</si>
  <si>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</si>
  <si>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</si>
  <si>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</si>
  <si>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</si>
  <si>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</si>
  <si>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</si>
  <si>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</si>
  <si>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</si>
  <si>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</si>
  <si>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</si>
  <si>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</si>
  <si>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</si>
  <si>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</si>
  <si>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</si>
  <si>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</si>
  <si>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</si>
  <si>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</si>
  <si>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</si>
  <si>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</si>
  <si>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</si>
  <si>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</si>
  <si>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</si>
  <si>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</si>
  <si>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</si>
  <si>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</si>
  <si>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</si>
  <si>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</si>
  <si>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</si>
  <si>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</si>
  <si>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</si>
  <si>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</si>
  <si>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</si>
  <si>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</si>
  <si>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</si>
  <si>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</si>
  <si>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</si>
  <si>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</si>
  <si>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</si>
  <si>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</si>
  <si>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</si>
  <si>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</si>
  <si>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</si>
  <si>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</si>
  <si>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</si>
  <si>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</si>
  <si>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</si>
  <si>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</si>
  <si>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</si>
  <si>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</si>
  <si>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</si>
  <si>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</si>
  <si>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</si>
  <si>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</si>
  <si>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</si>
  <si>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</si>
  <si>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</si>
  <si>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</si>
  <si>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</si>
  <si>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</si>
  <si>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</si>
  <si>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</si>
  <si>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</si>
  <si>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</si>
  <si>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</si>
  <si>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</si>
  <si>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</si>
  <si>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</si>
  <si>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</si>
  <si>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</si>
  <si>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</si>
  <si>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</si>
  <si>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</si>
  <si>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</si>
  <si>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</si>
  <si>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</si>
  <si>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</si>
  <si>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</si>
  <si>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</si>
  <si>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</si>
  <si>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</si>
  <si>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</si>
  <si>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</si>
  <si>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</si>
  <si>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</si>
  <si>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</si>
  <si>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</si>
  <si>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</si>
  <si>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</si>
  <si>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</si>
  <si>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</si>
  <si>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</si>
  <si>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</si>
  <si>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</si>
  <si>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</si>
  <si>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</si>
  <si>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</si>
  <si>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</si>
  <si>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</si>
  <si>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</si>
  <si>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</si>
  <si>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</si>
  <si>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</si>
  <si>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</si>
  <si>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</si>
  <si>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</si>
  <si>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</si>
  <si>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</si>
  <si>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</si>
  <si>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</si>
  <si>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</si>
  <si>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</si>
  <si>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</si>
  <si>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</si>
  <si>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</si>
  <si>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</si>
  <si>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</si>
  <si>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</si>
  <si>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</si>
  <si>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</si>
  <si>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</si>
  <si>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</si>
  <si>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</si>
  <si>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</si>
  <si>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</si>
  <si>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</si>
  <si>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</si>
  <si>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</si>
  <si>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</si>
  <si>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</si>
  <si>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</si>
  <si>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</si>
  <si>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</si>
  <si>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</si>
  <si>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</si>
  <si>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</si>
  <si>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</si>
  <si>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</si>
  <si>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</si>
  <si>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</si>
  <si>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</si>
  <si>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</si>
  <si>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</si>
  <si>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</si>
  <si>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</si>
  <si>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</si>
  <si>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</si>
  <si>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</si>
  <si>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</si>
  <si>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</si>
  <si>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</si>
  <si>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</si>
  <si>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</si>
  <si>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</si>
  <si>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</si>
  <si>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</si>
  <si>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</si>
  <si>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</si>
  <si>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</si>
  <si>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</si>
  <si>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</si>
  <si>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</si>
  <si>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</si>
  <si>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</si>
  <si>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</si>
  <si>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</si>
  <si>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</si>
  <si>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</si>
  <si>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</si>
  <si>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</si>
  <si>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</si>
  <si>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</si>
  <si>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</si>
  <si>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</si>
  <si>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</si>
  <si>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</si>
  <si>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</si>
  <si>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</si>
  <si>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</si>
  <si>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</si>
  <si>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</si>
  <si>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</si>
  <si>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</si>
  <si>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</si>
  <si>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</si>
  <si>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</si>
  <si>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</si>
  <si>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</si>
  <si>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</si>
  <si>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</si>
  <si>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</si>
  <si>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</si>
  <si>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</si>
  <si>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</si>
  <si>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</si>
  <si>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</si>
  <si>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</si>
  <si>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</si>
  <si>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</si>
  <si>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</si>
  <si>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</si>
  <si>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</si>
  <si>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</si>
  <si>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</si>
  <si>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</si>
  <si>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</si>
  <si>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</si>
  <si>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</si>
  <si>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</si>
  <si>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</si>
  <si>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</si>
  <si>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</si>
  <si>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</si>
  <si>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</si>
  <si>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</si>
  <si>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</si>
  <si>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</si>
  <si>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</si>
  <si>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</si>
  <si>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</si>
  <si>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</si>
  <si>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</si>
  <si>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</si>
  <si>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</si>
  <si>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</si>
  <si>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</si>
  <si>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</si>
  <si>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</si>
  <si>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</si>
  <si>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</si>
  <si>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</si>
  <si>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</si>
  <si>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</si>
  <si>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</si>
  <si>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</si>
  <si>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</si>
  <si>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</si>
  <si>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</si>
  <si>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</si>
  <si>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</si>
  <si>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</si>
  <si>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</si>
  <si>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</si>
  <si>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</si>
  <si>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</si>
  <si>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</si>
  <si>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</si>
  <si>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</si>
  <si>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</si>
  <si>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</si>
  <si>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</si>
  <si>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</si>
  <si>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</si>
  <si>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</si>
  <si>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</si>
  <si>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</si>
  <si>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</si>
  <si>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</si>
  <si>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</si>
  <si>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</si>
  <si>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</si>
  <si>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</si>
  <si>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</si>
  <si>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</si>
  <si>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</si>
  <si>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</si>
  <si>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</si>
  <si>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</si>
  <si>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</si>
  <si>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</si>
  <si>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</si>
  <si>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</si>
  <si>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</si>
  <si>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</si>
  <si>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</si>
  <si>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</si>
  <si>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</si>
  <si>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</si>
  <si>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</si>
  <si>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</si>
  <si>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</si>
  <si>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</si>
  <si>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</si>
  <si>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</si>
  <si>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</si>
  <si>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</si>
  <si>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</si>
  <si>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</si>
  <si>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</si>
  <si>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</si>
  <si>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</si>
  <si>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</si>
  <si>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</si>
  <si>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</si>
  <si>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</si>
  <si>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</si>
  <si>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</si>
  <si>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</si>
  <si>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</si>
  <si>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</si>
  <si>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</si>
  <si>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</si>
  <si>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</si>
  <si>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</si>
  <si>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</si>
  <si>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</si>
  <si>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</si>
  <si>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</si>
  <si>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</si>
  <si>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</si>
  <si>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</si>
  <si>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</si>
  <si>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</si>
  <si>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</si>
  <si>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</si>
  <si>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</si>
  <si>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</si>
  <si>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</si>
  <si>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</si>
  <si>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</si>
  <si>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</si>
  <si>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</si>
  <si>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</si>
  <si>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</si>
  <si>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</si>
  <si>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</si>
  <si>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</si>
  <si>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</si>
  <si>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</si>
  <si>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</si>
  <si>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</si>
  <si>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</si>
  <si>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</si>
  <si>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</si>
  <si>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</si>
  <si>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</si>
  <si>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</si>
  <si>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</si>
  <si>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</si>
  <si>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</si>
  <si>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</si>
  <si>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</si>
  <si>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</si>
  <si>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</si>
  <si>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</si>
  <si>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</si>
  <si>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</si>
  <si>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</si>
  <si>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</si>
  <si>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</si>
  <si>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</si>
  <si>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</si>
  <si>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</si>
  <si>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</si>
  <si>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</si>
  <si>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</si>
  <si>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</si>
  <si>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</si>
  <si>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</si>
  <si>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</si>
  <si>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</si>
  <si>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</si>
  <si>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</si>
  <si>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</si>
  <si>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</si>
  <si>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</si>
  <si>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</si>
  <si>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</si>
  <si>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</si>
  <si>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</si>
  <si>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</si>
  <si>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</si>
  <si>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</si>
  <si>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</si>
  <si>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</si>
  <si>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</si>
  <si>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</si>
  <si>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</si>
  <si>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</si>
  <si>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</si>
  <si>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</si>
  <si>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</si>
  <si>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</si>
  <si>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</si>
  <si>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</si>
  <si>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</si>
  <si>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</si>
  <si>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</si>
  <si>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</si>
  <si>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</si>
  <si>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</si>
  <si>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</si>
  <si>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</si>
  <si>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</si>
  <si>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</si>
  <si>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</si>
  <si>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</si>
  <si>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</si>
  <si>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</si>
  <si>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</si>
  <si>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</si>
  <si>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</si>
  <si>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</si>
  <si>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</si>
  <si>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</si>
  <si>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</si>
  <si>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</si>
  <si>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</si>
  <si>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</si>
  <si>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</si>
  <si>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</si>
  <si>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</si>
  <si>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</si>
  <si>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</si>
  <si>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</si>
  <si>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</si>
  <si>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</si>
  <si>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</si>
  <si>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</si>
  <si>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</si>
  <si>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</si>
  <si>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</si>
  <si>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</si>
  <si>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</si>
  <si>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</si>
  <si>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</si>
  <si>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</si>
  <si>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</si>
  <si>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</si>
  <si>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</si>
  <si>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</si>
  <si>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</si>
  <si>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</si>
  <si>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</si>
  <si>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</si>
  <si>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</si>
  <si>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</si>
  <si>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</si>
  <si>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</si>
  <si>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</si>
  <si>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</si>
  <si>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</si>
  <si>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</si>
  <si>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</si>
  <si>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</si>
  <si>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</si>
  <si>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</si>
  <si>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</si>
  <si>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</si>
  <si>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</si>
  <si>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</si>
  <si>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</si>
  <si>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</si>
  <si>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</si>
  <si>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</si>
  <si>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</si>
  <si>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</si>
  <si>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</si>
  <si>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</si>
  <si>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</si>
  <si>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</si>
  <si>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</si>
  <si>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</si>
  <si>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</si>
  <si>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</si>
  <si>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</si>
  <si>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</si>
  <si>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</si>
  <si>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</si>
  <si>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</si>
  <si>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</si>
  <si>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</si>
  <si>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</si>
  <si>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</si>
  <si>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</si>
  <si>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</si>
  <si>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</si>
  <si>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</si>
  <si>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</si>
  <si>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</si>
  <si>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</si>
  <si>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</si>
  <si>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</si>
  <si>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</si>
  <si>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</si>
  <si>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</si>
  <si>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</si>
  <si>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</si>
  <si>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</si>
  <si>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</si>
  <si>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</si>
  <si>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</si>
  <si>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</si>
  <si>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</si>
  <si>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</si>
  <si>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</si>
  <si>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</si>
  <si>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</si>
  <si>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</si>
  <si>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</si>
  <si>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</si>
  <si>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</si>
  <si>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</si>
  <si>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</si>
  <si>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</si>
  <si>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</si>
  <si>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</si>
  <si>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</si>
  <si>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</si>
  <si>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</si>
  <si>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</si>
  <si>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</si>
  <si>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</si>
  <si>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</si>
  <si>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</si>
  <si>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</si>
  <si>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</si>
  <si>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</si>
  <si>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</si>
  <si>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</si>
  <si>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</si>
  <si>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</si>
  <si>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</si>
  <si>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</si>
  <si>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</si>
  <si>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</si>
  <si>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</si>
  <si>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</si>
  <si>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</si>
  <si>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</si>
  <si>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</si>
  <si>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</si>
  <si>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</si>
  <si>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</si>
  <si>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</si>
  <si>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</si>
  <si>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</si>
  <si>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</si>
  <si>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</si>
  <si>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</si>
  <si>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</si>
  <si>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</si>
  <si>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</si>
  <si>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</si>
  <si>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</si>
  <si>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</si>
  <si>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</si>
  <si>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</si>
  <si>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</si>
  <si>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</si>
  <si>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</si>
  <si>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</si>
  <si>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</si>
  <si>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</si>
  <si>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</si>
  <si>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</si>
  <si>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</si>
  <si>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</si>
  <si>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</si>
  <si>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</si>
  <si>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</si>
  <si>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</si>
  <si>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</si>
  <si>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</si>
  <si>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</si>
  <si>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</si>
  <si>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</si>
  <si>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</si>
  <si>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</si>
  <si>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</si>
  <si>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</si>
  <si>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</si>
  <si>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</si>
  <si>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</si>
  <si>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</si>
  <si>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</si>
  <si>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</si>
  <si>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</si>
  <si>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</si>
  <si>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</si>
  <si>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</si>
  <si>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</si>
  <si>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</si>
  <si>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</si>
  <si>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</si>
  <si>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</si>
  <si>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</si>
  <si>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</si>
  <si>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</si>
  <si>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</si>
  <si>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</si>
  <si>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</si>
  <si>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</si>
  <si>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</si>
  <si>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</si>
  <si>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</si>
  <si>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</si>
  <si>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</si>
  <si>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</si>
  <si>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</si>
  <si>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</si>
  <si>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</si>
  <si>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</si>
  <si>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</si>
  <si>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</si>
  <si>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</si>
  <si>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</si>
  <si>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</si>
  <si>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</si>
  <si>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</si>
  <si>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</si>
  <si>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</si>
  <si>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</si>
  <si>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</si>
  <si>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</si>
  <si>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</si>
  <si>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</si>
  <si>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</si>
  <si>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</si>
  <si>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</si>
  <si>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</si>
  <si>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</si>
  <si>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</si>
  <si>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</si>
  <si>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</si>
  <si>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</si>
  <si>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</si>
  <si>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</si>
  <si>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</si>
  <si>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</si>
  <si>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</si>
  <si>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</si>
  <si>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</si>
  <si>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</si>
  <si>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</si>
  <si>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</si>
  <si>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</si>
  <si>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</si>
  <si>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</si>
  <si>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</si>
  <si>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</si>
  <si>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</si>
  <si>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</si>
  <si>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</si>
  <si>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</si>
  <si>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</si>
  <si>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</si>
  <si>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</si>
  <si>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</si>
  <si>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</si>
  <si>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</si>
  <si>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</si>
  <si>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</si>
  <si>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</si>
  <si>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</si>
  <si>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</si>
  <si>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</si>
  <si>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</si>
  <si>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</si>
  <si>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</si>
  <si>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</si>
  <si>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</si>
  <si>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</si>
  <si>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</si>
  <si>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</si>
  <si>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</si>
  <si>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</si>
  <si>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</si>
  <si>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</si>
  <si>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</si>
  <si>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</si>
  <si>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</si>
  <si>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</si>
  <si>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</si>
  <si>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</si>
  <si>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</si>
  <si>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</si>
  <si>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</si>
  <si>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</si>
  <si>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</si>
  <si>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</si>
  <si>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</si>
  <si>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</si>
  <si>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</si>
  <si>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</si>
  <si>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</si>
  <si>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</si>
  <si>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</si>
  <si>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</si>
  <si>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</si>
  <si>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</si>
  <si>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</si>
  <si>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</si>
  <si>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</si>
  <si>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</si>
  <si>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</si>
  <si>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</si>
  <si>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</si>
  <si>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</si>
  <si>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</si>
  <si>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</si>
  <si>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</si>
  <si>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</si>
  <si>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</si>
  <si>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</si>
  <si>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</si>
  <si>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</si>
  <si>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</si>
  <si>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</si>
  <si>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</si>
  <si>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</si>
  <si>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</si>
  <si>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</si>
  <si>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</si>
  <si>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</si>
  <si>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</si>
  <si>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</si>
  <si>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</si>
  <si>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</si>
  <si>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</si>
  <si>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</si>
  <si>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</si>
  <si>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</si>
  <si>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</si>
  <si>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</si>
  <si>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</si>
  <si>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</si>
  <si>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</si>
  <si>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</si>
  <si>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</si>
  <si>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</si>
  <si>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</si>
  <si>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</si>
  <si>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</si>
  <si>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</si>
  <si>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</si>
  <si>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</si>
  <si>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</si>
  <si>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</si>
  <si>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</si>
  <si>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</si>
  <si>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</si>
  <si>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</si>
  <si>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</si>
  <si>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</si>
  <si>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</si>
  <si>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</si>
  <si>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</si>
  <si>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</si>
  <si>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</si>
  <si>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</si>
  <si>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</si>
  <si>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</si>
  <si>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</si>
  <si>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</si>
  <si>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</si>
  <si>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</si>
  <si>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</si>
  <si>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</si>
  <si>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</si>
  <si>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</si>
  <si>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</si>
  <si>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</si>
  <si>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</si>
  <si>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</si>
  <si>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</si>
  <si>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</si>
  <si>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</si>
  <si>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</si>
  <si>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</si>
  <si>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</si>
  <si>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</si>
  <si>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</si>
  <si>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</si>
  <si>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</si>
  <si>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</si>
  <si>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</si>
  <si>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</si>
  <si>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</si>
  <si>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</si>
  <si>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</si>
  <si>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</si>
  <si>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</si>
  <si>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</si>
  <si>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</si>
  <si>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</si>
  <si>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</si>
  <si>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</si>
  <si>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</si>
  <si>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</si>
  <si>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</si>
  <si>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</si>
  <si>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</si>
  <si>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</si>
  <si>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</si>
  <si>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</si>
  <si>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</si>
  <si>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</si>
  <si>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</si>
  <si>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</si>
  <si>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</si>
  <si>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</si>
  <si>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</si>
  <si>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</si>
  <si>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</si>
  <si>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</si>
  <si>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</si>
  <si>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</si>
  <si>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</si>
  <si>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</si>
  <si>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</si>
  <si>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</si>
  <si>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</si>
  <si>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</si>
  <si>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</si>
  <si>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</si>
  <si>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</si>
  <si>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</si>
  <si>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</si>
  <si>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</si>
  <si>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</si>
  <si>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</si>
  <si>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</si>
  <si>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</si>
  <si>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</si>
  <si>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</si>
  <si>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</si>
  <si>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</si>
  <si>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</si>
  <si>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</si>
  <si>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</si>
  <si>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</si>
  <si>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</si>
  <si>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</si>
  <si>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</si>
  <si>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</si>
  <si>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</si>
  <si>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</si>
  <si>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</si>
  <si>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</si>
  <si>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</si>
  <si>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</si>
  <si>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</si>
  <si>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</si>
  <si>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</si>
  <si>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</si>
  <si>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</si>
  <si>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</si>
  <si>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</si>
  <si>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</si>
  <si>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</si>
  <si>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</si>
  <si>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</si>
  <si>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</si>
  <si>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</si>
  <si>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</si>
  <si>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</si>
  <si>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</si>
  <si>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</si>
  <si>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</si>
  <si>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</si>
  <si>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</si>
  <si>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</si>
  <si>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</si>
  <si>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</si>
  <si>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</si>
  <si>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</si>
  <si>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</si>
  <si>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</si>
  <si>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</si>
  <si>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</si>
  <si>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</si>
  <si>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</si>
  <si>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</si>
  <si>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</si>
  <si>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</si>
  <si>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</si>
  <si>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</si>
  <si>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</si>
  <si>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</si>
  <si>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</si>
  <si>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</si>
  <si>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</si>
  <si>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</si>
  <si>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</si>
  <si>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</si>
  <si>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</si>
  <si>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</si>
  <si>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</si>
  <si>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</si>
  <si>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</si>
  <si>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</si>
  <si>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</si>
  <si>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</si>
  <si>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</si>
  <si>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</si>
  <si>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</si>
  <si>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</si>
  <si>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</si>
  <si>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</si>
  <si>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</si>
  <si>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</si>
  <si>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</si>
  <si>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</si>
  <si>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</si>
  <si>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</si>
  <si>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</si>
  <si>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</si>
  <si>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</si>
  <si>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</si>
  <si>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</si>
  <si>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</si>
  <si>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</si>
  <si>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</si>
  <si>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</si>
  <si>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</si>
  <si>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</si>
  <si>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</si>
  <si>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</si>
  <si>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</si>
  <si>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</si>
  <si>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</si>
  <si>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</si>
  <si>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</si>
  <si>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</si>
  <si>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</si>
  <si>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</si>
  <si>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</si>
  <si>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</si>
  <si>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</si>
  <si>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</si>
  <si>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</si>
  <si>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</si>
  <si>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</si>
  <si>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</si>
  <si>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</si>
  <si>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</si>
  <si>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</si>
  <si>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</si>
  <si>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</si>
  <si>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</si>
  <si>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</si>
  <si>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</si>
  <si>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</si>
  <si>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</si>
  <si>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</si>
  <si>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</si>
  <si>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</si>
  <si>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</si>
  <si>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</si>
  <si>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</si>
  <si>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</si>
  <si>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</si>
  <si>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</si>
  <si>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</si>
  <si>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</si>
  <si>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</si>
  <si>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</si>
  <si>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</si>
  <si>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</si>
  <si>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</si>
  <si>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</si>
  <si>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</si>
  <si>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</si>
  <si>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</si>
  <si>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</si>
  <si>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</si>
  <si>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</si>
  <si>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</si>
  <si>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</si>
  <si>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</si>
  <si>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</si>
  <si>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</si>
  <si>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</si>
  <si>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</si>
  <si>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</si>
  <si>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</si>
  <si>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</si>
  <si>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</si>
  <si>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</si>
  <si>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</si>
  <si>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</si>
  <si>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</si>
  <si>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</si>
  <si>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</si>
  <si>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</si>
  <si>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</si>
  <si>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</si>
  <si>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</si>
  <si>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</si>
  <si>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</si>
  <si>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</si>
  <si>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</si>
  <si>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</si>
  <si>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</si>
  <si>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</si>
  <si>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</si>
  <si>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</si>
  <si>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</si>
  <si>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</si>
  <si>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</si>
  <si>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</si>
  <si>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</si>
  <si>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</si>
  <si>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</si>
  <si>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</si>
  <si>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</si>
  <si>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</si>
  <si>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</si>
  <si>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</si>
  <si>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</si>
  <si>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</si>
  <si>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</si>
  <si>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</si>
  <si>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</si>
  <si>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</si>
  <si>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</si>
  <si>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</si>
  <si>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</si>
  <si>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</si>
  <si>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</si>
  <si>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</si>
  <si>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</si>
  <si>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</si>
  <si>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</si>
  <si>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</si>
  <si>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</si>
  <si>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</si>
  <si>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</si>
  <si>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</si>
  <si>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</si>
  <si>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</si>
  <si>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</si>
  <si>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</si>
  <si>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</si>
  <si>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</si>
  <si>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</si>
  <si>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</si>
  <si>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</si>
  <si>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</si>
  <si>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</si>
  <si>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</si>
  <si>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</si>
  <si>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</si>
  <si>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</si>
  <si>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</si>
  <si>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</si>
  <si>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</si>
  <si>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</si>
  <si>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</si>
  <si>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</si>
  <si>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</si>
  <si>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</si>
  <si>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</si>
  <si>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</si>
  <si>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</si>
  <si>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</si>
  <si>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</si>
  <si>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</si>
  <si>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</si>
  <si>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</si>
  <si>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</si>
  <si>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</si>
  <si>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</si>
  <si>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</si>
  <si>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</si>
  <si>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</si>
  <si>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</si>
  <si>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</si>
  <si>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</si>
  <si>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</si>
  <si>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</si>
  <si>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</si>
  <si>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</si>
  <si>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</si>
  <si>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</si>
  <si>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</si>
  <si>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</si>
  <si>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</si>
  <si>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</si>
  <si>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</si>
  <si>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</si>
  <si>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</si>
  <si>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</si>
  <si>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</si>
  <si>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</si>
  <si>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</si>
  <si>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</si>
  <si>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</si>
  <si>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</si>
  <si>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</si>
  <si>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</si>
  <si>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</si>
  <si>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</si>
  <si>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</si>
  <si>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</si>
  <si>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</si>
  <si>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</si>
  <si>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</si>
  <si>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</si>
  <si>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</si>
  <si>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</si>
  <si>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</si>
  <si>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</si>
  <si>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</si>
  <si>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</si>
  <si>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</si>
  <si>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</si>
  <si>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</si>
  <si>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</si>
  <si>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</si>
  <si>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</si>
  <si>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</si>
  <si>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</si>
  <si>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</si>
  <si>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</si>
  <si>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</si>
  <si>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</si>
  <si>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</si>
  <si>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</si>
  <si>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</si>
  <si>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</si>
  <si>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</si>
  <si>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</si>
  <si>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</si>
  <si>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</si>
  <si>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</si>
  <si>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</si>
  <si>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</si>
  <si>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</si>
  <si>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</si>
  <si>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</si>
  <si>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</si>
  <si>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</si>
  <si>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</si>
  <si>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</si>
  <si>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</si>
  <si>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</si>
  <si>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</si>
  <si>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</si>
  <si>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</si>
  <si>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</si>
  <si>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</si>
  <si>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</si>
  <si>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</si>
  <si>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</si>
  <si>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</si>
  <si>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</si>
  <si>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</si>
  <si>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</si>
  <si>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</si>
  <si>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</si>
  <si>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</si>
  <si>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</si>
  <si>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</si>
  <si>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</si>
  <si>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</si>
  <si>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</si>
  <si>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</si>
  <si>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</si>
  <si>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</si>
  <si>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</si>
  <si>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</si>
  <si>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</si>
  <si>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</si>
  <si>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</si>
  <si>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</si>
  <si>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</si>
  <si>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</si>
  <si>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</si>
  <si>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</si>
  <si>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</si>
  <si>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</si>
  <si>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</si>
  <si>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</si>
  <si>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</si>
  <si>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</si>
  <si>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</si>
  <si>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</si>
  <si>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</si>
  <si>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</si>
  <si>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</si>
  <si>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</si>
  <si>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</si>
  <si>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</si>
  <si>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</si>
  <si>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</si>
  <si>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</si>
  <si>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</si>
  <si>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</si>
  <si>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</si>
  <si>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</si>
  <si>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</si>
  <si>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</si>
  <si>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</si>
  <si>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</si>
  <si>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</si>
  <si>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</si>
  <si>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</si>
  <si>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</si>
  <si>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</si>
  <si>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</si>
  <si>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</si>
  <si>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</si>
  <si>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</si>
  <si>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</si>
  <si>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</si>
  <si>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</si>
  <si>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</si>
  <si>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</si>
  <si>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</si>
  <si>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</si>
  <si>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</si>
  <si>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</si>
  <si>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</si>
  <si>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</si>
  <si>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</si>
  <si>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</si>
  <si>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</si>
  <si>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</si>
  <si>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</si>
  <si>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</si>
  <si>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</si>
  <si>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</si>
  <si>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</si>
  <si>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</si>
  <si>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</si>
  <si>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</si>
  <si>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</si>
  <si>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</si>
  <si>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</si>
  <si>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</si>
  <si>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</si>
  <si>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</si>
  <si>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</si>
  <si>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</si>
  <si>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</si>
  <si>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</si>
  <si>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</si>
  <si>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</si>
  <si>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</si>
  <si>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</si>
  <si>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</si>
  <si>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</si>
  <si>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</si>
  <si>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</si>
  <si>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</si>
  <si>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</si>
  <si>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</si>
  <si>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</si>
  <si>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</si>
  <si>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</si>
  <si>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</si>
  <si>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</si>
  <si>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</si>
  <si>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</si>
  <si>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</si>
  <si>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</si>
  <si>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</si>
  <si>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</si>
  <si>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</si>
  <si>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</si>
  <si>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</si>
  <si>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</si>
  <si>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</si>
  <si>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</si>
  <si>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</si>
  <si>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</si>
  <si>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</si>
  <si>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</si>
  <si>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</si>
  <si>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</si>
  <si>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</si>
  <si>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</si>
  <si>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</si>
  <si>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</si>
  <si>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</si>
  <si>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</si>
  <si>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</si>
  <si>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</si>
  <si>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</si>
  <si>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</si>
  <si>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</si>
  <si>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</si>
  <si>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</si>
  <si>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</si>
  <si>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</si>
  <si>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</si>
  <si>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</si>
  <si>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</si>
  <si>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</si>
  <si>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</si>
  <si>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</si>
  <si>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</si>
  <si>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</si>
  <si>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</si>
  <si>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</si>
  <si>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</si>
  <si>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</si>
  <si>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</si>
  <si>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</si>
  <si>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</si>
  <si>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</si>
  <si>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</si>
  <si>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</si>
  <si>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</si>
  <si>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</si>
  <si>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</si>
  <si>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</si>
  <si>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</si>
  <si>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</si>
  <si>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</si>
  <si>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</si>
  <si>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</si>
  <si>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</si>
  <si>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</si>
  <si>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</si>
  <si>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</si>
  <si>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</si>
  <si>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</si>
  <si>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</si>
  <si>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</si>
  <si>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</si>
  <si>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</si>
  <si>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</si>
  <si>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</si>
  <si>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</si>
  <si>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</si>
  <si>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</si>
  <si>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</si>
  <si>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</si>
  <si>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</si>
  <si>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</si>
  <si>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</si>
  <si>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</si>
  <si>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</si>
  <si>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</si>
  <si>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</si>
  <si>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</si>
  <si>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</si>
  <si>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</si>
  <si>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</si>
  <si>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</si>
  <si>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</si>
  <si>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</si>
  <si>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</si>
  <si>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</si>
  <si>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</si>
  <si>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</si>
  <si>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</si>
  <si>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</si>
  <si>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</si>
  <si>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</si>
  <si>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</si>
  <si>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</si>
  <si>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</si>
  <si>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</si>
  <si>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</si>
  <si>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</si>
  <si>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</si>
  <si>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</si>
  <si>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</si>
  <si>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</si>
  <si>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</si>
  <si>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</si>
  <si>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</si>
  <si>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</si>
  <si>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</si>
  <si>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</si>
  <si>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</si>
  <si>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</si>
  <si>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</si>
  <si>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</si>
  <si>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</si>
  <si>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</si>
  <si>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</si>
  <si>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</si>
  <si>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</si>
  <si>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</si>
  <si>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</si>
  <si>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</si>
  <si>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</si>
  <si>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</si>
  <si>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</si>
  <si>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</si>
  <si>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</si>
  <si>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</si>
  <si>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</si>
  <si>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</si>
  <si>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</si>
  <si>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</si>
  <si>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</si>
  <si>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</si>
  <si>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</si>
  <si>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</si>
  <si>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</si>
  <si>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</si>
  <si>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</si>
  <si>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</si>
  <si>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</si>
  <si>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</si>
  <si>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</si>
  <si>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</si>
  <si>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</si>
  <si>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</si>
  <si>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</si>
  <si>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</si>
  <si>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</si>
  <si>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</si>
  <si>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</si>
  <si>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</si>
  <si>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</si>
  <si>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</si>
  <si>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</si>
  <si>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</si>
  <si>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</si>
  <si>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</si>
  <si>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</si>
  <si>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</si>
  <si>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</si>
  <si>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</si>
  <si>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</si>
  <si>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</si>
  <si>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</si>
  <si>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</si>
  <si>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</si>
  <si>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</si>
  <si>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</si>
  <si>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</si>
  <si>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</si>
  <si>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</si>
  <si>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</si>
  <si>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</si>
  <si>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</si>
  <si>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</si>
  <si>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</si>
  <si>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</si>
  <si>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</si>
  <si>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</si>
  <si>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</si>
  <si>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</si>
  <si>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</si>
  <si>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</si>
  <si>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</si>
  <si>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</si>
  <si>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</si>
  <si>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</si>
  <si>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</si>
  <si>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</si>
  <si>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</si>
  <si>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</si>
  <si>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</si>
  <si>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</si>
  <si>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</si>
  <si>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</si>
  <si>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</si>
  <si>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</si>
  <si>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</si>
  <si>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</si>
  <si>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</si>
  <si>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</si>
  <si>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</si>
  <si>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</si>
  <si>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</si>
  <si>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</si>
  <si>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</si>
  <si>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</si>
  <si>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</si>
  <si>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</si>
  <si>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</si>
  <si>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</si>
  <si>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</si>
  <si>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</si>
  <si>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</si>
  <si>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</si>
  <si>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</si>
  <si>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</si>
  <si>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</si>
  <si>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</si>
  <si>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</si>
  <si>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</si>
  <si>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</si>
  <si>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</si>
  <si>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</si>
  <si>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</si>
  <si>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</si>
  <si>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</si>
  <si>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</si>
  <si>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</si>
  <si>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</si>
  <si>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</si>
  <si>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</si>
  <si>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</si>
  <si>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</si>
  <si>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</si>
  <si>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</si>
  <si>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</si>
  <si>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</si>
  <si>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</si>
  <si>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</si>
  <si>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</si>
  <si>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</si>
  <si>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</si>
  <si>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</si>
  <si>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</si>
  <si>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</si>
  <si>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</si>
  <si>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</si>
  <si>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</si>
  <si>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</si>
  <si>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</si>
  <si>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</si>
  <si>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</si>
  <si>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</si>
  <si>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</si>
  <si>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</si>
  <si>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</si>
  <si>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</si>
  <si>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</si>
  <si>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</si>
  <si>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</si>
  <si>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</si>
  <si>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</si>
  <si>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</si>
  <si>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</si>
  <si>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</si>
  <si>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</si>
  <si>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</si>
  <si>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</si>
  <si>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</si>
  <si>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</si>
  <si>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</si>
  <si>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</si>
  <si>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</si>
  <si>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</si>
  <si>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</si>
  <si>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</si>
  <si>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</si>
  <si>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</si>
  <si>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</si>
  <si>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</si>
  <si>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</si>
  <si>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</si>
  <si>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</si>
  <si>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</si>
  <si>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</si>
  <si>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</si>
  <si>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</si>
  <si>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</si>
  <si>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</si>
  <si>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</si>
  <si>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</si>
  <si>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</si>
  <si>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</si>
  <si>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</si>
  <si>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</si>
  <si>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</si>
  <si>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</si>
  <si>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</si>
  <si>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</si>
  <si>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</si>
  <si>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</si>
  <si>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</si>
  <si>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</si>
  <si>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</si>
  <si>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</si>
  <si>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</si>
  <si>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</si>
  <si>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</si>
  <si>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</si>
  <si>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</si>
  <si>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</si>
  <si>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</si>
  <si>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</si>
  <si>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</si>
  <si>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</si>
  <si>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</si>
  <si>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</si>
  <si>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</si>
  <si>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</si>
  <si>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</si>
  <si>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</si>
  <si>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</si>
  <si>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</si>
  <si>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</si>
  <si>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</si>
  <si>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</si>
  <si>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</si>
  <si>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</si>
  <si>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</si>
  <si>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</si>
  <si>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</si>
  <si>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</si>
  <si>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</si>
  <si>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</si>
  <si>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</si>
  <si>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</si>
  <si>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</si>
  <si>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</si>
  <si>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</si>
  <si>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</si>
  <si>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</si>
  <si>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</si>
  <si>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</si>
  <si>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</si>
  <si>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</si>
  <si>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</si>
  <si>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</si>
  <si>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</si>
  <si>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</si>
  <si>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</si>
  <si>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</si>
  <si>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</si>
  <si>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</si>
  <si>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</si>
  <si>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</si>
  <si>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</si>
  <si>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</si>
  <si>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</si>
  <si>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</si>
  <si>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</si>
  <si>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</si>
  <si>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</si>
  <si>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</si>
  <si>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</si>
  <si>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</si>
  <si>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</si>
  <si>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</si>
  <si>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</si>
  <si>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</si>
  <si>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</si>
  <si>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</si>
  <si>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</si>
  <si>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</si>
  <si>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</si>
  <si>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</si>
  <si>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</si>
  <si>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</si>
  <si>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</si>
  <si>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</si>
  <si>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</si>
  <si>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</si>
  <si>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</si>
  <si>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</si>
  <si>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</si>
  <si>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</si>
  <si>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</si>
  <si>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</si>
  <si>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</si>
  <si>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</si>
  <si>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</si>
  <si>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</si>
  <si>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</si>
  <si>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</si>
  <si>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</si>
  <si>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</si>
  <si>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</si>
  <si>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</si>
  <si>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</si>
  <si>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</si>
  <si>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</si>
  <si>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</si>
  <si>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</si>
  <si>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</si>
  <si>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</si>
  <si>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</si>
  <si>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</si>
  <si>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</si>
  <si>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</si>
  <si>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</si>
  <si>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</si>
  <si>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</si>
  <si>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</si>
  <si>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</si>
  <si>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</si>
  <si>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</si>
  <si>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</si>
  <si>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</si>
  <si>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</si>
  <si>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</si>
  <si>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</si>
  <si>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</si>
  <si>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</si>
  <si>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</si>
  <si>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</si>
  <si>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</si>
  <si>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</si>
  <si>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</si>
  <si>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</si>
  <si>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</si>
  <si>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</si>
  <si>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</si>
  <si>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</si>
  <si>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</si>
  <si>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</si>
  <si>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</si>
  <si>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</si>
  <si>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</si>
  <si>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</si>
  <si>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</si>
  <si>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</si>
  <si>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</si>
  <si>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</si>
  <si>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</si>
  <si>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</si>
  <si>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</si>
  <si>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</si>
  <si>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</si>
  <si>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</si>
  <si>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</si>
  <si>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</si>
  <si>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</si>
  <si>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</si>
  <si>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</si>
  <si>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</si>
  <si>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</si>
  <si>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</si>
  <si>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</si>
  <si>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</si>
  <si>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</si>
  <si>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</si>
  <si>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</si>
  <si>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</si>
  <si>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</si>
  <si>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</si>
  <si>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</si>
  <si>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</si>
  <si>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</si>
  <si>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</si>
  <si>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</si>
  <si>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</si>
  <si>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</si>
  <si>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</si>
  <si>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</si>
  <si>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</si>
  <si>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</si>
  <si>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</si>
  <si>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</si>
  <si>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</si>
  <si>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</si>
  <si>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</si>
  <si>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</si>
  <si>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</si>
  <si>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</si>
  <si>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</si>
  <si>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</si>
  <si>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</si>
  <si>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</si>
  <si>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</si>
  <si>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</si>
  <si>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</si>
  <si>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</si>
  <si>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</si>
  <si>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</si>
  <si>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</si>
  <si>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</si>
  <si>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</si>
  <si>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</si>
  <si>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</si>
  <si>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</si>
  <si>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</si>
  <si>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</si>
  <si>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</si>
  <si>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</si>
  <si>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</si>
  <si>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</si>
  <si>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</si>
  <si>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</si>
  <si>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</si>
  <si>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</si>
  <si>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</si>
  <si>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</si>
  <si>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</si>
  <si>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</si>
  <si>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</si>
  <si>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</si>
  <si>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</si>
  <si>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</si>
  <si>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</si>
  <si>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</si>
  <si>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</si>
  <si>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</si>
  <si>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</si>
  <si>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</si>
  <si>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</si>
  <si>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</si>
  <si>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</si>
  <si>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</si>
  <si>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</si>
  <si>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</si>
  <si>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</si>
  <si>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</si>
  <si>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</si>
  <si>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</si>
  <si>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</si>
  <si>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</si>
  <si>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</si>
  <si>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</si>
  <si>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</si>
  <si>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</si>
  <si>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</si>
  <si>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</si>
  <si>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</si>
  <si>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</si>
  <si>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</si>
  <si>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</si>
  <si>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</si>
  <si>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</si>
  <si>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</si>
  <si>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</si>
  <si>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</si>
  <si>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</si>
  <si>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</si>
  <si>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</si>
  <si>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</si>
  <si>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</si>
  <si>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</si>
  <si>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</si>
  <si>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</si>
  <si>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</si>
  <si>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</si>
  <si>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</si>
  <si>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</si>
  <si>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</si>
  <si>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</si>
  <si>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</si>
  <si>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</si>
  <si>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</si>
  <si>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</si>
  <si>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</si>
  <si>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</si>
  <si>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</si>
  <si>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</si>
  <si>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</si>
  <si>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</si>
  <si>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</si>
  <si>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</si>
  <si>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</si>
  <si>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</si>
  <si>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</si>
  <si>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</si>
  <si>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</si>
  <si>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</si>
  <si>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</si>
  <si>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</si>
  <si>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</si>
  <si>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</si>
  <si>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</si>
  <si>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</si>
  <si>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</si>
  <si>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</si>
  <si>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</si>
  <si>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</si>
  <si>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</si>
  <si>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</si>
  <si>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</si>
  <si>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</si>
  <si>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</si>
  <si>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</si>
  <si>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</si>
  <si>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</si>
  <si>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</si>
  <si>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</si>
  <si>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</si>
  <si>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</si>
  <si>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</si>
  <si>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</si>
  <si>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</si>
  <si>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</si>
  <si>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</si>
  <si>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</si>
  <si>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</si>
  <si>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</si>
  <si>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</si>
  <si>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</si>
  <si>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</si>
  <si>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</si>
  <si>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</si>
  <si>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</si>
  <si>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</si>
  <si>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</si>
  <si>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</si>
  <si>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</si>
  <si>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</si>
  <si>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</si>
  <si>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</si>
  <si>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</si>
  <si>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</si>
  <si>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</si>
  <si>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</si>
  <si>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</si>
  <si>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</si>
  <si>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</si>
  <si>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</si>
  <si>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</si>
  <si>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</si>
  <si>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</si>
  <si>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</si>
  <si>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</si>
  <si>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</si>
  <si>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</si>
  <si>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</si>
  <si>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</si>
  <si>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</si>
  <si>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</si>
  <si>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</si>
  <si>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</si>
  <si>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</si>
  <si>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</si>
  <si>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</si>
  <si>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</si>
  <si>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</si>
  <si>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</si>
  <si>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</si>
  <si>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</si>
  <si>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</si>
  <si>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</si>
  <si>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</si>
  <si>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</si>
  <si>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</si>
  <si>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</si>
  <si>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</si>
  <si>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</si>
  <si>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</si>
  <si>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</si>
  <si>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</si>
  <si>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</si>
  <si>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</si>
  <si>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</si>
  <si>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</si>
  <si>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</si>
  <si>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</si>
  <si>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</si>
  <si>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</si>
  <si>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</si>
  <si>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</si>
  <si>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</si>
  <si>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</si>
  <si>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</si>
  <si>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</si>
  <si>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</si>
  <si>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</si>
  <si>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</si>
  <si>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</si>
  <si>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</si>
  <si>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</si>
  <si>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</si>
  <si>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</si>
  <si>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</si>
  <si>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</si>
  <si>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</si>
  <si>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</si>
  <si>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</si>
  <si>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</si>
  <si>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</si>
  <si>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</si>
  <si>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</si>
  <si>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</si>
  <si>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</si>
  <si>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</si>
  <si>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</si>
  <si>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</si>
  <si>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</si>
  <si>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</si>
  <si>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</si>
  <si>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</si>
  <si>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</si>
  <si>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</si>
  <si>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</si>
  <si>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</si>
  <si>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</si>
  <si>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</si>
  <si>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</si>
  <si>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</si>
  <si>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</si>
  <si>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</si>
  <si>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</si>
  <si>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</si>
  <si>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</si>
  <si>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</si>
  <si>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</si>
  <si>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</si>
  <si>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</si>
  <si>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</si>
  <si>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</si>
  <si>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</si>
  <si>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</si>
  <si>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</si>
  <si>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</si>
  <si>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</si>
  <si>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</si>
  <si>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</si>
  <si>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</si>
  <si>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</si>
  <si>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</si>
  <si>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</si>
  <si>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</si>
  <si>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</si>
  <si>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</si>
  <si>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</si>
  <si>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</si>
  <si>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</si>
  <si>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</si>
  <si>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</si>
  <si>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</si>
  <si>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</si>
  <si>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</si>
  <si>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</si>
  <si>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</si>
  <si>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</si>
  <si>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</si>
  <si>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</si>
  <si>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</si>
  <si>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</si>
  <si>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</si>
  <si>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</si>
  <si>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</si>
  <si>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</si>
  <si>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</si>
  <si>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</si>
  <si>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</si>
  <si>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</si>
  <si>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</si>
  <si>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</si>
  <si>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</si>
  <si>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</si>
  <si>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</si>
  <si>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</si>
  <si>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</si>
  <si>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</si>
  <si>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</si>
  <si>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</si>
  <si>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</si>
  <si>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</si>
  <si>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</si>
  <si>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</si>
  <si>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</si>
  <si>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</si>
  <si>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</si>
  <si>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</si>
  <si>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</si>
  <si>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</si>
  <si>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</si>
  <si>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</si>
  <si>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</si>
  <si>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</si>
  <si>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</si>
  <si>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</si>
  <si>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</si>
  <si>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</si>
  <si>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</si>
  <si>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</si>
  <si>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</si>
  <si>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</si>
  <si>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</si>
  <si>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</si>
  <si>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</si>
  <si>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</si>
  <si>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</si>
  <si>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</si>
  <si>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</si>
  <si>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</si>
  <si>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</si>
  <si>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</si>
  <si>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</si>
  <si>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</si>
  <si>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</si>
  <si>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</si>
  <si>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</si>
  <si>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</si>
  <si>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</si>
  <si>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</si>
  <si>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</si>
  <si>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</si>
  <si>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</si>
  <si>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</si>
  <si>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</si>
  <si>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</si>
  <si>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</si>
  <si>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</si>
  <si>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</si>
  <si>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</si>
  <si>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</si>
  <si>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</si>
  <si>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</si>
  <si>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</si>
  <si>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</si>
  <si>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</si>
  <si>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</si>
  <si>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</si>
  <si>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</si>
  <si>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</si>
  <si>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</si>
  <si>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</si>
  <si>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</si>
  <si>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</si>
  <si>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</si>
  <si>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</si>
  <si>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</si>
  <si>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</si>
  <si>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</si>
  <si>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</si>
  <si>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</si>
  <si>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</si>
  <si>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</si>
  <si>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</si>
  <si>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</si>
  <si>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</si>
  <si>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</si>
  <si>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</si>
  <si>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</si>
  <si>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</si>
  <si>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</si>
  <si>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</si>
  <si>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</si>
  <si>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</si>
  <si>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</si>
  <si>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</si>
  <si>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</si>
  <si>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</si>
  <si>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</si>
  <si>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</si>
  <si>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</si>
  <si>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</si>
  <si>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</si>
  <si>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</si>
  <si>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</si>
  <si>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</si>
  <si>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</si>
  <si>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</si>
  <si>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</si>
  <si>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</si>
  <si>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</si>
  <si>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</si>
  <si>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</si>
  <si>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</si>
  <si>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</si>
  <si>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</si>
  <si>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</si>
  <si>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</si>
  <si>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</si>
  <si>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</si>
  <si>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</si>
  <si>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</si>
  <si>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</si>
  <si>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</si>
  <si>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</si>
  <si>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</si>
  <si>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</si>
  <si>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</si>
  <si>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</si>
  <si>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</si>
  <si>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</si>
  <si>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</si>
  <si>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</si>
  <si>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</si>
  <si>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</si>
  <si>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</si>
  <si>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</si>
  <si>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</si>
  <si>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</si>
  <si>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</si>
  <si>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</si>
  <si>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</si>
  <si>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</si>
  <si>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</si>
  <si>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</si>
  <si>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</si>
  <si>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</si>
  <si>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</si>
  <si>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</si>
  <si>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</si>
  <si>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</si>
  <si>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</si>
  <si>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</si>
  <si>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</si>
  <si>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</si>
  <si>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</si>
  <si>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</si>
  <si>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</si>
  <si>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</si>
  <si>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</si>
  <si>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</si>
  <si>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</si>
  <si>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</si>
  <si>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</si>
  <si>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</si>
  <si>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</si>
  <si>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</si>
  <si>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</si>
  <si>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</si>
  <si>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</si>
  <si>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</si>
  <si>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</si>
  <si>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</si>
  <si>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</si>
  <si>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</si>
  <si>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</si>
  <si>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</si>
  <si>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</si>
  <si>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</si>
  <si>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</si>
  <si>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</si>
  <si>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</si>
  <si>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</si>
  <si>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</si>
  <si>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</si>
  <si>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</si>
  <si>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</si>
  <si>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</si>
  <si>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</si>
  <si>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</si>
  <si>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</si>
  <si>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</si>
  <si>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</si>
  <si>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</si>
  <si>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</si>
  <si>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</si>
  <si>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</si>
  <si>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</si>
  <si>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</si>
  <si>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</si>
  <si>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</si>
  <si>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</si>
  <si>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</si>
  <si>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</si>
  <si>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</si>
  <si>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</si>
  <si>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</si>
  <si>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</si>
  <si>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</si>
  <si>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</si>
  <si>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</si>
  <si>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</si>
  <si>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</si>
  <si>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</si>
  <si>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</si>
  <si>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</si>
  <si>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</si>
  <si>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</si>
  <si>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</si>
  <si>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</si>
  <si>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</si>
  <si>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</si>
  <si>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</si>
  <si>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</si>
  <si>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</si>
  <si>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</si>
  <si>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</si>
  <si>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</si>
  <si>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</si>
  <si>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</si>
  <si>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</si>
  <si>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</si>
  <si>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</si>
  <si>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</si>
  <si>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</si>
  <si>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</si>
  <si>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</si>
  <si>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</si>
  <si>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</si>
  <si>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</si>
  <si>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</si>
  <si>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</si>
  <si>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</si>
  <si>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</si>
  <si>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</si>
  <si>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</si>
  <si>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</si>
  <si>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</si>
  <si>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</si>
  <si>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</si>
  <si>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</si>
  <si>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</si>
  <si>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</si>
  <si>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</si>
  <si>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</si>
  <si>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</si>
  <si>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</si>
  <si>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</si>
  <si>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</si>
  <si>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</si>
  <si>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</si>
  <si>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</si>
  <si>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</si>
  <si>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</si>
  <si>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</si>
  <si>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</si>
  <si>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</si>
  <si>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</si>
  <si>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</si>
  <si>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</si>
  <si>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</si>
  <si>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</si>
  <si>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</si>
  <si>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</si>
  <si>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</si>
  <si>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</si>
  <si>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</si>
  <si>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</si>
  <si>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</si>
  <si>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</si>
  <si>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</si>
  <si>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</si>
  <si>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</si>
  <si>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</si>
  <si>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</si>
  <si>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</si>
  <si>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</si>
  <si>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</si>
  <si>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</si>
  <si>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</si>
  <si>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</si>
  <si>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</si>
  <si>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</si>
  <si>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</si>
  <si>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</si>
  <si>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</si>
  <si>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</si>
  <si>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</si>
  <si>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</si>
  <si>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</si>
  <si>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</si>
  <si>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</si>
  <si>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</si>
  <si>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</si>
  <si>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</si>
  <si>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</si>
  <si>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</si>
  <si>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</si>
  <si>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</si>
  <si>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</si>
  <si>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</si>
  <si>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</si>
  <si>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</si>
  <si>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</si>
  <si>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</si>
  <si>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</si>
  <si>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</si>
  <si>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</si>
  <si>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</si>
  <si>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</si>
  <si>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</si>
  <si>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</si>
  <si>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</si>
  <si>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</si>
  <si>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</si>
  <si>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</si>
  <si>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</si>
  <si>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</si>
  <si>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</si>
  <si>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</si>
  <si>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</si>
  <si>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</si>
  <si>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</si>
  <si>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</si>
  <si>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</si>
  <si>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</si>
  <si>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</si>
  <si>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</si>
  <si>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</si>
  <si>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</si>
  <si>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</si>
  <si>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</si>
  <si>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</si>
  <si>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</si>
  <si>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</si>
  <si>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</si>
  <si>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</si>
  <si>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</si>
  <si>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</si>
  <si>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</si>
  <si>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</si>
  <si>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</si>
  <si>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</si>
  <si>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</si>
  <si>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</si>
  <si>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</si>
  <si>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</si>
  <si>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</si>
  <si>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</si>
  <si>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</si>
  <si>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</si>
  <si>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</si>
  <si>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</si>
  <si>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</si>
  <si>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</si>
  <si>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</si>
  <si>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</si>
  <si>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</si>
  <si>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</si>
  <si>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</si>
  <si>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</si>
  <si>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</si>
  <si>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</si>
  <si>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</si>
  <si>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</si>
  <si>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</si>
  <si>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</si>
  <si>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</si>
  <si>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</si>
  <si>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</si>
  <si>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</si>
  <si>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</si>
  <si>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</si>
  <si>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</si>
  <si>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</si>
  <si>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</si>
  <si>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</si>
  <si>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</si>
  <si>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</si>
  <si>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</si>
  <si>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</si>
  <si>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</si>
  <si>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</si>
  <si>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</si>
  <si>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</si>
  <si>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</si>
  <si>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</si>
  <si>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</si>
  <si>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</si>
  <si>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</si>
  <si>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</si>
  <si>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</si>
  <si>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</si>
  <si>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</si>
  <si>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</si>
  <si>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</si>
  <si>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</si>
  <si>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</si>
  <si>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</si>
  <si>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</si>
  <si>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</si>
  <si>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</si>
  <si>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</si>
  <si>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</si>
  <si>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</si>
  <si>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</si>
  <si>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</si>
  <si>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</si>
  <si>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</si>
  <si>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</si>
  <si>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</si>
  <si>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</si>
  <si>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</si>
  <si>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</si>
  <si>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</si>
  <si>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</si>
  <si>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</si>
  <si>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</si>
  <si>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</si>
  <si>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</si>
  <si>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</si>
  <si>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</si>
  <si>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</si>
  <si>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</si>
  <si>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</si>
  <si>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</si>
  <si>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</si>
  <si>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</si>
  <si>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</si>
  <si>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</si>
  <si>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</si>
  <si>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</si>
  <si>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</si>
  <si>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</si>
  <si>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</si>
  <si>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</si>
  <si>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</si>
  <si>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</si>
  <si>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</si>
  <si>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</si>
  <si>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</si>
  <si>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</si>
  <si>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</si>
  <si>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</si>
  <si>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</si>
  <si>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</si>
  <si>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</si>
  <si>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</si>
  <si>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</si>
  <si>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</si>
  <si>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</si>
  <si>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</si>
  <si>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</si>
  <si>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</si>
  <si>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</si>
  <si>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</si>
  <si>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</si>
  <si>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</si>
  <si>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</si>
  <si>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</si>
  <si>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</si>
  <si>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</si>
  <si>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</si>
  <si>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</si>
  <si>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</si>
  <si>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</si>
  <si>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</si>
  <si>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</si>
  <si>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</si>
  <si>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</si>
  <si>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</si>
  <si>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</si>
  <si>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</si>
  <si>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</si>
  <si>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</si>
  <si>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</si>
  <si>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</si>
  <si>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</si>
  <si>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</si>
  <si>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</si>
  <si>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</si>
  <si>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</si>
  <si>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</si>
  <si>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</si>
  <si>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</si>
  <si>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</si>
  <si>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</si>
  <si>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</si>
  <si>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</si>
  <si>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</si>
  <si>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</si>
  <si>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</si>
  <si>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</si>
  <si>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</si>
  <si>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</si>
  <si>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</si>
  <si>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</si>
  <si>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</si>
  <si>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</si>
  <si>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</si>
  <si>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</si>
  <si>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</si>
  <si>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</si>
  <si>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</si>
  <si>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</si>
  <si>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</si>
  <si>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</si>
  <si>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</si>
  <si>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</si>
  <si>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</si>
  <si>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</si>
  <si>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</si>
  <si>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</si>
  <si>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</si>
  <si>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</si>
  <si>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</si>
  <si>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</si>
  <si>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</si>
  <si>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</si>
  <si>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</si>
  <si>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</si>
  <si>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</si>
  <si>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</si>
  <si>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</si>
  <si>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</si>
  <si>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</si>
  <si>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</si>
  <si>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</si>
  <si>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</si>
  <si>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</si>
  <si>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</si>
  <si>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</si>
  <si>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</si>
  <si>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</si>
  <si>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</si>
  <si>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</si>
  <si>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</si>
  <si>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</si>
  <si>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</si>
  <si>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</si>
  <si>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</si>
  <si>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</si>
  <si>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</si>
  <si>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</si>
  <si>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</si>
  <si>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</si>
  <si>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</si>
  <si>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</si>
  <si>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</si>
  <si>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</si>
  <si>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</si>
  <si>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</si>
  <si>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</si>
  <si>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</si>
  <si>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</si>
  <si>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</si>
  <si>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</si>
  <si>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</si>
  <si>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</si>
  <si>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</si>
  <si>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</si>
  <si>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</si>
  <si>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</si>
  <si>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</si>
  <si>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</si>
  <si>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</si>
  <si>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</si>
  <si>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</si>
  <si>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</si>
  <si>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</si>
  <si>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</si>
  <si>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</si>
  <si>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</si>
  <si>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</si>
  <si>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</si>
  <si>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</si>
  <si>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</si>
  <si>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</si>
  <si>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</si>
  <si>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</si>
  <si>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</si>
  <si>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</si>
  <si>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</si>
  <si>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</si>
  <si>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</si>
  <si>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</si>
  <si>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</si>
  <si>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</si>
  <si>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</si>
  <si>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</si>
  <si>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</si>
  <si>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</si>
  <si>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</si>
  <si>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</si>
  <si>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</si>
  <si>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</si>
  <si>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</si>
  <si>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</si>
  <si>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</si>
  <si>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</si>
  <si>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</si>
  <si>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</si>
  <si>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</si>
  <si>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</si>
  <si>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</si>
  <si>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</si>
  <si>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</si>
  <si>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</si>
  <si>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</si>
  <si>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</si>
  <si>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</si>
  <si>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</si>
  <si>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</si>
  <si>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</si>
  <si>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</si>
  <si>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</si>
  <si>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</si>
  <si>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</si>
  <si>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</si>
  <si>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</si>
  <si>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</si>
  <si>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</si>
  <si>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</si>
  <si>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</si>
  <si>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</si>
  <si>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</si>
  <si>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</si>
  <si>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</si>
  <si>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</si>
  <si>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</si>
  <si>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</si>
  <si>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</si>
  <si>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</si>
  <si>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</si>
  <si>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</si>
  <si>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</si>
  <si>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</si>
  <si>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</si>
  <si>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</si>
  <si>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</si>
  <si>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</si>
  <si>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</si>
  <si>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</si>
  <si>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</si>
  <si>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</si>
  <si>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</si>
  <si>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</si>
  <si>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</si>
  <si>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</si>
  <si>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</si>
  <si>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</si>
  <si>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</si>
  <si>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</si>
  <si>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</si>
  <si>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</si>
  <si>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</si>
  <si>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</si>
  <si>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</si>
  <si>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</si>
  <si>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</si>
  <si>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</si>
  <si>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</si>
  <si>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</si>
  <si>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</si>
  <si>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</si>
  <si>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</si>
  <si>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</si>
  <si>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</si>
  <si>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</si>
  <si>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</si>
  <si>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</si>
  <si>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</si>
  <si>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</si>
  <si>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</si>
  <si>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</si>
  <si>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</si>
  <si>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</si>
  <si>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</si>
  <si>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</si>
  <si>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</si>
  <si>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</si>
  <si>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</si>
  <si>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</si>
  <si>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</si>
  <si>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</si>
  <si>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</si>
  <si>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</si>
  <si>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</si>
  <si>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</si>
  <si>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</si>
  <si>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</si>
  <si>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</si>
  <si>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</si>
  <si>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</si>
  <si>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</si>
  <si>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</si>
  <si>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</si>
  <si>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</si>
  <si>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</si>
  <si>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</si>
  <si>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</si>
  <si>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</si>
  <si>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</si>
  <si>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</si>
  <si>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</si>
  <si>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</si>
  <si>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</si>
  <si>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</si>
  <si>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</si>
  <si>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</si>
  <si>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</si>
  <si>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</si>
  <si>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</si>
  <si>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</si>
  <si>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</si>
  <si>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</si>
  <si>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</si>
  <si>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</si>
  <si>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</si>
  <si>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</si>
  <si>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</si>
  <si>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</si>
  <si>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</si>
  <si>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</si>
  <si>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</si>
  <si>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</si>
  <si>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</si>
  <si>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</si>
  <si>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</si>
  <si>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</si>
  <si>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</si>
  <si>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</si>
  <si>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</si>
  <si>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</si>
  <si>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</si>
  <si>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</si>
  <si>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</si>
  <si>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</si>
  <si>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</si>
  <si>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</si>
  <si>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</si>
  <si>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</si>
  <si>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</si>
  <si>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</si>
  <si>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</si>
  <si>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</si>
  <si>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</si>
  <si>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</si>
  <si>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</si>
  <si>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</si>
  <si>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</si>
  <si>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</si>
  <si>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</si>
  <si>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</si>
  <si>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</si>
  <si>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</si>
  <si>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</si>
  <si>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</si>
  <si>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</si>
  <si>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</si>
  <si>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</si>
  <si>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</si>
  <si>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</si>
  <si>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</si>
  <si>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</si>
  <si>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</si>
  <si>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</si>
  <si>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</si>
  <si>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</si>
  <si>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</si>
  <si>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</si>
  <si>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</si>
  <si>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</si>
  <si>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</si>
  <si>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</si>
  <si>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</si>
  <si>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</si>
  <si>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</si>
  <si>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</si>
  <si>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</si>
  <si>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</si>
  <si>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</si>
  <si>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</si>
  <si>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</si>
  <si>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</si>
  <si>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</si>
  <si>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</si>
  <si>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</si>
  <si>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</si>
  <si>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</si>
  <si>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</si>
  <si>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</si>
  <si>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</si>
  <si>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</si>
  <si>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</si>
  <si>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</si>
  <si>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</si>
  <si>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</si>
  <si>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</si>
  <si>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</si>
  <si>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</si>
  <si>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</si>
  <si>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</si>
  <si>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</si>
  <si>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</si>
  <si>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</si>
  <si>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</si>
  <si>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</si>
  <si>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</si>
  <si>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</si>
  <si>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</si>
  <si>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</si>
  <si>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</si>
  <si>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</si>
  <si>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</si>
  <si>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</si>
  <si>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</si>
  <si>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</si>
  <si>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</si>
  <si>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</si>
  <si>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</si>
  <si>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</si>
  <si>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</si>
  <si>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</si>
  <si>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</si>
  <si>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</si>
  <si>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</si>
  <si>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</si>
  <si>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</si>
  <si>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</si>
  <si>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</si>
  <si>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</si>
  <si>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</si>
  <si>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</si>
  <si>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</si>
  <si>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</si>
  <si>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</si>
  <si>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</si>
  <si>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</si>
  <si>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</si>
  <si>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</si>
  <si>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</si>
  <si>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</si>
  <si>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</si>
  <si>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</si>
  <si>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</si>
  <si>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</si>
  <si>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</si>
  <si>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</si>
  <si>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</si>
  <si>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</si>
  <si>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</si>
  <si>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</si>
  <si>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</si>
  <si>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</si>
  <si>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</si>
  <si>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</si>
  <si>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</si>
  <si>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</si>
  <si>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</si>
  <si>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</si>
  <si>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</si>
  <si>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</si>
  <si>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</si>
  <si>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</si>
  <si>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</si>
  <si>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</si>
  <si>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</si>
  <si>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</si>
  <si>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</si>
  <si>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</si>
  <si>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</si>
  <si>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</si>
  <si>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</si>
  <si>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</si>
  <si>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</si>
  <si>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</si>
  <si>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</si>
  <si>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</si>
  <si>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</si>
  <si>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</si>
  <si>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</si>
  <si>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</si>
  <si>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</si>
  <si>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</si>
  <si>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</si>
  <si>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</si>
  <si>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</si>
  <si>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</si>
  <si>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</si>
  <si>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</si>
  <si>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</si>
  <si>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</si>
  <si>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</si>
  <si>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</si>
  <si>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</si>
  <si>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</si>
  <si>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</si>
  <si>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</si>
  <si>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</si>
  <si>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</si>
  <si>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</si>
  <si>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</si>
  <si>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</si>
  <si>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</si>
  <si>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</si>
  <si>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</si>
  <si>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</si>
  <si>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</si>
  <si>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</si>
  <si>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</si>
  <si>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</si>
  <si>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</si>
  <si>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</si>
  <si>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</si>
  <si>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</si>
  <si>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</si>
  <si>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</si>
  <si>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</si>
  <si>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</si>
  <si>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</si>
  <si>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</si>
  <si>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</si>
  <si>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</si>
  <si>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</si>
  <si>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</si>
  <si>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</si>
  <si>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</si>
  <si>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</si>
  <si>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</si>
  <si>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</si>
  <si>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</si>
  <si>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</si>
  <si>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</si>
  <si>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</si>
  <si>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</si>
  <si>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</si>
  <si>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</si>
  <si>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</si>
  <si>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</si>
  <si>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</si>
  <si>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</si>
  <si>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</si>
  <si>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</si>
  <si>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</si>
  <si>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</si>
  <si>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</si>
  <si>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</si>
  <si>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</si>
  <si>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</si>
  <si>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</si>
  <si>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</si>
  <si>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</si>
  <si>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</si>
  <si>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</si>
  <si>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</si>
  <si>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</si>
  <si>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</si>
  <si>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</si>
  <si>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</si>
  <si>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</si>
  <si>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</si>
  <si>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</si>
  <si>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</si>
  <si>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</si>
  <si>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</si>
  <si>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</si>
  <si>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</si>
  <si>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</si>
  <si>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</si>
  <si>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</si>
  <si>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</si>
  <si>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</si>
  <si>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</si>
  <si>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</si>
  <si>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</si>
  <si>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</si>
  <si>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</si>
  <si>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</si>
  <si>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</si>
  <si>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</si>
  <si>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</si>
  <si>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</si>
  <si>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</si>
  <si>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</si>
  <si>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</si>
  <si>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</si>
  <si>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</si>
  <si>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</si>
  <si>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</si>
  <si>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</si>
  <si>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</si>
  <si>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</si>
  <si>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</si>
  <si>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</si>
  <si>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</si>
  <si>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</si>
  <si>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</si>
  <si>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</si>
  <si>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</si>
  <si>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</si>
  <si>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</si>
  <si>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</si>
  <si>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</si>
  <si>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</si>
  <si>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</si>
  <si>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</si>
  <si>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</si>
  <si>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</si>
  <si>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</si>
  <si>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</si>
  <si>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</si>
  <si>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</si>
  <si>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</si>
  <si>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</si>
  <si>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</si>
  <si>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</si>
  <si>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</si>
  <si>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</si>
  <si>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</si>
  <si>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</si>
  <si>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</si>
  <si>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</si>
  <si>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</si>
  <si>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</si>
  <si>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</si>
  <si>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</si>
  <si>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</si>
  <si>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</si>
  <si>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</si>
  <si>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</si>
  <si>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</si>
  <si>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</si>
  <si>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</si>
  <si>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</si>
  <si>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</si>
  <si>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</si>
  <si>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</si>
  <si>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</si>
  <si>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</si>
  <si>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</si>
  <si>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</si>
  <si>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</si>
  <si>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</si>
  <si>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</si>
  <si>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</si>
  <si>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</si>
  <si>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</si>
  <si>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</si>
  <si>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</si>
  <si>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</si>
  <si>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</si>
  <si>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</si>
  <si>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</si>
  <si>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</si>
  <si>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</si>
  <si>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</si>
  <si>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</si>
  <si>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</si>
  <si>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</si>
  <si>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</si>
  <si>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</si>
  <si>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</si>
  <si>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</si>
  <si>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</si>
  <si>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</si>
  <si>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</si>
  <si>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</si>
  <si>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</si>
  <si>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</si>
  <si>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</si>
  <si>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</si>
  <si>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</si>
  <si>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</si>
  <si>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</si>
  <si>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</si>
  <si>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</si>
  <si>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</si>
  <si>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</si>
  <si>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</si>
  <si>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</si>
  <si>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</si>
  <si>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</si>
  <si>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</si>
  <si>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</si>
  <si>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</si>
  <si>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</si>
  <si>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</si>
  <si>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</si>
  <si>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</si>
  <si>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</si>
  <si>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</si>
  <si>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</si>
  <si>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</si>
  <si>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</si>
  <si>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</si>
  <si>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</si>
  <si>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</si>
  <si>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</si>
  <si>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</si>
  <si>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</si>
  <si>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</si>
  <si>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</si>
  <si>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</si>
  <si>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</si>
  <si>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</si>
  <si>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</si>
  <si>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</si>
  <si>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</si>
  <si>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</si>
  <si>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</si>
  <si>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</si>
  <si>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</si>
  <si>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</si>
  <si>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</si>
  <si>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</si>
  <si>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</si>
  <si>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</si>
  <si>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</si>
  <si>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</si>
  <si>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</si>
  <si>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</si>
  <si>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</si>
  <si>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</si>
  <si>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</si>
  <si>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</si>
  <si>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</si>
  <si>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</si>
  <si>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</si>
  <si>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</si>
  <si>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</si>
  <si>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</si>
  <si>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</si>
  <si>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</si>
  <si>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</si>
  <si>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</si>
  <si>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</si>
  <si>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</si>
  <si>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</si>
  <si>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</si>
  <si>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</si>
  <si>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</si>
  <si>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</si>
  <si>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</si>
  <si>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</si>
  <si>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</si>
  <si>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</si>
  <si>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</si>
  <si>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</si>
  <si>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</si>
  <si>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</si>
  <si>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</si>
  <si>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</si>
  <si>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</si>
  <si>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</si>
  <si>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</si>
  <si>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</si>
  <si>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</si>
  <si>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</si>
  <si>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</si>
  <si>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</si>
  <si>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</si>
  <si>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</si>
  <si>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</si>
  <si>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</si>
  <si>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</si>
  <si>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</si>
  <si>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</si>
  <si>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</si>
  <si>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</si>
  <si>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</si>
  <si>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</si>
  <si>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</si>
  <si>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</si>
  <si>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</si>
  <si>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</si>
  <si>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</si>
  <si>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</si>
  <si>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</si>
  <si>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</si>
  <si>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</si>
  <si>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</si>
  <si>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</si>
  <si>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</si>
  <si>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</si>
  <si>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</si>
  <si>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</si>
  <si>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</si>
  <si>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</si>
  <si>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</si>
  <si>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</si>
  <si>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</si>
  <si>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</si>
  <si>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</si>
  <si>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</si>
  <si>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</si>
  <si>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</si>
  <si>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</si>
  <si>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</si>
  <si>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</si>
  <si>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</si>
  <si>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</si>
  <si>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</si>
  <si>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</si>
  <si>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</si>
  <si>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</si>
  <si>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</si>
  <si>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</si>
  <si>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</si>
  <si>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</si>
  <si>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</si>
  <si>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</si>
  <si>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</si>
  <si>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</si>
  <si>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</si>
  <si>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</si>
  <si>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</si>
  <si>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</si>
  <si>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</si>
  <si>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</si>
  <si>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</si>
  <si>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</si>
  <si>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</si>
  <si>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</si>
  <si>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</si>
  <si>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</si>
  <si>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</si>
  <si>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</si>
  <si>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</si>
  <si>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</si>
  <si>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</si>
  <si>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</si>
  <si>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</si>
  <si>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</si>
  <si>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</si>
  <si>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</si>
  <si>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</si>
  <si>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</si>
  <si>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</si>
  <si>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</si>
  <si>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</si>
  <si>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</si>
  <si>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</si>
  <si>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</si>
  <si>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</si>
  <si>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</si>
  <si>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</si>
  <si>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</si>
  <si>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</si>
  <si>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</si>
  <si>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</si>
  <si>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</si>
  <si>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</si>
  <si>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</si>
  <si>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</si>
  <si>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</si>
  <si>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</si>
  <si>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</si>
  <si>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</si>
  <si>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</si>
  <si>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</si>
  <si>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</si>
  <si>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</si>
  <si>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</si>
  <si>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</si>
  <si>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</si>
  <si>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</si>
  <si>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</si>
  <si>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</si>
  <si>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</si>
  <si>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</si>
  <si>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</si>
  <si>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</si>
  <si>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</si>
  <si>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</si>
  <si>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</si>
  <si>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</si>
  <si>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</si>
  <si>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</si>
  <si>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</si>
  <si>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</si>
  <si>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</si>
  <si>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</si>
  <si>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</si>
  <si>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</si>
  <si>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</si>
  <si>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</si>
  <si>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</si>
  <si>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</si>
  <si>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</si>
  <si>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</si>
  <si>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</si>
  <si>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</si>
  <si>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</si>
  <si>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</si>
  <si>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</si>
  <si>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</si>
  <si>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</si>
  <si>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</si>
  <si>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</si>
  <si>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</si>
  <si>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</si>
  <si>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</si>
  <si>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</si>
  <si>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</si>
  <si>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</si>
  <si>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</si>
  <si>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</si>
  <si>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</si>
  <si>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</si>
  <si>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</si>
  <si>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</si>
  <si>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</si>
  <si>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</si>
  <si>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</si>
  <si>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</si>
  <si>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</si>
  <si>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</si>
  <si>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</si>
  <si>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</si>
  <si>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</si>
  <si>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</si>
  <si>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</si>
  <si>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</si>
  <si>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</si>
  <si>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</si>
  <si>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</si>
  <si>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</si>
  <si>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</si>
  <si>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</si>
  <si>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</si>
  <si>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</si>
  <si>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</si>
  <si>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</si>
  <si>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</si>
  <si>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</si>
  <si>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</si>
  <si>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</si>
  <si>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</si>
  <si>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</si>
  <si>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</si>
  <si>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</si>
  <si>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</si>
  <si>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</si>
  <si>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</si>
  <si>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</si>
  <si>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</si>
  <si>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</si>
  <si>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</si>
  <si>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</si>
  <si>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</si>
  <si>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</si>
  <si>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</si>
  <si>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</si>
  <si>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</si>
  <si>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</si>
  <si>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</si>
  <si>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</si>
  <si>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</si>
  <si>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</si>
  <si>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</si>
  <si>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</si>
  <si>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</si>
  <si>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</si>
  <si>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</si>
  <si>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</si>
  <si>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</si>
  <si>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</si>
  <si>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</si>
  <si>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</si>
  <si>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</si>
  <si>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</si>
  <si>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</si>
  <si>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</si>
  <si>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</si>
  <si>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</si>
  <si>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</si>
  <si>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</si>
  <si>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</si>
  <si>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</si>
  <si>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</si>
  <si>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</si>
  <si>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</si>
  <si>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</si>
  <si>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</si>
  <si>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</si>
  <si>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</si>
  <si>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</si>
  <si>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</si>
  <si>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</si>
  <si>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</si>
  <si>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</si>
  <si>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</si>
  <si>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</si>
  <si>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</si>
  <si>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</si>
  <si>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</si>
  <si>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</si>
  <si>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</si>
  <si>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</si>
  <si>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</si>
  <si>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</si>
  <si>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</si>
  <si>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</si>
  <si>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</si>
  <si>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</si>
  <si>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</si>
  <si>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</si>
  <si>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</si>
  <si>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</si>
  <si>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</si>
  <si>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</si>
  <si>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</si>
  <si>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</si>
  <si>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</si>
  <si>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</si>
  <si>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</si>
  <si>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</si>
  <si>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</si>
  <si>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</si>
  <si>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</si>
  <si>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</si>
  <si>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</si>
  <si>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</si>
  <si>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</si>
  <si>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</si>
  <si>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</si>
  <si>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</si>
  <si>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</si>
  <si>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</si>
  <si>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</si>
  <si>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</si>
  <si>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</si>
  <si>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</si>
  <si>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</si>
  <si>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</si>
  <si>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</si>
  <si>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</si>
  <si>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</si>
  <si>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</si>
  <si>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</si>
  <si>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</si>
  <si>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</si>
  <si>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</si>
  <si>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</si>
  <si>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</si>
  <si>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</si>
  <si>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</si>
  <si>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</si>
  <si>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</si>
  <si>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</si>
  <si>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</si>
  <si>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</si>
  <si>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</si>
  <si>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</si>
  <si>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</si>
  <si>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</si>
  <si>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</si>
  <si>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</si>
  <si>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</si>
  <si>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</si>
  <si>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</si>
  <si>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</si>
  <si>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</si>
  <si>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</si>
  <si>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</si>
  <si>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</si>
  <si>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</si>
  <si>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</si>
  <si>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</si>
  <si>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</si>
  <si>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</si>
  <si>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</si>
  <si>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</si>
  <si>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</si>
  <si>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</si>
  <si>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</si>
  <si>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</si>
  <si>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</si>
  <si>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</si>
  <si>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</si>
  <si>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</si>
  <si>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</si>
  <si>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</si>
  <si>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</si>
  <si>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</si>
  <si>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</si>
  <si>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</si>
  <si>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</si>
  <si>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</si>
  <si>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</si>
  <si>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</si>
  <si>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</si>
  <si>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</si>
  <si>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</si>
  <si>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</si>
  <si>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</si>
  <si>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</si>
  <si>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</si>
  <si>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</si>
  <si>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</si>
  <si>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</si>
  <si>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</si>
  <si>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</si>
  <si>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</si>
  <si>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</si>
  <si>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</si>
  <si>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</si>
  <si>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</si>
  <si>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</si>
  <si>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</si>
  <si>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</si>
  <si>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</si>
  <si>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</si>
  <si>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</si>
  <si>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</si>
  <si>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</si>
  <si>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</si>
  <si>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</si>
  <si>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</si>
  <si>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</si>
  <si>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</si>
  <si>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</si>
  <si>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</si>
  <si>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</si>
  <si>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</si>
  <si>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</si>
  <si>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</si>
  <si>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</si>
  <si>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</si>
  <si>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</si>
  <si>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</si>
  <si>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</si>
  <si>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</si>
  <si>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</si>
  <si>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</si>
  <si>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</si>
  <si>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</si>
  <si>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</si>
  <si>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</si>
  <si>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</si>
  <si>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</si>
  <si>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</si>
  <si>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</si>
  <si>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</si>
  <si>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</si>
  <si>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</si>
  <si>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</si>
  <si>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</si>
  <si>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</si>
  <si>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</si>
  <si>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</si>
  <si>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</si>
  <si>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</si>
  <si>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</si>
  <si>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</si>
  <si>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</si>
  <si>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</si>
  <si>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</si>
  <si>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</si>
  <si>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</si>
  <si>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</si>
  <si>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</si>
  <si>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</si>
  <si>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</si>
  <si>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</si>
  <si>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</si>
  <si>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</si>
  <si>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</si>
  <si>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</si>
  <si>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</si>
  <si>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</si>
  <si>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</si>
  <si>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</si>
  <si>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</si>
  <si>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</si>
  <si>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</si>
  <si>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</si>
  <si>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</si>
  <si>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</si>
  <si>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</si>
  <si>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</si>
  <si>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</si>
  <si>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</si>
  <si>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</si>
  <si>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</si>
  <si>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</si>
  <si>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</si>
  <si>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</si>
  <si>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</si>
  <si>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</si>
  <si>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</si>
  <si>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</si>
  <si>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</si>
  <si>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</si>
  <si>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</si>
  <si>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</si>
  <si>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</si>
  <si>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</si>
  <si>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</si>
  <si>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</si>
  <si>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</si>
  <si>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</si>
  <si>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</si>
  <si>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</si>
  <si>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</si>
  <si>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</si>
  <si>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</si>
  <si>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</si>
  <si>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</si>
  <si>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</si>
  <si>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</si>
  <si>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</si>
  <si>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</si>
  <si>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</si>
  <si>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</si>
  <si>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</si>
  <si>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</si>
  <si>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</si>
  <si>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</si>
  <si>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</si>
  <si>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</si>
  <si>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</si>
  <si>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</si>
  <si>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</si>
  <si>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</si>
  <si>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</si>
  <si>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</si>
  <si>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</si>
  <si>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</si>
  <si>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</si>
  <si>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</si>
  <si>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</si>
  <si>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</si>
  <si>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</si>
  <si>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</si>
  <si>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</si>
  <si>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</si>
  <si>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</si>
  <si>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</si>
  <si>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</si>
  <si>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</si>
  <si>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</si>
  <si>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</si>
  <si>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</si>
  <si>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</si>
  <si>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</si>
  <si>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</si>
  <si>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</si>
  <si>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</si>
  <si>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</si>
  <si>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</si>
  <si>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</si>
  <si>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</si>
  <si>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</si>
  <si>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</si>
  <si>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</si>
  <si>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</si>
  <si>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</si>
  <si>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</si>
  <si>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</si>
  <si>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</si>
  <si>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</si>
  <si>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</si>
  <si>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</si>
  <si>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</si>
  <si>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</si>
  <si>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</si>
  <si>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</si>
  <si>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</si>
  <si>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</si>
  <si>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</si>
  <si>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</si>
  <si>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</si>
  <si>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</si>
  <si>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</si>
  <si>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</si>
  <si>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</si>
  <si>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</si>
  <si>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</si>
  <si>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</si>
  <si>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</si>
  <si>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</si>
  <si>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</si>
  <si>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</si>
  <si>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</si>
  <si>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</si>
  <si>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</si>
  <si>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</si>
  <si>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</si>
  <si>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</si>
  <si>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</si>
  <si>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</si>
  <si>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</si>
  <si>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</si>
  <si>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</si>
  <si>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</si>
  <si>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</si>
  <si>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</si>
  <si>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</si>
  <si>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</si>
  <si>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</si>
  <si>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</si>
  <si>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</si>
  <si>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</si>
  <si>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</si>
  <si>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</si>
  <si>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</si>
  <si>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</si>
  <si>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</si>
  <si>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</si>
  <si>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</si>
  <si>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</si>
  <si>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</si>
  <si>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</si>
  <si>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</si>
  <si>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</si>
  <si>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</si>
  <si>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</si>
  <si>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</si>
  <si>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</si>
  <si>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</si>
  <si>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</si>
  <si>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</si>
  <si>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</si>
  <si>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</si>
  <si>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</si>
  <si>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</si>
  <si>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</si>
  <si>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</si>
  <si>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</si>
  <si>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</si>
  <si>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</si>
  <si>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</si>
  <si>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</si>
  <si>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</si>
  <si>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</si>
  <si>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</si>
  <si>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</si>
  <si>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</si>
  <si>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</si>
  <si>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</si>
  <si>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</si>
  <si>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</si>
  <si>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</si>
  <si>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</si>
  <si>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</si>
  <si>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</si>
  <si>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</si>
  <si>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</si>
  <si>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</si>
  <si>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</si>
  <si>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</si>
  <si>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</si>
  <si>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</si>
  <si>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</si>
  <si>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</si>
  <si>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</si>
  <si>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</si>
  <si>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</si>
  <si>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</si>
  <si>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</si>
  <si>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</si>
  <si>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</si>
  <si>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</si>
  <si>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</si>
  <si>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</si>
  <si>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</si>
  <si>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</si>
  <si>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</si>
  <si>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</si>
  <si>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</si>
  <si>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</si>
  <si>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</si>
  <si>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</si>
  <si>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</si>
  <si>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</si>
  <si>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</si>
  <si>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</si>
  <si>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</si>
  <si>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</si>
  <si>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</si>
  <si>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</si>
  <si>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</si>
  <si>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</si>
  <si>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</si>
  <si>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</si>
  <si>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</si>
  <si>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</si>
  <si>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</si>
  <si>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</si>
  <si>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</si>
  <si>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</si>
  <si>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</si>
  <si>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</si>
  <si>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</si>
  <si>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</si>
  <si>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</si>
  <si>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</si>
  <si>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</si>
  <si>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</si>
  <si>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</si>
  <si>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</si>
  <si>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</si>
  <si>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</si>
  <si>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</si>
  <si>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</si>
  <si>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</si>
  <si>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</si>
  <si>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</si>
  <si>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</si>
  <si>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</si>
  <si>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</si>
  <si>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</si>
  <si>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</si>
  <si>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</si>
  <si>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</si>
  <si>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</si>
  <si>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</si>
  <si>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</si>
  <si>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</si>
  <si>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</si>
  <si>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</si>
  <si>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</si>
  <si>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</si>
  <si>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</si>
  <si>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</si>
  <si>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</si>
  <si>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</si>
  <si>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</si>
  <si>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</si>
  <si>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</si>
  <si>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</si>
  <si>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</si>
  <si>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</si>
  <si>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</si>
  <si>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</si>
  <si>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</si>
  <si>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</si>
  <si>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</si>
  <si>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</si>
  <si>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</si>
  <si>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</si>
  <si>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</si>
  <si>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</si>
  <si>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</si>
  <si>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</si>
  <si>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</si>
  <si>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</si>
  <si>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</si>
  <si>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</si>
  <si>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</si>
  <si>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</si>
  <si>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</si>
  <si>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</si>
  <si>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</si>
  <si>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</si>
  <si>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</si>
  <si>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</si>
  <si>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</si>
  <si>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</si>
  <si>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</si>
  <si>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</si>
  <si>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</si>
  <si>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</si>
  <si>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</si>
  <si>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</si>
  <si>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</si>
  <si>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</si>
  <si>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</si>
  <si>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</si>
  <si>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</si>
  <si>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</si>
  <si>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</si>
  <si>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</si>
  <si>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</si>
  <si>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</si>
  <si>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</si>
  <si>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</si>
  <si>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</si>
  <si>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</si>
  <si>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</si>
  <si>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</si>
  <si>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</si>
  <si>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</si>
  <si>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</si>
  <si>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</si>
  <si>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</si>
  <si>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</si>
  <si>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</si>
  <si>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</si>
  <si>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</si>
  <si>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</si>
  <si>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</si>
  <si>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</si>
  <si>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</si>
  <si>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</si>
  <si>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</si>
  <si>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</si>
  <si>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</si>
  <si>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</si>
  <si>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</si>
  <si>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</si>
  <si>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</si>
  <si>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</si>
  <si>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</si>
  <si>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</si>
  <si>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</si>
  <si>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</si>
  <si>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</si>
  <si>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</si>
  <si>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</si>
  <si>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</si>
  <si>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</si>
  <si>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</si>
  <si>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</si>
  <si>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</si>
  <si>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</si>
  <si>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</si>
  <si>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</si>
  <si>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</si>
  <si>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</si>
  <si>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</si>
  <si>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</si>
  <si>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</si>
  <si>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</si>
  <si>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</si>
  <si>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</si>
  <si>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</si>
  <si>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</si>
  <si>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</si>
  <si>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</si>
  <si>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</si>
  <si>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</si>
  <si>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</si>
  <si>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</si>
  <si>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</si>
  <si>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</si>
  <si>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</si>
  <si>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</si>
  <si>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</si>
  <si>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</si>
  <si>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</si>
  <si>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</si>
  <si>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</si>
  <si>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</si>
  <si>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</si>
  <si>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</si>
  <si>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</si>
  <si>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</si>
  <si>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</si>
  <si>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</si>
  <si>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</si>
  <si>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</si>
  <si>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</si>
  <si>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</si>
  <si>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</si>
  <si>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</si>
  <si>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</si>
  <si>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</si>
  <si>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</si>
  <si>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</si>
  <si>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</si>
  <si>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</si>
  <si>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</si>
  <si>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</si>
  <si>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</si>
  <si>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</si>
  <si>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</si>
  <si>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</si>
  <si>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</si>
  <si>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</si>
  <si>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</si>
  <si>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</si>
  <si>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</si>
  <si>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</si>
  <si>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</si>
  <si>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</si>
  <si>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</si>
  <si>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</si>
  <si>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</si>
  <si>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</si>
  <si>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</si>
  <si>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</si>
  <si>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</si>
  <si>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</si>
  <si>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</si>
  <si>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</si>
  <si>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</si>
  <si>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</si>
  <si>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</si>
  <si>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</si>
  <si>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</si>
  <si>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</si>
  <si>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</si>
  <si>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</si>
  <si>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</si>
  <si>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</si>
  <si>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</si>
  <si>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</si>
  <si>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</si>
  <si>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</si>
  <si>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</si>
  <si>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</si>
  <si>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</si>
  <si>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</si>
  <si>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</si>
  <si>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</si>
  <si>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</si>
  <si>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</si>
  <si>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</si>
  <si>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</si>
  <si>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</si>
  <si>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</si>
  <si>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</si>
  <si>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</si>
  <si>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</si>
  <si>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</si>
  <si>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</si>
  <si>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</si>
  <si>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</si>
  <si>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</si>
  <si>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</si>
  <si>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</si>
  <si>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</si>
  <si>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</si>
  <si>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</si>
  <si>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</si>
  <si>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</si>
  <si>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</si>
  <si>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</si>
  <si>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</si>
  <si>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</si>
  <si>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</si>
  <si>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</si>
  <si>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</si>
  <si>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</si>
  <si>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</si>
  <si>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</si>
  <si>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</si>
  <si>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</si>
  <si>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</si>
  <si>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</si>
  <si>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</si>
  <si>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</si>
  <si>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</si>
  <si>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</si>
  <si>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</si>
  <si>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</si>
  <si>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</si>
  <si>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</si>
  <si>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</si>
  <si>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</si>
  <si>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</si>
  <si>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</si>
  <si>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</si>
  <si>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</si>
  <si>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</si>
  <si>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</si>
  <si>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</si>
  <si>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</si>
  <si>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</si>
  <si>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</si>
  <si>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</si>
  <si>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</si>
  <si>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</si>
  <si>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</si>
  <si>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</si>
  <si>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</si>
  <si>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</si>
  <si>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</si>
  <si>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</si>
  <si>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</si>
  <si>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</si>
  <si>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</si>
  <si>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</si>
  <si>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</si>
  <si>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</si>
  <si>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</si>
  <si>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</si>
  <si>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</si>
  <si>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</si>
  <si>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</si>
  <si>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</si>
  <si>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</si>
  <si>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</si>
  <si>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</si>
  <si>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</si>
  <si>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</si>
  <si>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</si>
  <si>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</si>
  <si>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</si>
  <si>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</si>
  <si>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</si>
  <si>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</si>
  <si>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</si>
  <si>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</si>
  <si>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</si>
  <si>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</si>
  <si>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</si>
  <si>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</si>
  <si>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</si>
  <si>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</si>
  <si>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</si>
  <si>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</si>
  <si>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</si>
  <si>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</si>
  <si>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</si>
  <si>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</si>
  <si>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</si>
  <si>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</si>
  <si>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</si>
  <si>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</si>
  <si>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</si>
  <si>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</si>
  <si>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</si>
  <si>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</si>
  <si>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</si>
  <si>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</si>
  <si>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</si>
  <si>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</si>
  <si>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</si>
  <si>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</si>
  <si>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</si>
  <si>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</si>
  <si>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</si>
  <si>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</si>
  <si>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</si>
  <si>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</si>
  <si>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</si>
  <si>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</si>
  <si>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</si>
  <si>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</si>
  <si>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</si>
  <si>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</si>
  <si>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</si>
  <si>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</si>
  <si>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</si>
  <si>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</si>
  <si>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</si>
  <si>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</si>
  <si>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</si>
  <si>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</si>
  <si>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</si>
  <si>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</si>
  <si>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</si>
  <si>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</si>
  <si>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</si>
  <si>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</si>
  <si>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</si>
  <si>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</si>
  <si>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</si>
  <si>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</si>
  <si>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</si>
  <si>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</si>
  <si>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</si>
  <si>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</si>
  <si>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</si>
  <si>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</si>
  <si>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</si>
  <si>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</si>
  <si>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</si>
  <si>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</si>
  <si>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</si>
  <si>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</si>
  <si>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</si>
  <si>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</si>
  <si>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</si>
  <si>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</si>
  <si>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</si>
  <si>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</si>
  <si>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</si>
  <si>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</si>
  <si>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</si>
  <si>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</si>
  <si>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</si>
  <si>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</si>
  <si>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</si>
  <si>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</si>
  <si>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</si>
  <si>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</si>
  <si>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</si>
  <si>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</si>
  <si>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</si>
  <si>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</si>
  <si>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</si>
  <si>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</si>
  <si>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</si>
  <si>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</si>
  <si>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</si>
  <si>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</si>
  <si>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</si>
  <si>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</si>
  <si>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</si>
  <si>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</si>
  <si>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</si>
  <si>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</si>
  <si>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</si>
  <si>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</si>
  <si>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</si>
  <si>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</si>
  <si>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</si>
  <si>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</si>
  <si>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</si>
  <si>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</si>
  <si>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</si>
  <si>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</si>
  <si>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</si>
  <si>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</si>
  <si>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</si>
  <si>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</si>
  <si>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</si>
  <si>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</si>
  <si>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</si>
  <si>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</si>
  <si>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</si>
  <si>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</si>
  <si>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</si>
  <si>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</si>
  <si>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</si>
  <si>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</si>
  <si>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</si>
  <si>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</si>
  <si>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</si>
  <si>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</si>
  <si>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</si>
  <si>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</si>
  <si>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</si>
  <si>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</si>
  <si>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</si>
  <si>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</si>
  <si>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</si>
  <si>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</si>
  <si>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</si>
  <si>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</si>
  <si>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</si>
  <si>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</si>
  <si>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</si>
  <si>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</si>
  <si>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</si>
  <si>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</si>
  <si>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</si>
  <si>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</si>
  <si>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</si>
  <si>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</si>
  <si>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</si>
  <si>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</si>
  <si>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</si>
  <si>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</si>
  <si>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</si>
  <si>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</si>
  <si>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</si>
  <si>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</si>
  <si>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</si>
  <si>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</si>
  <si>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</si>
  <si>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</si>
  <si>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</si>
  <si>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</si>
  <si>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</si>
  <si>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</si>
  <si>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</si>
  <si>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</si>
  <si>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</si>
  <si>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</si>
  <si>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</si>
  <si>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</si>
  <si>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</si>
  <si>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</si>
  <si>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</si>
  <si>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</si>
  <si>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</si>
  <si>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</si>
  <si>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</si>
  <si>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</si>
  <si>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</si>
  <si>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</si>
  <si>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</si>
  <si>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</si>
  <si>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</si>
  <si>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</si>
  <si>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</si>
  <si>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</si>
  <si>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</si>
  <si>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</si>
  <si>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</si>
  <si>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</si>
  <si>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</si>
  <si>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</si>
  <si>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</si>
  <si>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</si>
  <si>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</si>
  <si>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</si>
  <si>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</si>
  <si>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</si>
  <si>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</si>
  <si>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</si>
  <si>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</si>
  <si>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</si>
  <si>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</si>
  <si>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</si>
  <si>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</si>
  <si>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</si>
  <si>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</si>
  <si>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</si>
  <si>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</si>
  <si>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</si>
  <si>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</si>
  <si>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</si>
  <si>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</si>
  <si>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</si>
  <si>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</si>
  <si>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</si>
  <si>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</si>
  <si>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</si>
  <si>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</si>
  <si>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</si>
  <si>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</si>
  <si>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</si>
  <si>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</si>
  <si>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</si>
  <si>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</si>
  <si>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</si>
  <si>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</si>
  <si>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</si>
  <si>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</si>
  <si>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</si>
  <si>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</si>
  <si>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</si>
  <si>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</si>
  <si>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</si>
  <si>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</si>
  <si>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</si>
  <si>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</si>
  <si>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</si>
  <si>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</si>
  <si>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</si>
  <si>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</si>
  <si>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</si>
  <si>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</si>
  <si>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</si>
  <si>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</si>
  <si>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</si>
  <si>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</si>
  <si>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</si>
  <si>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</si>
  <si>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</si>
  <si>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</si>
  <si>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</si>
  <si>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</si>
  <si>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</si>
  <si>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</si>
  <si>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</si>
  <si>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</si>
  <si>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</si>
  <si>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</si>
  <si>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</si>
  <si>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</si>
  <si>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</si>
  <si>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</si>
  <si>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</si>
  <si>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</si>
  <si>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</si>
  <si>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</si>
  <si>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</si>
  <si>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</si>
  <si>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</si>
  <si>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</si>
  <si>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</si>
  <si>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</si>
  <si>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</si>
  <si>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</si>
  <si>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</si>
  <si>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</si>
  <si>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</si>
  <si>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</si>
  <si>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</si>
  <si>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</si>
  <si>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</si>
  <si>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</si>
  <si>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</si>
  <si>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</si>
  <si>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</si>
  <si>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</si>
  <si>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</si>
  <si>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</si>
  <si>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</si>
  <si>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</si>
  <si>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</si>
  <si>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</si>
  <si>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</si>
  <si>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</si>
  <si>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</si>
  <si>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</si>
  <si>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</si>
  <si>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</si>
  <si>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</si>
  <si>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</si>
  <si>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</si>
  <si>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</si>
  <si>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</si>
  <si>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</si>
  <si>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</si>
  <si>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</si>
  <si>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</si>
  <si>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</si>
  <si>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</si>
  <si>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</si>
  <si>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</si>
  <si>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</si>
  <si>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</si>
  <si>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</si>
  <si>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</si>
  <si>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</si>
  <si>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</si>
  <si>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</si>
  <si>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</si>
  <si>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</si>
  <si>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</si>
  <si>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</si>
  <si>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</si>
  <si>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</si>
  <si>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</si>
  <si>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</si>
  <si>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</si>
  <si>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</si>
  <si>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</si>
  <si>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</si>
  <si>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</si>
  <si>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</si>
  <si>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</si>
  <si>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</si>
  <si>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</si>
  <si>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</si>
  <si>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</si>
  <si>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</si>
  <si>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</si>
  <si>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</si>
  <si>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</si>
  <si>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</si>
  <si>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</si>
  <si>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</si>
  <si>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</si>
  <si>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</si>
  <si>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</si>
  <si>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</si>
  <si>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</si>
  <si>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</si>
  <si>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</si>
  <si>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</si>
  <si>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</si>
  <si>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</si>
  <si>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</si>
  <si>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</si>
  <si>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</si>
  <si>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</si>
  <si>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</si>
  <si>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</si>
  <si>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</si>
  <si>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</si>
  <si>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</si>
  <si>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</si>
  <si>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</si>
  <si>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</si>
  <si>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</si>
  <si>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</si>
  <si>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</si>
  <si>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</si>
  <si>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</si>
  <si>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</si>
  <si>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</si>
  <si>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</si>
  <si>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</si>
  <si>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</si>
  <si>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</si>
  <si>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</si>
  <si>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</si>
  <si>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</si>
  <si>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</si>
  <si>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</si>
  <si>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</si>
  <si>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</si>
  <si>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</si>
  <si>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</si>
  <si>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</si>
  <si>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</si>
  <si>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</si>
  <si>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</si>
  <si>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</si>
  <si>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</si>
  <si>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</si>
  <si>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</si>
  <si>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</si>
  <si>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</si>
  <si>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</si>
  <si>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</si>
  <si>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</si>
  <si>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</si>
  <si>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</si>
  <si>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</si>
  <si>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</si>
  <si>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</si>
  <si>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</si>
  <si>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</si>
  <si>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</si>
  <si>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</si>
  <si>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</si>
  <si>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</si>
  <si>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</si>
  <si>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</si>
  <si>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</si>
  <si>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</si>
  <si>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</si>
  <si>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</si>
  <si>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</si>
  <si>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</si>
  <si>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</si>
  <si>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</si>
  <si>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</si>
  <si>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</si>
  <si>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</si>
  <si>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</si>
  <si>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</si>
  <si>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</si>
  <si>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</si>
  <si>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</si>
  <si>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</si>
  <si>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</si>
  <si>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</si>
  <si>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</si>
  <si>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</si>
  <si>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</si>
  <si>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</si>
  <si>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</si>
  <si>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</si>
  <si>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</si>
  <si>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</si>
  <si>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</si>
  <si>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</si>
  <si>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</si>
  <si>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</si>
  <si>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</si>
  <si>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</si>
  <si>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</si>
  <si>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</si>
  <si>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</si>
  <si>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</si>
  <si>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</si>
  <si>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</si>
  <si>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</si>
  <si>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</si>
  <si>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</si>
  <si>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</si>
  <si>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</si>
  <si>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</si>
  <si>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</si>
  <si>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</si>
  <si>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</si>
  <si>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</si>
  <si>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</si>
  <si>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</si>
  <si>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</si>
  <si>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</si>
  <si>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</si>
  <si>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</si>
  <si>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</si>
  <si>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</si>
  <si>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</si>
  <si>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</si>
  <si>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</si>
  <si>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</si>
  <si>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</si>
  <si>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</si>
  <si>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</si>
  <si>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</si>
  <si>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</si>
  <si>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</si>
  <si>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</si>
  <si>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</si>
  <si>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</si>
  <si>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</si>
  <si>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</si>
  <si>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</si>
  <si>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</si>
  <si>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</si>
  <si>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</si>
  <si>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</si>
  <si>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</si>
  <si>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</si>
  <si>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</si>
  <si>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</si>
  <si>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</si>
  <si>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</si>
  <si>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</si>
  <si>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</si>
  <si>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</si>
  <si>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</si>
  <si>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</si>
  <si>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</si>
  <si>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</si>
  <si>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</si>
  <si>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</si>
  <si>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</si>
  <si>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</si>
  <si>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</si>
  <si>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</si>
  <si>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</si>
  <si>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</si>
  <si>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</si>
  <si>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</si>
  <si>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</si>
  <si>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</si>
  <si>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</si>
  <si>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</si>
  <si>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</si>
  <si>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</si>
  <si>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</si>
  <si>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</si>
  <si>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</si>
  <si>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</si>
  <si>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</si>
  <si>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</si>
  <si>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</si>
  <si>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</si>
  <si>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</si>
  <si>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</si>
  <si>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</si>
  <si>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</si>
  <si>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</si>
  <si>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</si>
  <si>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</si>
  <si>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</si>
  <si>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</si>
  <si>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</si>
  <si>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</si>
  <si>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</si>
  <si>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</si>
  <si>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</si>
  <si>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</si>
  <si>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</si>
  <si>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</si>
  <si>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</si>
  <si>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</si>
  <si>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</si>
  <si>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</si>
  <si>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</si>
  <si>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</si>
  <si>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</si>
  <si>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</si>
  <si>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</si>
  <si>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</si>
  <si>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</si>
  <si>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</si>
  <si>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</si>
  <si>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</si>
  <si>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</si>
  <si>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</si>
  <si>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</si>
  <si>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</si>
  <si>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</si>
  <si>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</si>
  <si>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</si>
  <si>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</si>
  <si>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</si>
  <si>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</si>
  <si>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</si>
  <si>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</si>
  <si>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</si>
  <si>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</si>
  <si>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</si>
  <si>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</si>
  <si>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</si>
  <si>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</si>
  <si>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</si>
  <si>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</si>
  <si>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</si>
  <si>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</si>
  <si>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</si>
  <si>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</si>
  <si>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</si>
  <si>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</si>
  <si>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</si>
  <si>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</si>
  <si>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</si>
  <si>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</si>
  <si>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</si>
  <si>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</si>
  <si>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</si>
  <si>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</si>
  <si>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</si>
  <si>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</si>
  <si>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</si>
  <si>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</si>
  <si>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</si>
  <si>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</si>
  <si>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</si>
  <si>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</si>
  <si>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</si>
  <si>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</si>
  <si>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</si>
  <si>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</si>
  <si>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</si>
  <si>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</si>
  <si>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</si>
  <si>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</si>
  <si>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</si>
  <si>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</si>
  <si>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</si>
  <si>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</si>
  <si>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</si>
  <si>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</si>
  <si>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</si>
  <si>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</si>
  <si>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</si>
  <si>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</si>
  <si>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</si>
  <si>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</si>
  <si>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</si>
  <si>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</si>
  <si>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</si>
  <si>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</si>
  <si>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</si>
  <si>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</si>
  <si>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</si>
  <si>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</si>
  <si>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</si>
  <si>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</si>
  <si>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</si>
  <si>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</si>
  <si>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</si>
  <si>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</si>
  <si>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</si>
  <si>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</si>
  <si>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</si>
  <si>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</si>
  <si>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</si>
  <si>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</si>
  <si>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</si>
  <si>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</si>
  <si>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</si>
  <si>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</si>
  <si>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</si>
  <si>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</si>
  <si>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</si>
  <si>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</si>
  <si>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</si>
  <si>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</si>
  <si>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</si>
  <si>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</si>
  <si>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</si>
  <si>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</si>
  <si>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</si>
  <si>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</si>
  <si>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</si>
  <si>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</si>
  <si>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</si>
  <si>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</si>
  <si>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</si>
  <si>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</si>
  <si>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</si>
  <si>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</si>
  <si>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</si>
  <si>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</si>
  <si>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</si>
  <si>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</si>
  <si>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</si>
  <si>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</si>
  <si>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</si>
  <si>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</si>
  <si>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</si>
  <si>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</si>
  <si>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</si>
  <si>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</si>
  <si>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</si>
  <si>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</si>
  <si>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</si>
  <si>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</si>
  <si>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</si>
  <si>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</si>
  <si>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</si>
  <si>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</si>
  <si>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</si>
  <si>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</si>
  <si>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</si>
  <si>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</si>
  <si>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</si>
  <si>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</si>
  <si>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</si>
  <si>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</si>
  <si>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</si>
  <si>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</si>
  <si>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</si>
  <si>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</si>
  <si>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</si>
  <si>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</si>
  <si>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</si>
  <si>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</si>
  <si>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</si>
  <si>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</si>
  <si>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</si>
  <si>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</si>
  <si>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</si>
  <si>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</si>
  <si>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</si>
  <si>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</si>
  <si>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</si>
  <si>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</si>
  <si>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</si>
  <si>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</si>
  <si>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</si>
  <si>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</si>
  <si>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</si>
  <si>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</si>
  <si>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</si>
  <si>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</si>
  <si>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</si>
  <si>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</si>
  <si>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</si>
  <si>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</si>
  <si>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</si>
  <si>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</si>
  <si>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</si>
  <si>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</si>
  <si>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</si>
  <si>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</si>
  <si>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</si>
  <si>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</si>
  <si>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</si>
  <si>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</si>
  <si>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</si>
  <si>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</si>
  <si>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</si>
  <si>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</si>
  <si>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</si>
  <si>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</si>
  <si>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</si>
  <si>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</si>
  <si>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</si>
  <si>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</si>
  <si>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</si>
  <si>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</si>
  <si>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</si>
  <si>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</si>
  <si>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</si>
  <si>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</si>
  <si>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</si>
  <si>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</si>
  <si>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</si>
  <si>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</si>
  <si>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</si>
  <si>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</si>
  <si>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</si>
  <si>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</si>
  <si>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</si>
  <si>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</si>
  <si>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</si>
  <si>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</si>
  <si>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</si>
  <si>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</si>
  <si>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</si>
  <si>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</si>
  <si>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</si>
  <si>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</si>
  <si>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</si>
  <si>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</si>
  <si>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</si>
  <si>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</si>
  <si>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</si>
  <si>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</si>
  <si>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</si>
  <si>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</si>
  <si>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</si>
  <si>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</si>
  <si>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</si>
  <si>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</si>
  <si>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</si>
  <si>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</si>
  <si>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</si>
  <si>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</si>
  <si>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</si>
  <si>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</si>
  <si>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</si>
  <si>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</si>
  <si>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</si>
  <si>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</si>
  <si>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</si>
  <si>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</si>
  <si>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</si>
  <si>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</si>
  <si>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</si>
  <si>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</si>
  <si>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</si>
  <si>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</si>
  <si>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</si>
  <si>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</si>
  <si>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</si>
  <si>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</si>
  <si>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</si>
  <si>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</si>
  <si>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</si>
  <si>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</si>
  <si>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</si>
  <si>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</si>
  <si>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</si>
  <si>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</si>
  <si>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</si>
  <si>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</si>
  <si>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</si>
  <si>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</si>
  <si>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</si>
  <si>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</si>
  <si>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</si>
  <si>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</si>
  <si>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</si>
  <si>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</si>
  <si>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</si>
  <si>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</si>
  <si>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</si>
  <si>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</si>
  <si>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</si>
  <si>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</si>
  <si>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</si>
  <si>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</si>
  <si>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</si>
  <si>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</si>
  <si>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</si>
  <si>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</si>
  <si>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</si>
  <si>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</si>
  <si>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</si>
  <si>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</si>
  <si>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</si>
  <si>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</si>
  <si>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</si>
  <si>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</si>
  <si>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</si>
  <si>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</si>
  <si>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</si>
  <si>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</si>
  <si>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</si>
  <si>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</si>
  <si>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</si>
  <si>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</si>
  <si>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</si>
  <si>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</si>
  <si>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</si>
  <si>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</si>
  <si>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</si>
  <si>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</si>
  <si>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</si>
  <si>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</si>
  <si>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</si>
  <si>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</si>
  <si>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</si>
  <si>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</si>
  <si>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</si>
  <si>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</si>
  <si>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</si>
  <si>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</si>
  <si>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</si>
  <si>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</si>
  <si>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</si>
  <si>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</si>
  <si>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</si>
  <si>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</si>
  <si>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</si>
  <si>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</si>
  <si>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</si>
  <si>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</si>
  <si>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</si>
  <si>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</si>
  <si>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</si>
  <si>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</si>
  <si>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</si>
  <si>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</si>
  <si>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</si>
  <si>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</si>
  <si>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</si>
  <si>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</si>
  <si>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</si>
  <si>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</si>
  <si>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</si>
  <si>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</si>
  <si>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</si>
  <si>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</si>
  <si>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</si>
  <si>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</si>
  <si>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</si>
  <si>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</si>
  <si>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</si>
  <si>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</si>
  <si>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</si>
  <si>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</si>
  <si>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</si>
  <si>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</si>
  <si>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</si>
  <si>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</si>
  <si>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</si>
  <si>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</si>
  <si>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</si>
  <si>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</si>
  <si>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</si>
  <si>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</si>
  <si>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</si>
  <si>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</si>
  <si>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</si>
  <si>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</si>
  <si>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</si>
  <si>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</si>
  <si>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</si>
  <si>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</si>
  <si>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</si>
  <si>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</si>
  <si>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</si>
  <si>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</si>
  <si>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</si>
  <si>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</si>
  <si>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</si>
  <si>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</si>
  <si>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</si>
  <si>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</si>
  <si>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</si>
  <si>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</si>
  <si>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</si>
  <si>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</si>
  <si>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</si>
  <si>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</si>
  <si>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</si>
  <si>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</si>
  <si>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</si>
  <si>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</si>
  <si>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</si>
  <si>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</si>
  <si>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</si>
  <si>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</si>
  <si>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</si>
  <si>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</si>
  <si>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</si>
  <si>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</si>
  <si>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</si>
  <si>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</si>
  <si>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</si>
  <si>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</si>
  <si>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</si>
  <si>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</si>
  <si>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</si>
  <si>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</si>
  <si>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</si>
  <si>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</si>
  <si>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</si>
  <si>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</si>
  <si>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</si>
  <si>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</si>
  <si>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</si>
  <si>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</si>
  <si>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</si>
  <si>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</si>
  <si>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</si>
  <si>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</si>
  <si>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</si>
  <si>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</si>
  <si>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</si>
  <si>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</si>
  <si>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</si>
  <si>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</si>
  <si>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</si>
  <si>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</si>
  <si>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</si>
  <si>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</si>
  <si>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</si>
  <si>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</si>
  <si>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</si>
  <si>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</si>
  <si>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</si>
  <si>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</si>
  <si>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</si>
  <si>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</si>
  <si>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</si>
  <si>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</si>
  <si>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</si>
  <si>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</si>
  <si>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</si>
  <si>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</si>
  <si>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</si>
  <si>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</si>
  <si>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</si>
  <si>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</si>
  <si>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</si>
  <si>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</si>
  <si>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</si>
  <si>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</si>
  <si>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</si>
  <si>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</si>
  <si>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</si>
  <si>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</si>
  <si>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</si>
  <si>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</si>
  <si>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</si>
  <si>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</si>
  <si>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</si>
  <si>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</si>
  <si>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</si>
  <si>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</si>
  <si>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</si>
  <si>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</si>
  <si>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</si>
  <si>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</si>
  <si>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</si>
  <si>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</si>
  <si>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</si>
  <si>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</si>
  <si>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</si>
  <si>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</si>
  <si>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</si>
  <si>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</si>
  <si>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</si>
  <si>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</si>
  <si>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</si>
  <si>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</si>
  <si>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</si>
  <si>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</si>
  <si>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</si>
  <si>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</si>
  <si>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</si>
  <si>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</si>
  <si>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</si>
  <si>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</si>
  <si>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</si>
  <si>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</si>
  <si>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</si>
  <si>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</si>
  <si>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</si>
  <si>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</si>
  <si>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</si>
  <si>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</si>
  <si>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</si>
  <si>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</si>
  <si>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</si>
  <si>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</si>
  <si>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</si>
  <si>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</si>
  <si>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</si>
  <si>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</si>
  <si>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</si>
  <si>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</si>
  <si>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</si>
  <si>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</si>
  <si>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</si>
  <si>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</si>
  <si>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</si>
  <si>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</si>
  <si>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</si>
  <si>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</si>
  <si>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</si>
  <si>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</si>
  <si>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</si>
  <si>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</si>
  <si>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</si>
  <si>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</si>
  <si>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</si>
  <si>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</si>
  <si>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</si>
  <si>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</si>
  <si>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</si>
  <si>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</si>
  <si>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</si>
  <si>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</si>
  <si>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</si>
  <si>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</si>
  <si>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</si>
  <si>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</si>
  <si>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</si>
  <si>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</si>
  <si>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</si>
  <si>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</si>
  <si>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</si>
  <si>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</si>
  <si>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</si>
  <si>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</si>
  <si>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</si>
  <si>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</si>
  <si>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</si>
  <si>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</si>
  <si>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</si>
  <si>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</si>
  <si>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</si>
  <si>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</si>
  <si>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</si>
  <si>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</si>
  <si>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</si>
  <si>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</si>
  <si>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</si>
  <si>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</si>
  <si>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</si>
  <si>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</si>
  <si>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</si>
  <si>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</si>
  <si>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</si>
  <si>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</si>
  <si>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</si>
  <si>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</si>
  <si>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</si>
  <si>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</si>
  <si>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</si>
  <si>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</si>
  <si>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</si>
  <si>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</si>
  <si>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</si>
  <si>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</si>
  <si>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</si>
  <si>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</si>
  <si>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</si>
  <si>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</si>
  <si>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</si>
  <si>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</si>
  <si>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</si>
  <si>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</si>
  <si>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</si>
  <si>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</si>
  <si>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</si>
  <si>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</si>
  <si>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</si>
  <si>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</si>
  <si>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</si>
  <si>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</si>
  <si>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</si>
  <si>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</si>
  <si>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</si>
  <si>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</si>
  <si>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</si>
  <si>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</si>
  <si>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</si>
  <si>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</si>
  <si>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</si>
  <si>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</si>
  <si>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</si>
  <si>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</si>
  <si>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</si>
  <si>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</si>
  <si>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</si>
  <si>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</si>
  <si>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</si>
  <si>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</si>
  <si>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</si>
  <si>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</si>
  <si>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</si>
  <si>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</si>
  <si>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</si>
  <si>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</si>
  <si>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</si>
  <si>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</si>
  <si>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</si>
  <si>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</si>
  <si>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</si>
  <si>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</si>
  <si>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</si>
  <si>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</si>
  <si>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</si>
  <si>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</si>
  <si>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</si>
  <si>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</si>
  <si>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</si>
  <si>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</si>
  <si>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</si>
  <si>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</si>
  <si>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</si>
  <si>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</si>
  <si>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</si>
  <si>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</si>
  <si>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</si>
  <si>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</si>
  <si>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</si>
  <si>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</si>
  <si>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</si>
  <si>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</si>
  <si>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</si>
  <si>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</si>
  <si>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</si>
  <si>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</si>
  <si>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</si>
  <si>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</si>
  <si>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</si>
  <si>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</si>
  <si>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</si>
  <si>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</si>
  <si>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</si>
  <si>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</si>
  <si>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</si>
  <si>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</si>
  <si>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</si>
  <si>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</si>
  <si>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</si>
  <si>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</si>
  <si>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</si>
  <si>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</si>
  <si>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</si>
  <si>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</si>
  <si>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</si>
  <si>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</si>
  <si>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</si>
  <si>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</si>
  <si>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</si>
  <si>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</si>
  <si>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</si>
  <si>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</si>
  <si>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</si>
  <si>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</si>
  <si>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</si>
  <si>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</si>
  <si>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</si>
  <si>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</si>
  <si>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</si>
  <si>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</si>
  <si>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</si>
  <si>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</si>
  <si>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</si>
  <si>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</si>
  <si>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</si>
  <si>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</si>
  <si>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</si>
  <si>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</si>
  <si>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</si>
  <si>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</si>
  <si>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</si>
  <si>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</si>
  <si>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</si>
  <si>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</si>
  <si>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</si>
  <si>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</si>
  <si>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</si>
  <si>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</si>
  <si>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</si>
  <si>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</si>
  <si>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</si>
  <si>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</si>
  <si>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</si>
  <si>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</si>
  <si>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</si>
  <si>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</si>
  <si>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</si>
  <si>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</si>
  <si>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</si>
  <si>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</si>
  <si>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</si>
  <si>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</si>
  <si>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</si>
  <si>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</si>
  <si>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</si>
  <si>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</si>
  <si>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</si>
  <si>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</si>
  <si>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</si>
  <si>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</si>
  <si>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</si>
  <si>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</si>
  <si>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</si>
  <si>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</si>
  <si>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</si>
  <si>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</si>
  <si>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</si>
  <si>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</si>
  <si>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</si>
  <si>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</si>
  <si>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</si>
  <si>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</si>
  <si>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</si>
  <si>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</si>
  <si>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</si>
  <si>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</si>
  <si>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</si>
  <si>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</si>
  <si>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</si>
  <si>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</si>
  <si>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</si>
  <si>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</si>
  <si>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</si>
  <si>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</si>
  <si>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</si>
  <si>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</si>
  <si>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</si>
  <si>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</si>
  <si>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</si>
  <si>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</si>
  <si>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</si>
  <si>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</si>
  <si>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</si>
  <si>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</si>
  <si>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</si>
  <si>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</si>
  <si>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</si>
  <si>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</si>
  <si>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</si>
  <si>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</si>
  <si>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</si>
  <si>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</si>
  <si>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</si>
  <si>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</si>
  <si>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</si>
  <si>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</si>
  <si>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</si>
  <si>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</si>
  <si>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</si>
  <si>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</si>
  <si>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</si>
  <si>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</si>
  <si>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</si>
  <si>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</si>
  <si>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</si>
  <si>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</si>
  <si>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</si>
  <si>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</si>
  <si>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</si>
  <si>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</si>
  <si>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</si>
  <si>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</si>
  <si>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</si>
  <si>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</si>
  <si>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</si>
  <si>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</si>
  <si>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</si>
  <si>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</si>
  <si>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</si>
  <si>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</si>
  <si>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</si>
  <si>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</si>
  <si>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</si>
  <si>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</si>
  <si>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</si>
  <si>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</si>
  <si>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</si>
  <si>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</si>
  <si>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</si>
  <si>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</si>
  <si>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</si>
  <si>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</si>
  <si>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</si>
  <si>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</si>
  <si>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</si>
  <si>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</si>
  <si>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</si>
  <si>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</si>
  <si>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</si>
  <si>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</si>
  <si>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</si>
  <si>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</si>
  <si>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</si>
  <si>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</si>
  <si>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</si>
  <si>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</si>
  <si>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</si>
  <si>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</si>
  <si>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</si>
  <si>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</si>
  <si>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</si>
  <si>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</si>
  <si>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</si>
  <si>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</si>
  <si>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</si>
  <si>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</si>
  <si>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</si>
  <si>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</si>
  <si>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</si>
  <si>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</si>
  <si>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</si>
  <si>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</si>
  <si>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</si>
  <si>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</si>
  <si>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</si>
  <si>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</si>
  <si>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</si>
  <si>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</si>
  <si>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</si>
  <si>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</si>
  <si>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</si>
  <si>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</si>
  <si>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</si>
  <si>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</si>
  <si>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</si>
  <si>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</si>
  <si>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</si>
  <si>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</si>
  <si>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</si>
  <si>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</si>
  <si>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</si>
  <si>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</si>
  <si>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</si>
  <si>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</si>
  <si>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</si>
  <si>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</si>
  <si>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</si>
  <si>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</si>
  <si>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</si>
  <si>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</si>
  <si>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</si>
  <si>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</si>
  <si>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</si>
  <si>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</si>
  <si>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</si>
  <si>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</si>
  <si>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</si>
  <si>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</si>
  <si>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</si>
  <si>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</si>
  <si>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</si>
  <si>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</si>
  <si>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</si>
  <si>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</si>
  <si>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</si>
  <si>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</si>
  <si>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</si>
  <si>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</si>
  <si>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</si>
  <si>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</si>
  <si>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</si>
  <si>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</si>
  <si>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</si>
  <si>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</si>
  <si>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</si>
  <si>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</si>
  <si>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</si>
  <si>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</si>
  <si>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</si>
  <si>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</si>
  <si>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</si>
  <si>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</si>
  <si>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</si>
  <si>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</si>
  <si>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</si>
  <si>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</si>
  <si>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</si>
  <si>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</si>
  <si>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</si>
  <si>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</si>
  <si>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</si>
  <si>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</si>
  <si>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</si>
  <si>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</si>
  <si>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</si>
  <si>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</si>
  <si>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</si>
  <si>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</si>
  <si>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</si>
  <si>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</si>
  <si>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</si>
  <si>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</si>
  <si>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</si>
  <si>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</si>
  <si>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</si>
  <si>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</si>
  <si>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</si>
  <si>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</si>
  <si>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</si>
  <si>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</si>
  <si>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</si>
  <si>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</si>
  <si>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</si>
  <si>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</si>
  <si>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</si>
  <si>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</si>
  <si>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</si>
  <si>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</si>
  <si>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</si>
  <si>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</si>
  <si>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</si>
  <si>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</si>
  <si>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</si>
  <si>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</si>
  <si>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</si>
  <si>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</si>
  <si>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</si>
  <si>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</si>
  <si>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</si>
  <si>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</si>
  <si>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</si>
  <si>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</si>
  <si>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</si>
  <si>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</si>
  <si>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</si>
  <si>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</si>
  <si>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</si>
  <si>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</si>
  <si>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</si>
  <si>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</si>
  <si>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</si>
  <si>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</si>
  <si>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</si>
  <si>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</si>
  <si>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</si>
  <si>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</si>
  <si>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</si>
  <si>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</si>
  <si>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</si>
  <si>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</si>
  <si>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</si>
  <si>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</si>
  <si>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</si>
  <si>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</si>
  <si>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</si>
  <si>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</si>
  <si>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</si>
  <si>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</si>
  <si>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</si>
  <si>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</si>
  <si>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</si>
  <si>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</si>
  <si>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</si>
  <si>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</si>
  <si>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</si>
  <si>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</si>
  <si>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</si>
  <si>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</si>
  <si>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</si>
  <si>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</si>
  <si>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</si>
  <si>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</si>
  <si>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</si>
  <si>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</si>
  <si>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</si>
  <si>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</si>
  <si>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</si>
  <si>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</si>
  <si>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</si>
  <si>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</si>
  <si>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</si>
  <si>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</si>
  <si>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</si>
  <si>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</si>
  <si>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</si>
  <si>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</si>
  <si>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</si>
  <si>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</si>
  <si>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</si>
  <si>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</si>
  <si>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</si>
  <si>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</si>
  <si>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</si>
  <si>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</si>
  <si>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</si>
  <si>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</si>
  <si>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</si>
  <si>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</si>
  <si>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</si>
  <si>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</si>
  <si>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</si>
  <si>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</si>
  <si>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</si>
  <si>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</si>
  <si>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</si>
  <si>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</si>
  <si>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</si>
  <si>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</si>
  <si>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</si>
  <si>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</si>
  <si>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</si>
  <si>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</si>
  <si>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</si>
  <si>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</si>
  <si>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</si>
  <si>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</si>
  <si>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</si>
  <si>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</si>
  <si>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</si>
  <si>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</si>
  <si>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</si>
  <si>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</si>
  <si>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</si>
  <si>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</si>
  <si>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</si>
  <si>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</si>
  <si>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</si>
  <si>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</si>
  <si>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</si>
  <si>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</si>
  <si>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</si>
  <si>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</si>
  <si>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</si>
  <si>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</si>
  <si>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</si>
  <si>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</si>
  <si>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</si>
  <si>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</si>
  <si>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</si>
  <si>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</si>
  <si>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</si>
  <si>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</si>
  <si>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</si>
  <si>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</si>
  <si>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</si>
  <si>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</si>
  <si>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</si>
  <si>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</si>
  <si>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</si>
  <si>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</si>
  <si>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</si>
  <si>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</si>
  <si>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</si>
  <si>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</si>
  <si>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</si>
  <si>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</si>
  <si>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</si>
  <si>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</si>
  <si>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</si>
  <si>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</si>
  <si>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</si>
  <si>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</si>
  <si>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</si>
  <si>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</si>
  <si>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</si>
  <si>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</si>
  <si>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</si>
  <si>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</si>
  <si>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</si>
  <si>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</si>
  <si>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</si>
  <si>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</si>
  <si>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</si>
  <si>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</si>
  <si>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</si>
  <si>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</si>
  <si>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</si>
  <si>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</si>
  <si>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</si>
  <si>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</si>
  <si>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</si>
  <si>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</si>
  <si>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</si>
  <si>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</si>
  <si>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</si>
  <si>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</si>
  <si>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</si>
  <si>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</si>
  <si>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</si>
  <si>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</si>
  <si>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</si>
  <si>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</si>
  <si>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</si>
  <si>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</si>
  <si>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</si>
  <si>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</si>
  <si>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</si>
  <si>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</si>
  <si>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</si>
  <si>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</si>
  <si>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</si>
  <si>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</si>
  <si>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</si>
  <si>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</si>
  <si>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</si>
  <si>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</si>
  <si>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</si>
  <si>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</si>
  <si>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</si>
  <si>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</si>
  <si>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</si>
  <si>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</si>
  <si>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</si>
  <si>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</si>
  <si>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</si>
  <si>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</si>
  <si>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</si>
  <si>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</si>
  <si>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</si>
  <si>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</si>
  <si>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</si>
  <si>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</si>
  <si>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</si>
  <si>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</si>
  <si>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</si>
  <si>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</si>
  <si>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</si>
  <si>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</si>
  <si>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</si>
  <si>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</si>
  <si>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</si>
  <si>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</si>
  <si>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</si>
  <si>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</si>
  <si>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</si>
  <si>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</si>
  <si>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</si>
  <si>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</si>
  <si>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</si>
  <si>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</si>
  <si>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</si>
  <si>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</si>
  <si>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</si>
  <si>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</si>
  <si>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</si>
  <si>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</si>
  <si>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</si>
  <si>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</si>
  <si>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</si>
  <si>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</si>
  <si>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</si>
  <si>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</si>
  <si>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</si>
  <si>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</si>
  <si>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</si>
  <si>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</si>
  <si>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</si>
  <si>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</si>
  <si>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</si>
  <si>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</si>
  <si>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</si>
  <si>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</si>
  <si>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</si>
  <si>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</si>
  <si>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</si>
  <si>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</si>
  <si>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</si>
  <si>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</si>
  <si>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</si>
  <si>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</si>
  <si>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</si>
  <si>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</si>
  <si>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</si>
  <si>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</si>
  <si>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</si>
  <si>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</si>
  <si>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</si>
  <si>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</si>
  <si>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</si>
  <si>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</si>
  <si>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</si>
  <si>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</si>
  <si>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</si>
  <si>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</si>
  <si>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</si>
  <si>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</si>
  <si>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</si>
  <si>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</si>
  <si>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</si>
  <si>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</si>
  <si>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</si>
  <si>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</si>
  <si>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</si>
  <si>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</si>
  <si>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</si>
  <si>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</si>
  <si>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</si>
  <si>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</si>
  <si>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</si>
  <si>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</si>
  <si>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</si>
  <si>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</si>
  <si>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</si>
  <si>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</si>
  <si>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</si>
  <si>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</si>
  <si>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</si>
  <si>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</si>
  <si>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</si>
  <si>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</si>
  <si>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</si>
  <si>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</si>
  <si>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</si>
  <si>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</si>
  <si>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</si>
  <si>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</si>
  <si>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</si>
  <si>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</si>
  <si>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</si>
  <si>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</si>
  <si>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</si>
  <si>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</si>
  <si>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</si>
  <si>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</si>
  <si>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</si>
  <si>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</si>
  <si>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</si>
  <si>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</si>
  <si>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</si>
  <si>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</si>
  <si>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</si>
  <si>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</si>
  <si>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</si>
  <si>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</si>
  <si>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</si>
  <si>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</si>
  <si>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</si>
  <si>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</si>
  <si>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</si>
  <si>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</si>
  <si>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</si>
  <si>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</si>
  <si>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</si>
  <si>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</si>
  <si>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</si>
  <si>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</si>
  <si>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</si>
  <si>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</si>
  <si>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</si>
  <si>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</si>
  <si>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</si>
  <si>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</si>
  <si>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</si>
  <si>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</si>
  <si>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</si>
  <si>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</si>
  <si>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</si>
  <si>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</si>
  <si>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</si>
  <si>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</si>
  <si>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</si>
  <si>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</si>
  <si>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</si>
  <si>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</si>
  <si>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</si>
  <si>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</si>
  <si>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</si>
  <si>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</si>
  <si>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</si>
  <si>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</si>
  <si>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</si>
  <si>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</si>
  <si>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</si>
  <si>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</si>
  <si>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</si>
  <si>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</si>
  <si>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</si>
  <si>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</si>
  <si>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</si>
  <si>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</si>
  <si>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</si>
  <si>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</si>
  <si>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</si>
  <si>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</si>
  <si>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</si>
  <si>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</si>
  <si>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</si>
  <si>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</si>
  <si>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</si>
  <si>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</si>
  <si>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</si>
  <si>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</si>
  <si>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</si>
  <si>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</si>
  <si>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</si>
  <si>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</si>
  <si>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</si>
  <si>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</si>
  <si>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</si>
  <si>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</si>
  <si>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</si>
  <si>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</si>
  <si>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</si>
  <si>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</si>
  <si>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</si>
  <si>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</si>
  <si>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</si>
  <si>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</si>
  <si>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</si>
  <si>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</si>
  <si>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</si>
  <si>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</si>
  <si>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</si>
  <si>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</si>
  <si>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</si>
  <si>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</si>
  <si>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</si>
  <si>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</si>
  <si>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</si>
  <si>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</si>
  <si>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</si>
  <si>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</si>
  <si>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</si>
  <si>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</si>
  <si>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</si>
  <si>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</si>
  <si>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</si>
  <si>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</si>
  <si>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</si>
  <si>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</si>
  <si>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</si>
  <si>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</si>
  <si>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</si>
  <si>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</si>
  <si>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</si>
  <si>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</si>
  <si>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</si>
  <si>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</si>
  <si>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</si>
  <si>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</si>
  <si>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</si>
  <si>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</si>
  <si>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</si>
  <si>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</si>
  <si>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</si>
  <si>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</si>
  <si>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</si>
  <si>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</si>
  <si>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</si>
  <si>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</si>
  <si>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</si>
  <si>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</si>
  <si>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</si>
  <si>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</si>
  <si>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</si>
  <si>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</si>
  <si>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</si>
  <si>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</si>
  <si>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</si>
  <si>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</si>
  <si>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</si>
  <si>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</si>
  <si>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</si>
  <si>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</si>
  <si>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</si>
  <si>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</si>
  <si>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</si>
  <si>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</si>
  <si>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</si>
  <si>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</si>
  <si>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</si>
  <si>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</si>
  <si>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</si>
  <si>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</si>
  <si>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</si>
  <si>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</si>
  <si>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</si>
  <si>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</si>
  <si>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</si>
  <si>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</si>
  <si>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</si>
  <si>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</si>
  <si>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</si>
  <si>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</si>
  <si>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</si>
  <si>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</si>
  <si>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</si>
  <si>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</si>
  <si>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</si>
  <si>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</si>
  <si>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</si>
  <si>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</si>
  <si>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</si>
  <si>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</si>
  <si>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</si>
  <si>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</si>
  <si>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</si>
  <si>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</si>
  <si>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</si>
  <si>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</si>
  <si>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</si>
  <si>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</si>
  <si>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</si>
  <si>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</si>
  <si>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</si>
  <si>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</si>
  <si>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</si>
  <si>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</si>
  <si>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</si>
  <si>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</si>
  <si>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</si>
  <si>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</si>
  <si>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</si>
  <si>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</si>
  <si>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</si>
  <si>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</si>
  <si>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</si>
  <si>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</si>
  <si>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</si>
  <si>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</si>
  <si>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</si>
  <si>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</si>
  <si>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</si>
  <si>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</si>
  <si>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</si>
  <si>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</si>
  <si>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</si>
  <si>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</si>
  <si>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</si>
  <si>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</si>
  <si>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</si>
  <si>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</si>
  <si>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</si>
  <si>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</si>
  <si>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</si>
  <si>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</si>
  <si>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</si>
  <si>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</si>
  <si>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</si>
  <si>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</si>
  <si>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</si>
  <si>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</si>
  <si>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</si>
  <si>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</si>
  <si>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</si>
  <si>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</si>
  <si>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</si>
  <si>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</si>
  <si>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</si>
  <si>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</si>
  <si>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</si>
  <si>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</si>
  <si>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</si>
  <si>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</si>
  <si>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</si>
  <si>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</si>
  <si>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</si>
  <si>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</si>
  <si>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</si>
  <si>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</si>
  <si>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</si>
  <si>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</si>
  <si>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</si>
  <si>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</si>
  <si>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</si>
  <si>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</si>
  <si>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</si>
  <si>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</si>
  <si>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</si>
  <si>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</si>
  <si>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</si>
  <si>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</si>
  <si>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</si>
  <si>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</si>
  <si>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</si>
  <si>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</si>
  <si>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</si>
  <si>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</si>
  <si>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</si>
  <si>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</si>
  <si>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</si>
  <si>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</si>
  <si>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</si>
  <si>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</si>
  <si>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</si>
  <si>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</si>
  <si>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</si>
  <si>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</si>
  <si>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</si>
  <si>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</si>
  <si>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</si>
  <si>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</si>
  <si>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</si>
  <si>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</si>
  <si>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</si>
  <si>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</si>
  <si>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</si>
  <si>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</si>
  <si>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</si>
  <si>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</si>
  <si>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</si>
  <si>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</si>
  <si>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</si>
  <si>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</si>
  <si>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</si>
  <si>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</si>
  <si>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</si>
  <si>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</si>
  <si>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</si>
  <si>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</si>
  <si>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</si>
  <si>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</si>
  <si>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</si>
  <si>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</si>
  <si>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</si>
  <si>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</si>
  <si>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</si>
  <si>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</si>
  <si>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</si>
  <si>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</si>
  <si>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</si>
  <si>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</si>
  <si>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</si>
  <si>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</si>
  <si>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</si>
  <si>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</si>
  <si>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</si>
  <si>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</si>
  <si>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</si>
  <si>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</si>
  <si>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</si>
  <si>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</si>
  <si>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</si>
  <si>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</si>
  <si>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</si>
  <si>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</si>
  <si>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</si>
  <si>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</si>
  <si>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</si>
  <si>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</si>
  <si>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</si>
  <si>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</si>
  <si>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</si>
  <si>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</si>
  <si>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</si>
  <si>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</si>
  <si>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</si>
  <si>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</si>
  <si>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</si>
  <si>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</si>
  <si>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</si>
  <si>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</si>
  <si>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</si>
  <si>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</si>
  <si>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</si>
  <si>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</si>
  <si>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</si>
  <si>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</si>
  <si>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</si>
  <si>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</si>
  <si>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</si>
  <si>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</si>
  <si>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</si>
  <si>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</si>
  <si>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</si>
  <si>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</si>
  <si>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</si>
  <si>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</si>
  <si>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</si>
  <si>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</si>
  <si>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</si>
  <si>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</si>
  <si>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</si>
  <si>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</si>
  <si>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</si>
  <si>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</si>
  <si>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</si>
  <si>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</si>
  <si>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</si>
  <si>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</si>
  <si>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</si>
  <si>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</si>
  <si>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</si>
  <si>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</si>
  <si>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</si>
  <si>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</si>
  <si>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</si>
  <si>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</si>
  <si>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</si>
  <si>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</si>
  <si>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</si>
  <si>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</si>
  <si>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</si>
  <si>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</si>
  <si>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</si>
  <si>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</si>
  <si>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</si>
  <si>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</si>
  <si>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</si>
  <si>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</si>
  <si>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</si>
  <si>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</si>
  <si>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</si>
  <si>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</si>
  <si>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</si>
  <si>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</si>
  <si>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</si>
  <si>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</si>
  <si>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</si>
  <si>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</si>
  <si>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</si>
  <si>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</si>
  <si>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</si>
  <si>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</si>
  <si>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</si>
  <si>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</si>
  <si>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</si>
  <si>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</si>
  <si>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</si>
  <si>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</si>
  <si>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</si>
  <si>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</si>
  <si>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</si>
  <si>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</si>
  <si>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</si>
  <si>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</si>
  <si>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</si>
  <si>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</si>
  <si>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</si>
  <si>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</si>
  <si>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</si>
  <si>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</si>
  <si>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</si>
  <si>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</si>
  <si>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</si>
  <si>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</si>
  <si>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</si>
  <si>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</si>
  <si>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</si>
  <si>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</si>
  <si>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</si>
  <si>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</si>
  <si>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</si>
  <si>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</si>
  <si>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</si>
  <si>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</si>
  <si>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</si>
  <si>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</si>
  <si>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</si>
  <si>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</si>
  <si>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</si>
  <si>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</si>
  <si>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</si>
  <si>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</si>
  <si>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</si>
  <si>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</si>
  <si>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</si>
  <si>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</si>
  <si>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</si>
  <si>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</si>
  <si>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</si>
  <si>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</si>
  <si>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</si>
  <si>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</si>
  <si>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</si>
  <si>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</si>
  <si>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</si>
  <si>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</si>
  <si>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</si>
  <si>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</si>
  <si>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</si>
  <si>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</si>
  <si>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</si>
  <si>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</si>
  <si>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</si>
  <si>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</si>
  <si>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</si>
  <si>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</si>
  <si>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</si>
  <si>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</si>
  <si>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</si>
  <si>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</si>
  <si>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</si>
  <si>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</si>
  <si>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</si>
  <si>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</si>
  <si>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</si>
  <si>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</si>
  <si>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</si>
  <si>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</si>
  <si>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</si>
  <si>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</si>
  <si>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</si>
  <si>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</si>
  <si>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</si>
  <si>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</si>
  <si>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</si>
  <si>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</si>
  <si>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</si>
  <si>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</si>
  <si>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</si>
  <si>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</si>
  <si>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</si>
  <si>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</si>
  <si>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</si>
  <si>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</si>
  <si>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</si>
  <si>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</si>
  <si>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</si>
  <si>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</si>
  <si>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</si>
  <si>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</si>
  <si>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</si>
  <si>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</si>
  <si>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</si>
  <si>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</si>
  <si>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</si>
  <si>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</si>
  <si>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</si>
  <si>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</si>
  <si>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</si>
  <si>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</si>
  <si>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</si>
  <si>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</si>
  <si>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</si>
  <si>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</si>
  <si>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</si>
  <si>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</si>
  <si>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</si>
  <si>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</si>
  <si>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</si>
  <si>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</si>
  <si>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</si>
  <si>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</si>
  <si>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</si>
  <si>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</si>
  <si>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</si>
  <si>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</si>
  <si>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</si>
  <si>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</si>
  <si>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</si>
  <si>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</si>
  <si>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</si>
  <si>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</si>
  <si>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</si>
  <si>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</si>
  <si>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</si>
  <si>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</si>
  <si>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</si>
  <si>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</si>
  <si>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</si>
  <si>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</si>
  <si>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</si>
  <si>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</si>
  <si>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</si>
  <si>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</si>
  <si>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</si>
  <si>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</si>
  <si>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</si>
  <si>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</si>
  <si>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</si>
  <si>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</si>
  <si>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</si>
  <si>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</si>
  <si>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</si>
  <si>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</si>
  <si>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</si>
  <si>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</si>
  <si>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</si>
  <si>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</si>
  <si>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</si>
  <si>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</si>
  <si>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</si>
  <si>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</si>
  <si>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</si>
  <si>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</si>
  <si>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</si>
  <si>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</si>
  <si>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</si>
  <si>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</si>
  <si>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</si>
  <si>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</si>
  <si>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</si>
  <si>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</si>
  <si>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</si>
  <si>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</si>
  <si>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</si>
  <si>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</si>
  <si>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</si>
  <si>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</si>
  <si>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</si>
  <si>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</si>
  <si>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</si>
  <si>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</si>
  <si>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</si>
  <si>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</si>
  <si>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</si>
  <si>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</si>
  <si>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</si>
  <si>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</si>
  <si>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</si>
  <si>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</si>
  <si>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</si>
  <si>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</si>
  <si>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</si>
  <si>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</si>
  <si>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</si>
  <si>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</si>
  <si>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</si>
  <si>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</si>
  <si>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</si>
  <si>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</si>
  <si>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</si>
  <si>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</si>
  <si>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</si>
  <si>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</si>
  <si>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</si>
  <si>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</si>
  <si>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</si>
  <si>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</si>
  <si>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</si>
  <si>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</si>
  <si>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</si>
  <si>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</si>
  <si>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</si>
  <si>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</si>
  <si>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</si>
  <si>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</si>
  <si>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</si>
  <si>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</si>
  <si>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</si>
  <si>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</si>
  <si>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</si>
  <si>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</si>
  <si>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</si>
  <si>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</si>
  <si>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</si>
  <si>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</si>
  <si>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</si>
  <si>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</si>
  <si>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</si>
  <si>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</si>
  <si>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</si>
  <si>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</si>
  <si>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</si>
  <si>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</si>
  <si>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</si>
  <si>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</si>
  <si>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</si>
  <si>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</si>
  <si>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</si>
  <si>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</si>
  <si>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</si>
  <si>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</si>
  <si>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</si>
  <si>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</si>
  <si>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</si>
  <si>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</si>
  <si>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</si>
  <si>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</si>
  <si>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</si>
  <si>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</si>
  <si>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</si>
  <si>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</si>
  <si>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</si>
  <si>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</si>
  <si>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</si>
  <si>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</si>
  <si>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</si>
  <si>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</si>
  <si>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</si>
  <si>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</si>
  <si>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</si>
  <si>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</si>
  <si>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</si>
  <si>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</si>
  <si>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</si>
  <si>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</si>
  <si>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</si>
  <si>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</si>
  <si>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</si>
  <si>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</si>
  <si>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</si>
  <si>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</si>
  <si>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</si>
  <si>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</si>
  <si>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</si>
  <si>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</si>
  <si>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</si>
  <si>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</si>
  <si>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</si>
  <si>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</si>
  <si>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</si>
  <si>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</si>
  <si>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</si>
  <si>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</si>
  <si>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</si>
  <si>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</si>
  <si>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</si>
  <si>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</si>
  <si>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</si>
  <si>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</si>
  <si>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</si>
  <si>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</si>
  <si>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</si>
  <si>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</si>
  <si>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</si>
  <si>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</si>
  <si>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</si>
  <si>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</si>
  <si>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</si>
  <si>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</si>
  <si>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</si>
  <si>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</si>
  <si>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</si>
  <si>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</si>
  <si>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</si>
  <si>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</si>
  <si>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</si>
  <si>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</si>
  <si>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</si>
  <si>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</si>
  <si>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</si>
  <si>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</si>
  <si>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</si>
  <si>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</si>
  <si>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</si>
  <si>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</si>
  <si>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</si>
  <si>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</si>
  <si>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</si>
  <si>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</si>
  <si>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</si>
  <si>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</si>
  <si>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</si>
  <si>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</si>
  <si>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</si>
  <si>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</si>
  <si>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</si>
  <si>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</si>
  <si>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</si>
  <si>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</si>
  <si>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</si>
  <si>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</si>
  <si>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</si>
  <si>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</si>
  <si>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</si>
  <si>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</si>
  <si>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</si>
  <si>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</si>
  <si>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</si>
  <si>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</si>
  <si>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</si>
  <si>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</si>
  <si>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</si>
  <si>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</si>
  <si>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</si>
  <si>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</si>
  <si>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</si>
  <si>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</si>
  <si>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</si>
  <si>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</si>
  <si>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</si>
  <si>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</si>
  <si>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</si>
  <si>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</si>
  <si>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</si>
  <si>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</si>
  <si>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</si>
  <si>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</si>
  <si>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</si>
  <si>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</si>
  <si>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</si>
  <si>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</si>
  <si>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</si>
  <si>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</si>
  <si>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</si>
  <si>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</si>
  <si>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</si>
  <si>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</si>
  <si>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</si>
  <si>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</si>
  <si>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</si>
  <si>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</si>
  <si>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</si>
  <si>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</si>
  <si>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</si>
  <si>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</si>
  <si>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</si>
  <si>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</si>
  <si>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</si>
  <si>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</si>
  <si>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</si>
  <si>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</si>
  <si>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</si>
  <si>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</si>
  <si>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</si>
  <si>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</si>
  <si>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</si>
  <si>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</si>
  <si>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</si>
  <si>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</si>
  <si>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</si>
  <si>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</si>
  <si>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</si>
  <si>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</si>
  <si>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</si>
  <si>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</si>
  <si>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</si>
  <si>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</si>
  <si>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</si>
  <si>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</si>
  <si>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</si>
  <si>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</si>
  <si>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</si>
  <si>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</si>
  <si>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</si>
  <si>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</si>
  <si>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</si>
  <si>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</si>
  <si>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</si>
  <si>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</si>
  <si>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</si>
  <si>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</si>
  <si>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</si>
  <si>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</si>
  <si>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</si>
  <si>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</si>
  <si>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</si>
  <si>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</si>
  <si>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</si>
  <si>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</si>
  <si>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</si>
  <si>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</si>
  <si>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</si>
  <si>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</si>
  <si>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</si>
  <si>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</si>
  <si>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</si>
  <si>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</si>
  <si>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</si>
  <si>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</si>
  <si>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</si>
  <si>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</si>
  <si>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</si>
  <si>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</si>
  <si>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</si>
  <si>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</si>
  <si>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</si>
  <si>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</si>
  <si>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</si>
  <si>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</si>
  <si>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</si>
  <si>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</si>
  <si>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</si>
  <si>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</si>
  <si>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</si>
  <si>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</si>
  <si>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</si>
  <si>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</si>
  <si>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</si>
  <si>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</si>
  <si>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</si>
  <si>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</si>
  <si>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</si>
  <si>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</si>
  <si>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</si>
  <si>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</si>
  <si>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</si>
  <si>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</si>
  <si>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</si>
  <si>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</si>
  <si>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</si>
  <si>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</si>
  <si>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</si>
  <si>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</si>
  <si>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</si>
  <si>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</si>
  <si>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</si>
  <si>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</si>
  <si>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</si>
  <si>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</si>
  <si>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</si>
  <si>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</si>
  <si>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</si>
  <si>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</si>
  <si>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</si>
  <si>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</si>
  <si>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</si>
  <si>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</si>
  <si>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</si>
  <si>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</si>
  <si>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</si>
  <si>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</si>
  <si>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</si>
  <si>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</si>
  <si>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</si>
  <si>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</si>
  <si>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</si>
  <si>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</si>
  <si>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</si>
  <si>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</si>
  <si>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</si>
  <si>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</si>
  <si>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</si>
  <si>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</si>
  <si>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</si>
  <si>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</si>
  <si>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</si>
  <si>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</si>
  <si>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</si>
  <si>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</si>
  <si>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</si>
  <si>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</si>
  <si>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</si>
  <si>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</si>
  <si>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</si>
  <si>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</si>
  <si>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</si>
  <si>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</si>
  <si>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</si>
  <si>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</si>
  <si>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</si>
  <si>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</si>
  <si>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</si>
  <si>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</si>
  <si>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</si>
  <si>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</si>
  <si>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</si>
  <si>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</si>
  <si>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</si>
  <si>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</si>
  <si>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</si>
  <si>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</si>
  <si>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</si>
  <si>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</si>
  <si>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</si>
  <si>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</si>
  <si>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</si>
  <si>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</si>
  <si>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</si>
  <si>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</si>
  <si>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</si>
  <si>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</si>
  <si>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</si>
  <si>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</si>
  <si>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</si>
  <si>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</si>
  <si>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</si>
  <si>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</si>
  <si>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</si>
  <si>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</si>
  <si>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</si>
  <si>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</si>
  <si>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</si>
  <si>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</si>
  <si>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</si>
  <si>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</si>
  <si>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</si>
  <si>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</si>
  <si>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</si>
  <si>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</si>
  <si>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</si>
  <si>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</si>
  <si>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</si>
  <si>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</si>
  <si>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</si>
  <si>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</si>
  <si>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</si>
  <si>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</si>
  <si>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</si>
  <si>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</si>
  <si>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</si>
  <si>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</si>
  <si>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</si>
  <si>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</si>
  <si>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</si>
  <si>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</si>
  <si>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</si>
  <si>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</si>
  <si>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</si>
  <si>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</si>
  <si>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</si>
  <si>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</si>
  <si>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</si>
  <si>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</si>
  <si>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</si>
  <si>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</si>
  <si>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</si>
  <si>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</si>
  <si>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</si>
  <si>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</si>
  <si>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</si>
  <si>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</si>
  <si>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</si>
  <si>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</si>
  <si>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</si>
  <si>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</si>
  <si>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</si>
  <si>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</si>
  <si>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</si>
  <si>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</si>
  <si>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</si>
  <si>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</si>
  <si>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</si>
  <si>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</si>
  <si>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</si>
  <si>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</si>
  <si>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</si>
  <si>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</si>
  <si>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</si>
  <si>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</si>
  <si>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</si>
  <si>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</si>
  <si>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</si>
  <si>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</si>
  <si>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</si>
  <si>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</si>
  <si>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</si>
  <si>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</si>
  <si>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</si>
  <si>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</si>
  <si>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</si>
  <si>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</si>
  <si>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</si>
  <si>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</si>
  <si>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</si>
  <si>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</si>
  <si>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</si>
  <si>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</si>
  <si>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</si>
  <si>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</si>
  <si>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</si>
  <si>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</si>
  <si>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</si>
  <si>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</si>
  <si>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</si>
  <si>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</si>
  <si>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</si>
  <si>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</si>
  <si>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</si>
  <si>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</si>
  <si>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</si>
  <si>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</si>
  <si>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</si>
  <si>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</si>
  <si>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</si>
  <si>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</si>
  <si>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</si>
  <si>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</si>
  <si>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</si>
  <si>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</si>
  <si>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</si>
  <si>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</si>
  <si>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</si>
  <si>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</si>
  <si>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</si>
  <si>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</si>
  <si>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</si>
  <si>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</si>
  <si>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</si>
  <si>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</si>
  <si>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</si>
  <si>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</si>
  <si>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</si>
  <si>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</si>
  <si>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</si>
  <si>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</si>
  <si>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</si>
  <si>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</si>
  <si>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</si>
  <si>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</si>
  <si>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</si>
  <si>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</si>
  <si>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</si>
  <si>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</si>
  <si>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</si>
  <si>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</si>
  <si>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</si>
  <si>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</si>
  <si>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</si>
  <si>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</si>
  <si>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</si>
  <si>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</si>
  <si>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</si>
  <si>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</si>
  <si>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</si>
  <si>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</si>
  <si>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</si>
  <si>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</si>
  <si>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</si>
  <si>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</si>
  <si>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</si>
  <si>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</si>
  <si>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</si>
  <si>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</si>
  <si>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</si>
  <si>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</si>
  <si>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</si>
  <si>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</si>
  <si>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</si>
  <si>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</si>
  <si>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</si>
  <si>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</si>
  <si>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</si>
  <si>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</si>
  <si>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</si>
  <si>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</si>
  <si>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</si>
  <si>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</si>
  <si>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</si>
  <si>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</si>
  <si>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</si>
  <si>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</si>
  <si>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</si>
  <si>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</si>
  <si>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</si>
  <si>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</si>
  <si>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</si>
  <si>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</si>
  <si>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</si>
  <si>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</si>
  <si>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</si>
  <si>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</si>
  <si>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</si>
  <si>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</si>
  <si>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</si>
  <si>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</si>
  <si>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</si>
  <si>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</si>
  <si>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</si>
  <si>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</si>
  <si>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</si>
  <si>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</si>
  <si>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</si>
  <si>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</si>
  <si>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</si>
  <si>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</si>
  <si>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</si>
  <si>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</si>
  <si>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</si>
  <si>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</si>
  <si>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</si>
  <si>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</si>
  <si>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</si>
  <si>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</si>
  <si>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</si>
  <si>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</si>
  <si>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</si>
  <si>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</si>
  <si>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</si>
  <si>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</si>
  <si>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</si>
  <si>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</si>
  <si>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</si>
  <si>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</si>
  <si>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</si>
  <si>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</si>
  <si>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</si>
  <si>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</si>
  <si>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</si>
  <si>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</si>
  <si>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</si>
  <si>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</si>
  <si>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</si>
  <si>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</si>
  <si>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</si>
  <si>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</si>
  <si>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</si>
  <si>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</si>
  <si>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</si>
  <si>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</si>
  <si>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</si>
  <si>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</si>
  <si>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</si>
  <si>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</si>
  <si>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</si>
  <si>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</si>
  <si>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</si>
  <si>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</si>
  <si>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</si>
  <si>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</si>
  <si>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</si>
  <si>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</si>
  <si>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</si>
  <si>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</si>
  <si>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</si>
  <si>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</si>
  <si>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</si>
  <si>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</si>
  <si>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</si>
  <si>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</si>
  <si>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</si>
  <si>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</si>
  <si>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</si>
  <si>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</si>
  <si>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</si>
  <si>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</si>
  <si>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</si>
  <si>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</si>
  <si>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</si>
  <si>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</si>
  <si>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</si>
  <si>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</si>
  <si>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</si>
  <si>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</si>
  <si>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</si>
  <si>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</si>
  <si>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</si>
  <si>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</si>
  <si>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</si>
  <si>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</si>
  <si>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</si>
  <si>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</si>
  <si>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</si>
  <si>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</si>
  <si>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</si>
  <si>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</si>
  <si>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</si>
  <si>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</si>
  <si>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</si>
  <si>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</si>
  <si>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</si>
  <si>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</si>
  <si>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</si>
  <si>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</si>
  <si>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</si>
  <si>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</si>
  <si>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</si>
  <si>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</si>
  <si>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</si>
  <si>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</si>
  <si>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</si>
  <si>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</si>
  <si>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</si>
  <si>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</si>
  <si>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</si>
  <si>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</si>
  <si>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</si>
  <si>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</si>
  <si>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</si>
  <si>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</si>
  <si>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</si>
  <si>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</si>
  <si>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</si>
  <si>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</si>
  <si>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</si>
  <si>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</si>
  <si>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</si>
  <si>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</si>
  <si>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</si>
  <si>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</si>
  <si>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</si>
  <si>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</si>
  <si>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</si>
  <si>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</si>
  <si>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</si>
  <si>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</si>
  <si>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</si>
  <si>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</si>
  <si>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</si>
  <si>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</si>
  <si>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</si>
  <si>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</si>
  <si>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</si>
  <si>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</si>
  <si>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</si>
  <si>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</si>
  <si>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</si>
  <si>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</si>
  <si>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</si>
  <si>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</si>
  <si>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</si>
  <si>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</si>
  <si>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</si>
  <si>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</si>
  <si>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</si>
  <si>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</si>
  <si>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</si>
  <si>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</si>
  <si>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</si>
  <si>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</si>
  <si>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</si>
  <si>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</si>
  <si>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</si>
  <si>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</si>
  <si>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</si>
  <si>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</si>
  <si>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</si>
  <si>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</si>
  <si>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</si>
  <si>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</si>
  <si>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</si>
  <si>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</si>
  <si>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</si>
  <si>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</si>
  <si>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</si>
  <si>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</si>
  <si>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</si>
  <si>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</si>
  <si>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</si>
  <si>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</si>
  <si>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</si>
  <si>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</si>
  <si>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</si>
  <si>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</si>
  <si>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</si>
  <si>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</si>
  <si>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</si>
  <si>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</si>
  <si>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</si>
  <si>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</si>
  <si>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</si>
  <si>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</si>
  <si>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</si>
  <si>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</si>
  <si>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</si>
  <si>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</si>
  <si>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</si>
  <si>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</si>
  <si>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</si>
  <si>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</si>
  <si>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</si>
  <si>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</si>
  <si>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</si>
  <si>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</si>
  <si>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</si>
  <si>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</si>
  <si>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</si>
  <si>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</si>
  <si>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</si>
  <si>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</si>
  <si>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</si>
  <si>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</si>
  <si>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</si>
  <si>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</si>
  <si>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</si>
  <si>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</si>
  <si>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</si>
  <si>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</si>
  <si>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</si>
  <si>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</si>
  <si>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</si>
  <si>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</si>
  <si>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</si>
  <si>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</si>
  <si>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</si>
  <si>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</si>
  <si>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</si>
  <si>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</si>
  <si>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</si>
  <si>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</si>
  <si>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</si>
  <si>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</si>
  <si>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</si>
  <si>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</si>
  <si>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</si>
  <si>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</si>
  <si>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</si>
  <si>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</si>
  <si>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</si>
  <si>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</si>
  <si>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</si>
  <si>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</si>
  <si>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</si>
  <si>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</si>
  <si>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</si>
  <si>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</si>
  <si>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</si>
  <si>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</si>
  <si>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</si>
  <si>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</si>
  <si>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</si>
  <si>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</si>
  <si>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</si>
  <si>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</si>
  <si>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</si>
  <si>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</si>
  <si>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</si>
  <si>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</si>
  <si>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</si>
  <si>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</si>
  <si>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</si>
  <si>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</si>
  <si>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</si>
  <si>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</si>
  <si>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</si>
  <si>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</si>
  <si>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</si>
  <si>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</si>
  <si>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</si>
  <si>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</si>
  <si>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</si>
  <si>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</si>
  <si>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</si>
  <si>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</si>
  <si>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</si>
  <si>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</si>
  <si>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</si>
  <si>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</si>
  <si>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</si>
  <si>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</si>
  <si>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</si>
  <si>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</si>
  <si>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</si>
  <si>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</si>
  <si>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</si>
  <si>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</si>
  <si>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</si>
  <si>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</si>
  <si>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</si>
  <si>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</si>
  <si>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</si>
  <si>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</si>
  <si>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</si>
  <si>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</si>
  <si>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</si>
  <si>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</si>
  <si>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</si>
  <si>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</si>
  <si>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</si>
  <si>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</si>
  <si>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</si>
  <si>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</si>
  <si>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</si>
  <si>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</si>
  <si>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</si>
  <si>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</si>
  <si>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</si>
  <si>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</si>
  <si>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</si>
  <si>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</si>
  <si>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</si>
  <si>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</si>
  <si>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</si>
  <si>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</si>
  <si>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</si>
  <si>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</si>
  <si>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</si>
  <si>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</si>
  <si>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</si>
  <si>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</si>
  <si>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</si>
  <si>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</si>
  <si>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</si>
  <si>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</si>
  <si>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</si>
  <si>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</si>
  <si>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</si>
  <si>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</si>
  <si>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</si>
  <si>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</si>
  <si>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</si>
  <si>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</si>
  <si>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</si>
  <si>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</si>
  <si>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</si>
  <si>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</si>
  <si>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</si>
  <si>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</si>
  <si>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</si>
  <si>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</si>
  <si>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</si>
  <si>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</si>
  <si>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</si>
  <si>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</si>
  <si>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</si>
  <si>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</si>
  <si>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</si>
  <si>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</si>
  <si>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</si>
  <si>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</si>
  <si>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</si>
  <si>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</si>
  <si>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</si>
  <si>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</si>
  <si>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</si>
  <si>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</si>
  <si>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</si>
  <si>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</si>
  <si>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</si>
  <si>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</si>
  <si>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</si>
  <si>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</si>
  <si>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</si>
  <si>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</si>
  <si>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</si>
  <si>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</si>
  <si>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</si>
  <si>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</si>
  <si>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</si>
  <si>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</si>
  <si>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</si>
  <si>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</si>
  <si>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</si>
  <si>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</si>
  <si>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</si>
  <si>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</si>
  <si>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</si>
  <si>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</si>
  <si>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</si>
  <si>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</si>
  <si>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</si>
  <si>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</si>
  <si>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</si>
  <si>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</si>
  <si>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</si>
  <si>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</si>
  <si>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</si>
  <si>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</si>
  <si>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</si>
  <si>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</si>
  <si>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</si>
  <si>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</si>
  <si>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</si>
  <si>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</si>
  <si>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</si>
  <si>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</si>
  <si>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</si>
  <si>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</si>
  <si>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</si>
  <si>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</si>
  <si>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</si>
  <si>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</si>
  <si>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</si>
  <si>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</si>
  <si>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</si>
  <si>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</si>
  <si>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</si>
  <si>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</si>
  <si>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</si>
  <si>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</si>
  <si>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</si>
  <si>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</si>
  <si>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</si>
  <si>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</si>
  <si>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</si>
  <si>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</si>
  <si>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</si>
  <si>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</si>
  <si>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</si>
  <si>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</si>
  <si>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</si>
  <si>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</si>
  <si>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</si>
  <si>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</si>
  <si>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</si>
  <si>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</si>
  <si>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</si>
  <si>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</si>
  <si>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</si>
  <si>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</si>
  <si>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</si>
  <si>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</si>
  <si>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</si>
  <si>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</si>
  <si>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</si>
  <si>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</si>
  <si>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</si>
  <si>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</si>
  <si>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</si>
  <si>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</si>
  <si>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</si>
  <si>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</si>
  <si>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</si>
  <si>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</si>
  <si>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</si>
  <si>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</si>
  <si>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</si>
  <si>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</si>
  <si>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</si>
  <si>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</si>
  <si>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</si>
  <si>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</si>
  <si>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</si>
  <si>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</si>
  <si>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</si>
  <si>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</si>
  <si>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</si>
  <si>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</si>
  <si>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</si>
  <si>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</si>
  <si>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</si>
  <si>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</si>
  <si>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</si>
  <si>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</si>
  <si>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</si>
  <si>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</si>
  <si>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</si>
  <si>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</si>
  <si>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</si>
  <si>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</si>
  <si>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</si>
  <si>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</si>
  <si>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</si>
  <si>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</si>
  <si>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</si>
  <si>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</si>
  <si>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</si>
  <si>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</si>
  <si>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</si>
  <si>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</si>
  <si>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</si>
  <si>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</si>
  <si>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</si>
  <si>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</si>
  <si>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</si>
  <si>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</si>
  <si>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</si>
  <si>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</si>
  <si>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</si>
  <si>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</si>
  <si>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</si>
  <si>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</si>
  <si>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</si>
  <si>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</si>
  <si>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</si>
  <si>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</si>
  <si>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</si>
  <si>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</si>
  <si>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</si>
  <si>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</si>
  <si>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</si>
  <si>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</si>
  <si>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</si>
  <si>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</si>
  <si>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</si>
  <si>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</si>
  <si>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</si>
  <si>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</si>
  <si>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</si>
  <si>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</si>
  <si>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</si>
  <si>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</si>
  <si>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</si>
  <si>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</si>
  <si>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</si>
  <si>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</si>
  <si>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</si>
  <si>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</si>
  <si>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</si>
  <si>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</si>
  <si>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</si>
  <si>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</si>
  <si>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</si>
  <si>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</si>
  <si>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</si>
  <si>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</si>
  <si>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</si>
  <si>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</si>
  <si>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</si>
  <si>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</si>
  <si>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</si>
  <si>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</si>
  <si>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</si>
  <si>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</si>
  <si>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</si>
  <si>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</si>
  <si>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</si>
  <si>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</si>
  <si>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</si>
  <si>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</si>
  <si>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</si>
  <si>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</si>
  <si>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</si>
  <si>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</si>
  <si>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</si>
  <si>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</si>
  <si>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</si>
  <si>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</si>
  <si>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</si>
  <si>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</si>
  <si>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</si>
  <si>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</si>
  <si>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</si>
  <si>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</si>
  <si>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</si>
  <si>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</si>
  <si>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</si>
  <si>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</si>
  <si>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</si>
  <si>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</si>
  <si>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</si>
  <si>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</si>
  <si>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</si>
  <si>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</si>
  <si>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</si>
  <si>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</si>
  <si>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</si>
  <si>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Name</t>
  </si>
  <si>
    <t>Goal</t>
  </si>
  <si>
    <t>Pledge</t>
  </si>
  <si>
    <t>average donation</t>
  </si>
  <si>
    <t>backers</t>
  </si>
  <si>
    <t>subcategory</t>
  </si>
  <si>
    <t>Number Failed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</si>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</sst>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5" fontId="0" fillId="0" borderId="0" xfId="0" applyNumberFormat="1"/>
    <xf numFmtId="0" fontId="2" fillId="0" borderId="0" xfId="0" applyFont="1"/>
    <xf numFmtId="165" fontId="0" fillId="0" borderId="0" xfId="0" applyNumberFormat="1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</a:t>
            </a:r>
            <a:r>
              <a:rPr lang="en-US" b="1" baseline="0"/>
              <a:t> Outcomes</a:t>
            </a:r>
            <a:endParaRPr lang="en-US" b="1"/>
          </a:p>
        </c:rich>
      </c:tx>
      <c:layout>
        <c:manualLayout>
          <c:xMode val="edge"/>
          <c:yMode val="edge"/>
          <c:x val="0.42871761424373478"/>
          <c:y val="9.721007096335179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425733908310003E-2"/>
          <c:y val="0.17833881875876625"/>
          <c:w val="0.76437680105990957"/>
          <c:h val="0.563723701204016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17-49EC-A392-B99EF3307F9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17-49EC-A392-B99EF3307F9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17-49EC-A392-B99EF3307F9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17-49EC-A392-B99EF3307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2290991"/>
        <c:axId val="682284751"/>
      </c:barChart>
      <c:catAx>
        <c:axId val="682290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284751"/>
        <c:crosses val="autoZero"/>
        <c:auto val="1"/>
        <c:lblAlgn val="ctr"/>
        <c:lblOffset val="100"/>
        <c:noMultiLvlLbl val="0"/>
      </c:catAx>
      <c:valAx>
        <c:axId val="68228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29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45-4900-A6AA-E40BD1C02904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45-4900-A6AA-E40BD1C02904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45-4900-A6AA-E40BD1C02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9128143"/>
        <c:axId val="679124399"/>
      </c:barChart>
      <c:catAx>
        <c:axId val="67912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124399"/>
        <c:crosses val="autoZero"/>
        <c:auto val="1"/>
        <c:lblAlgn val="ctr"/>
        <c:lblOffset val="100"/>
        <c:noMultiLvlLbl val="0"/>
      </c:catAx>
      <c:valAx>
        <c:axId val="67912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12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52-4E3F-B405-B0AA293BFD1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52-4E3F-B405-B0AA293BFD1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52-4E3F-B405-B0AA293BFD1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52-4E3F-B405-B0AA293BF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0491663"/>
        <c:axId val="680504975"/>
      </c:lineChart>
      <c:catAx>
        <c:axId val="68049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504975"/>
        <c:crosses val="autoZero"/>
        <c:auto val="1"/>
        <c:lblAlgn val="ctr"/>
        <c:lblOffset val="100"/>
        <c:noMultiLvlLbl val="0"/>
      </c:catAx>
      <c:valAx>
        <c:axId val="6805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49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D-4892-A620-3C02BDBD3C2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D-4892-A620-3C02BDBD3C2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D-4892-A620-3C02BDBD3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8754128"/>
        <c:axId val="1978750800"/>
      </c:lineChart>
      <c:catAx>
        <c:axId val="1978754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Theaters</a:t>
                </a:r>
                <a:r>
                  <a:rPr lang="en-US" sz="1200" b="1" baseline="0"/>
                  <a:t> Outcome Based on Launch Date</a:t>
                </a:r>
                <a:endParaRPr lang="en-US" sz="1200" b="1"/>
              </a:p>
            </c:rich>
          </c:tx>
          <c:layout>
            <c:manualLayout>
              <c:xMode val="edge"/>
              <c:yMode val="edge"/>
              <c:x val="0.28797770730129552"/>
              <c:y val="0.125550717924965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50800"/>
        <c:crosses val="autoZero"/>
        <c:auto val="1"/>
        <c:lblAlgn val="ctr"/>
        <c:lblOffset val="100"/>
        <c:noMultiLvlLbl val="0"/>
      </c:catAx>
      <c:valAx>
        <c:axId val="197875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75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00541244034381E-2"/>
          <c:y val="0.10337789372958567"/>
          <c:w val="0.93058215468279382"/>
          <c:h val="0.67053625665839767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9A9-428D-9FF2-7EB5C7670C2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9A9-428D-9FF2-7EB5C7670C2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9A9-428D-9FF2-7EB5C7670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7454928"/>
        <c:axId val="15674499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9A9-428D-9FF2-7EB5C7670C2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9A9-428D-9FF2-7EB5C7670C2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9A9-428D-9FF2-7EB5C7670C2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9A9-428D-9FF2-7EB5C7670C2D}"/>
                  </c:ext>
                </c:extLst>
              </c15:ser>
            </c15:filteredLineSeries>
          </c:ext>
        </c:extLst>
      </c:lineChart>
      <c:catAx>
        <c:axId val="156745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449936"/>
        <c:crosses val="autoZero"/>
        <c:auto val="1"/>
        <c:lblAlgn val="ctr"/>
        <c:lblOffset val="100"/>
        <c:noMultiLvlLbl val="0"/>
      </c:catAx>
      <c:valAx>
        <c:axId val="156744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45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102392</xdr:colOff>
      <xdr:row>17</xdr:row>
      <xdr:rowOff>100013</xdr:rowOff>
    </xdr:from>
    <xdr:to>
      <xdr:col>15</xdr:col>
      <xdr:colOff>547687</xdr:colOff>
      <xdr:row>37</xdr:row>
      <xdr:rowOff>80963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498BDC-2C02-4904-B05F-2329C9524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102392</xdr:colOff>
      <xdr:row>7</xdr:row>
      <xdr:rowOff>14288</xdr:rowOff>
    </xdr:from>
    <xdr:to>
      <xdr:col>17</xdr:col>
      <xdr:colOff>14287</xdr:colOff>
      <xdr:row>28</xdr:row>
      <xdr:rowOff>4763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4D0987-BA99-4608-82AB-3BEFDF480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464343</xdr:colOff>
      <xdr:row>12</xdr:row>
      <xdr:rowOff>50006</xdr:rowOff>
    </xdr:from>
    <xdr:to>
      <xdr:col>13</xdr:col>
      <xdr:colOff>502443</xdr:colOff>
      <xdr:row>27</xdr:row>
      <xdr:rowOff>78581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F8B677-770E-4CD7-AC62-A2EEF4A0F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18</xdr:row>
      <xdr:rowOff>47625</xdr:rowOff>
    </xdr:from>
    <xdr:to>
      <xdr:col>15</xdr:col>
      <xdr:colOff>309563</xdr:colOff>
      <xdr:row>36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C34983-8DC6-4AA6-91E7-5A378086B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1140617</xdr:colOff>
      <xdr:row>15</xdr:row>
      <xdr:rowOff>9524</xdr:rowOff>
    </xdr:from>
    <xdr:to>
      <xdr:col>9</xdr:col>
      <xdr:colOff>419100</xdr:colOff>
      <xdr:row>32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52B7A0-98F5-4FA2-B821-4C507A27B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 Owolabi" refreshedDate="44551.932942013889" createdVersion="7" refreshedVersion="7" minRefreshableVersion="3" recordCount="4114" xr:uid="{DDE30200-AF54-4359-A960-D3E79FA367D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 Owolabi" refreshedDate="44551.965114351849" createdVersion="7" refreshedVersion="7" minRefreshableVersion="3" recordCount="4114" xr:uid="{66AF328B-6C32-4BD4-AB48-822C255C706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e Owolabi" refreshedDate="44553.910399768516" createdVersion="7" refreshedVersion="7" minRefreshableVersion="3" recordCount="4114" xr:uid="{B2A627B3-E41E-4E7A-99AA-DF4E66F5649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goal2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7B9DFD-396F-4662-9FAE-2F125A6A65C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E14CA-27A8-486F-91A0-CE78036D437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3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A34A19-A1FC-43EA-A588-699798B7198D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F08D3-C98E-4255-BDD6-1D031491BCB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N1" zoomScaleNormal="100" workbookViewId="0">
      <selection activeCell="U2" sqref="U2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20.59765625" style="6" customWidth="1"/>
    <col min="5" max="5" width="16.46484375" style="7" customWidth="1"/>
    <col min="6" max="6" width="21.33203125" customWidth="1"/>
    <col min="7" max="7" width="17.796875" customWidth="1"/>
    <col min="8" max="8" width="19.796875" customWidth="1"/>
    <col min="9" max="9" width="22.86328125" customWidth="1"/>
    <col min="10" max="10" width="24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4.265625" customWidth="1"/>
    <col min="16" max="16" width="25.73046875" customWidth="1"/>
    <col min="17" max="17" width="41.1328125" customWidth="1"/>
    <col min="18" max="18" width="22.59765625" customWidth="1"/>
    <col min="19" max="19" width="28.9296875" customWidth="1"/>
    <col min="20" max="20" width="35.3984375" customWidth="1"/>
    <col min="21" max="21" width="23.9296875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8384</v>
      </c>
      <c r="S1" s="11" t="s">
        <v>8364</v>
      </c>
      <c r="T1" s="13" t="s">
        <v>8365</v>
      </c>
      <c r="U1" s="13" t="s">
        <v>8378</v>
      </c>
    </row>
    <row r="2" spans="1:21" ht="42.75" x14ac:dyDescent="0.45">
      <c r="A2">
        <v>0</v>
      </c>
      <c r="B2" s="3" t="s">
        <v>2</v>
      </c>
      <c r="C2" s="3" t="s">
        <v>4111</v>
      </c>
      <c r="D2" s="6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28.5" x14ac:dyDescent="0.45">
      <c r="A3">
        <v>1</v>
      </c>
      <c r="B3" s="3" t="s">
        <v>3</v>
      </c>
      <c r="C3" s="3" t="s">
        <v>4112</v>
      </c>
      <c r="D3" s="6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2.75" x14ac:dyDescent="0.45">
      <c r="A4">
        <v>2</v>
      </c>
      <c r="B4" s="3" t="s">
        <v>4</v>
      </c>
      <c r="C4" s="3" t="s">
        <v>4113</v>
      </c>
      <c r="D4" s="6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3" t="s">
        <v>5</v>
      </c>
      <c r="C5" s="3" t="s">
        <v>4114</v>
      </c>
      <c r="D5" s="6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3" t="s">
        <v>6</v>
      </c>
      <c r="C6" s="3" t="s">
        <v>4115</v>
      </c>
      <c r="D6" s="6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3" t="s">
        <v>7</v>
      </c>
      <c r="C7" s="3" t="s">
        <v>4116</v>
      </c>
      <c r="D7" s="6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3" t="s">
        <v>8</v>
      </c>
      <c r="C8" s="3" t="s">
        <v>4117</v>
      </c>
      <c r="D8" s="6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3" t="s">
        <v>9</v>
      </c>
      <c r="C9" s="3" t="s">
        <v>4118</v>
      </c>
      <c r="D9" s="6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3" t="s">
        <v>10</v>
      </c>
      <c r="C10" s="3" t="s">
        <v>4119</v>
      </c>
      <c r="D10" s="6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3" t="s">
        <v>11</v>
      </c>
      <c r="C11" s="3" t="s">
        <v>4120</v>
      </c>
      <c r="D11" s="6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3" t="s">
        <v>12</v>
      </c>
      <c r="C12" s="3" t="s">
        <v>4121</v>
      </c>
      <c r="D12" s="6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3" t="s">
        <v>13</v>
      </c>
      <c r="C13" s="3" t="s">
        <v>4122</v>
      </c>
      <c r="D13" s="6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3" t="s">
        <v>15</v>
      </c>
      <c r="C15" s="3" t="s">
        <v>4124</v>
      </c>
      <c r="D15" s="6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3" t="s">
        <v>16</v>
      </c>
      <c r="C16" s="3" t="s">
        <v>4125</v>
      </c>
      <c r="D16" s="6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3" t="s">
        <v>17</v>
      </c>
      <c r="C17" s="3" t="s">
        <v>4126</v>
      </c>
      <c r="D17" s="6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3" t="s">
        <v>19</v>
      </c>
      <c r="C19" s="3" t="s">
        <v>4128</v>
      </c>
      <c r="D19" s="6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3" t="s">
        <v>21</v>
      </c>
      <c r="C21" s="3" t="s">
        <v>4130</v>
      </c>
      <c r="D21" s="6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3" t="s">
        <v>22</v>
      </c>
      <c r="C22" s="3" t="s">
        <v>4131</v>
      </c>
      <c r="D22" s="6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3" t="s">
        <v>24</v>
      </c>
      <c r="C24" s="3" t="s">
        <v>4133</v>
      </c>
      <c r="D24" s="6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2.75" x14ac:dyDescent="0.45">
      <c r="A25">
        <v>23</v>
      </c>
      <c r="B25" s="3" t="s">
        <v>25</v>
      </c>
      <c r="C25" s="3" t="s">
        <v>4134</v>
      </c>
      <c r="D25" s="6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3" t="s">
        <v>26</v>
      </c>
      <c r="C26" s="3" t="s">
        <v>4135</v>
      </c>
      <c r="D26" s="6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3" t="s">
        <v>27</v>
      </c>
      <c r="C27" s="3" t="s">
        <v>4136</v>
      </c>
      <c r="D27" s="6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2.75" x14ac:dyDescent="0.45">
      <c r="A28">
        <v>26</v>
      </c>
      <c r="B28" s="3" t="s">
        <v>28</v>
      </c>
      <c r="C28" s="3" t="s">
        <v>4137</v>
      </c>
      <c r="D28" s="6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3" t="s">
        <v>30</v>
      </c>
      <c r="C30" s="3" t="s">
        <v>4139</v>
      </c>
      <c r="D30" s="6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3" t="s">
        <v>31</v>
      </c>
      <c r="C31" s="3" t="s">
        <v>4140</v>
      </c>
      <c r="D31" s="6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3" t="s">
        <v>32</v>
      </c>
      <c r="C32" s="3" t="s">
        <v>4141</v>
      </c>
      <c r="D32" s="6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3" t="s">
        <v>33</v>
      </c>
      <c r="C33" s="3" t="s">
        <v>4142</v>
      </c>
      <c r="D33" s="6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3" t="s">
        <v>35</v>
      </c>
      <c r="C35" s="3" t="s">
        <v>4144</v>
      </c>
      <c r="D35" s="6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3" t="s">
        <v>36</v>
      </c>
      <c r="C36" s="3" t="s">
        <v>4145</v>
      </c>
      <c r="D36" s="6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2.75" x14ac:dyDescent="0.45">
      <c r="A37">
        <v>35</v>
      </c>
      <c r="B37" s="3" t="s">
        <v>37</v>
      </c>
      <c r="C37" s="3" t="s">
        <v>4146</v>
      </c>
      <c r="D37" s="6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3" t="s">
        <v>38</v>
      </c>
      <c r="C38" s="3" t="s">
        <v>4147</v>
      </c>
      <c r="D38" s="6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3" t="s">
        <v>40</v>
      </c>
      <c r="C40" s="3" t="s">
        <v>4149</v>
      </c>
      <c r="D40" s="6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3" t="s">
        <v>42</v>
      </c>
      <c r="C42" s="3" t="s">
        <v>4151</v>
      </c>
      <c r="D42" s="6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3" t="s">
        <v>43</v>
      </c>
      <c r="C43" s="3" t="s">
        <v>4152</v>
      </c>
      <c r="D43" s="6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3" t="s">
        <v>46</v>
      </c>
      <c r="C46" s="3" t="s">
        <v>4155</v>
      </c>
      <c r="D46" s="6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3" t="s">
        <v>47</v>
      </c>
      <c r="C47" s="3" t="s">
        <v>4156</v>
      </c>
      <c r="D47" s="6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3" t="s">
        <v>48</v>
      </c>
      <c r="C48" s="3" t="s">
        <v>4157</v>
      </c>
      <c r="D48" s="6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3" t="s">
        <v>49</v>
      </c>
      <c r="C49" s="3" t="s">
        <v>4158</v>
      </c>
      <c r="D49" s="6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3" t="s">
        <v>50</v>
      </c>
      <c r="C50" s="3" t="s">
        <v>4159</v>
      </c>
      <c r="D50" s="6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x14ac:dyDescent="0.45">
      <c r="A51">
        <v>49</v>
      </c>
      <c r="B51" s="3" t="s">
        <v>51</v>
      </c>
      <c r="C51" s="3" t="s">
        <v>4160</v>
      </c>
      <c r="D51" s="6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3" t="s">
        <v>52</v>
      </c>
      <c r="C52" s="3" t="s">
        <v>4161</v>
      </c>
      <c r="D52" s="6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3" t="s">
        <v>55</v>
      </c>
      <c r="C55" s="3" t="s">
        <v>4164</v>
      </c>
      <c r="D55" s="6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3" t="s">
        <v>57</v>
      </c>
      <c r="C57" s="3" t="s">
        <v>4166</v>
      </c>
      <c r="D57" s="6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3" t="s">
        <v>58</v>
      </c>
      <c r="C58" s="3" t="s">
        <v>4167</v>
      </c>
      <c r="D58" s="6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3" t="s">
        <v>62</v>
      </c>
      <c r="C62" s="3" t="s">
        <v>4171</v>
      </c>
      <c r="D62" s="6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3" t="s">
        <v>63</v>
      </c>
      <c r="C63" s="3" t="s">
        <v>4172</v>
      </c>
      <c r="D63" s="6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3" t="s">
        <v>64</v>
      </c>
      <c r="C64" s="3" t="s">
        <v>4173</v>
      </c>
      <c r="D64" s="6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3" t="s">
        <v>65</v>
      </c>
      <c r="C65" s="3" t="s">
        <v>4174</v>
      </c>
      <c r="D65" s="6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3" t="s">
        <v>66</v>
      </c>
      <c r="C66" s="3" t="s">
        <v>4175</v>
      </c>
      <c r="D66" s="6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2.75" x14ac:dyDescent="0.45">
      <c r="A67">
        <v>65</v>
      </c>
      <c r="B67" s="3" t="s">
        <v>67</v>
      </c>
      <c r="C67" s="3" t="s">
        <v>4176</v>
      </c>
      <c r="D67" s="6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5" x14ac:dyDescent="0.45">
      <c r="A68">
        <v>66</v>
      </c>
      <c r="B68" s="3" t="s">
        <v>68</v>
      </c>
      <c r="C68" s="3" t="s">
        <v>4177</v>
      </c>
      <c r="D68" s="6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3" t="s">
        <v>69</v>
      </c>
      <c r="C69" s="3" t="s">
        <v>4178</v>
      </c>
      <c r="D69" s="6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3" t="s">
        <v>70</v>
      </c>
      <c r="C70" s="3" t="s">
        <v>4179</v>
      </c>
      <c r="D70" s="6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3" t="s">
        <v>72</v>
      </c>
      <c r="C72" s="3" t="s">
        <v>4181</v>
      </c>
      <c r="D72" s="6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3" t="s">
        <v>73</v>
      </c>
      <c r="C73" s="3" t="s">
        <v>4182</v>
      </c>
      <c r="D73" s="6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3" t="s">
        <v>74</v>
      </c>
      <c r="C74" s="3" t="s">
        <v>4183</v>
      </c>
      <c r="D74" s="6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3" t="s">
        <v>75</v>
      </c>
      <c r="C75" s="3" t="s">
        <v>4184</v>
      </c>
      <c r="D75" s="6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3" t="s">
        <v>76</v>
      </c>
      <c r="C76" s="3" t="s">
        <v>4185</v>
      </c>
      <c r="D76" s="6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2.75" x14ac:dyDescent="0.45">
      <c r="A77">
        <v>75</v>
      </c>
      <c r="B77" s="3" t="s">
        <v>77</v>
      </c>
      <c r="C77" s="3" t="s">
        <v>4186</v>
      </c>
      <c r="D77" s="6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3" t="s">
        <v>78</v>
      </c>
      <c r="C78" s="3" t="s">
        <v>4187</v>
      </c>
      <c r="D78" s="6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3" t="s">
        <v>79</v>
      </c>
      <c r="C79" s="3" t="s">
        <v>4188</v>
      </c>
      <c r="D79" s="6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3" t="s">
        <v>80</v>
      </c>
      <c r="C80" s="3" t="s">
        <v>4189</v>
      </c>
      <c r="D80" s="6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3" t="s">
        <v>81</v>
      </c>
      <c r="C81" s="3" t="s">
        <v>4190</v>
      </c>
      <c r="D81" s="6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3" t="s">
        <v>83</v>
      </c>
      <c r="C83" s="3" t="s">
        <v>4192</v>
      </c>
      <c r="D83" s="6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3" t="s">
        <v>84</v>
      </c>
      <c r="C84" s="3" t="s">
        <v>4193</v>
      </c>
      <c r="D84" s="6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3" t="s">
        <v>85</v>
      </c>
      <c r="C85" s="3" t="s">
        <v>4194</v>
      </c>
      <c r="D85" s="6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3" t="s">
        <v>86</v>
      </c>
      <c r="C86" s="3" t="s">
        <v>4195</v>
      </c>
      <c r="D86" s="6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3" t="s">
        <v>87</v>
      </c>
      <c r="C87" s="3" t="s">
        <v>4196</v>
      </c>
      <c r="D87" s="6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3" t="s">
        <v>88</v>
      </c>
      <c r="C88" s="3" t="s">
        <v>4197</v>
      </c>
      <c r="D88" s="6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3" t="s">
        <v>89</v>
      </c>
      <c r="C89" s="3" t="s">
        <v>4198</v>
      </c>
      <c r="D89" s="6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3" t="s">
        <v>90</v>
      </c>
      <c r="C90" s="3" t="s">
        <v>4199</v>
      </c>
      <c r="D90" s="6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3" t="s">
        <v>91</v>
      </c>
      <c r="C91" s="3" t="s">
        <v>4200</v>
      </c>
      <c r="D91" s="6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3" t="s">
        <v>92</v>
      </c>
      <c r="C92" s="3" t="s">
        <v>4201</v>
      </c>
      <c r="D92" s="6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3" t="s">
        <v>93</v>
      </c>
      <c r="C93" s="3" t="s">
        <v>4202</v>
      </c>
      <c r="D93" s="6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3" t="s">
        <v>94</v>
      </c>
      <c r="C94" s="3" t="s">
        <v>4203</v>
      </c>
      <c r="D94" s="6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7" x14ac:dyDescent="0.45">
      <c r="A95">
        <v>93</v>
      </c>
      <c r="B95" s="3" t="s">
        <v>95</v>
      </c>
      <c r="C95" s="3" t="s">
        <v>4204</v>
      </c>
      <c r="D95" s="6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3" t="s">
        <v>96</v>
      </c>
      <c r="C96" s="3" t="s">
        <v>4205</v>
      </c>
      <c r="D96" s="6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3" t="s">
        <v>97</v>
      </c>
      <c r="C97" s="3" t="s">
        <v>4206</v>
      </c>
      <c r="D97" s="6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3" t="s">
        <v>98</v>
      </c>
      <c r="C98" s="3" t="s">
        <v>4207</v>
      </c>
      <c r="D98" s="6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3" t="s">
        <v>99</v>
      </c>
      <c r="C99" s="3" t="s">
        <v>4208</v>
      </c>
      <c r="D99" s="6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3" t="s">
        <v>108</v>
      </c>
      <c r="C108" s="3" t="s">
        <v>4217</v>
      </c>
      <c r="D108" s="6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3" t="s">
        <v>117</v>
      </c>
      <c r="C117" s="3" t="s">
        <v>4226</v>
      </c>
      <c r="D117" s="6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2.75" x14ac:dyDescent="0.45">
      <c r="A119">
        <v>117</v>
      </c>
      <c r="B119" s="3" t="s">
        <v>119</v>
      </c>
      <c r="C119" s="3" t="s">
        <v>4228</v>
      </c>
      <c r="D119" s="6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3" t="s">
        <v>133</v>
      </c>
      <c r="C133" s="3" t="s">
        <v>4242</v>
      </c>
      <c r="D133" s="6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3" t="s">
        <v>185</v>
      </c>
      <c r="C185" s="3" t="s">
        <v>4293</v>
      </c>
      <c r="D185" s="6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3" t="s">
        <v>187</v>
      </c>
      <c r="C187" s="3" t="s">
        <v>4295</v>
      </c>
      <c r="D187" s="6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3" t="s">
        <v>192</v>
      </c>
      <c r="C192" s="3" t="s">
        <v>4300</v>
      </c>
      <c r="D192" s="6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3" t="s">
        <v>204</v>
      </c>
      <c r="C204" s="3" t="s">
        <v>4312</v>
      </c>
      <c r="D204" s="6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3" t="s">
        <v>219</v>
      </c>
      <c r="C219" s="3" t="s">
        <v>4327</v>
      </c>
      <c r="D219" s="6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3" t="s">
        <v>223</v>
      </c>
      <c r="C223" s="3" t="s">
        <v>4331</v>
      </c>
      <c r="D223" s="6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3" t="s">
        <v>239</v>
      </c>
      <c r="C239" s="3" t="s">
        <v>4347</v>
      </c>
      <c r="D239" s="6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7" x14ac:dyDescent="0.45">
      <c r="A246">
        <v>244</v>
      </c>
      <c r="B246" s="4">
        <v>39756</v>
      </c>
      <c r="C246" s="3" t="s">
        <v>4354</v>
      </c>
      <c r="D246" s="6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3" t="s">
        <v>308</v>
      </c>
      <c r="C309" s="3" t="s">
        <v>4417</v>
      </c>
      <c r="D309" s="6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2.75" x14ac:dyDescent="0.45">
      <c r="A384">
        <v>382</v>
      </c>
      <c r="B384" s="3" t="s">
        <v>383</v>
      </c>
      <c r="C384" s="3" t="s">
        <v>4492</v>
      </c>
      <c r="D384" s="6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3" t="s">
        <v>443</v>
      </c>
      <c r="C444" s="3" t="s">
        <v>4552</v>
      </c>
      <c r="D444" s="6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3" t="s">
        <v>466</v>
      </c>
      <c r="C467" s="3" t="s">
        <v>4575</v>
      </c>
      <c r="D467" s="6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3" t="s">
        <v>491</v>
      </c>
      <c r="C492" s="3" t="s">
        <v>4600</v>
      </c>
      <c r="D492" s="6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3" t="s">
        <v>498</v>
      </c>
      <c r="C499" s="3" t="s">
        <v>4607</v>
      </c>
      <c r="D499" s="6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45">
      <c r="A591">
        <v>589</v>
      </c>
      <c r="B591" s="3" t="s">
        <v>590</v>
      </c>
      <c r="C591" s="3" t="s">
        <v>4699</v>
      </c>
      <c r="D591" s="6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2.75" x14ac:dyDescent="0.45">
      <c r="A625">
        <v>623</v>
      </c>
      <c r="B625" s="3" t="s">
        <v>624</v>
      </c>
      <c r="C625" s="3" t="s">
        <v>4733</v>
      </c>
      <c r="D625" s="6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28.5" x14ac:dyDescent="0.45">
      <c r="A638">
        <v>636</v>
      </c>
      <c r="B638" s="3" t="s">
        <v>637</v>
      </c>
      <c r="C638" s="3" t="s">
        <v>4746</v>
      </c>
      <c r="D638" s="6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3" t="s">
        <v>639</v>
      </c>
      <c r="C640" s="3" t="s">
        <v>4748</v>
      </c>
      <c r="D640" s="6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2.75" x14ac:dyDescent="0.45">
      <c r="A654">
        <v>652</v>
      </c>
      <c r="B654" s="3" t="s">
        <v>653</v>
      </c>
      <c r="C654" s="3" t="s">
        <v>4762</v>
      </c>
      <c r="D654" s="6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45">
      <c r="A661">
        <v>659</v>
      </c>
      <c r="B661" s="3" t="s">
        <v>660</v>
      </c>
      <c r="C661" s="3" t="s">
        <v>4769</v>
      </c>
      <c r="D661" s="6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45">
      <c r="A719">
        <v>717</v>
      </c>
      <c r="B719" s="3" t="s">
        <v>718</v>
      </c>
      <c r="C719" s="3" t="s">
        <v>4827</v>
      </c>
      <c r="D719" s="6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2.75" x14ac:dyDescent="0.45">
      <c r="A744">
        <v>742</v>
      </c>
      <c r="B744" s="3" t="s">
        <v>743</v>
      </c>
      <c r="C744" s="3" t="s">
        <v>4852</v>
      </c>
      <c r="D744" s="6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x14ac:dyDescent="0.45">
      <c r="A748">
        <v>746</v>
      </c>
      <c r="B748" s="3" t="s">
        <v>747</v>
      </c>
      <c r="C748" s="3" t="s">
        <v>4856</v>
      </c>
      <c r="D748" s="6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x14ac:dyDescent="0.45">
      <c r="A808">
        <v>806</v>
      </c>
      <c r="B808" s="3" t="s">
        <v>807</v>
      </c>
      <c r="C808" s="3" t="s">
        <v>4916</v>
      </c>
      <c r="D808" s="6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45">
      <c r="A835">
        <v>833</v>
      </c>
      <c r="B835" s="3" t="s">
        <v>834</v>
      </c>
      <c r="C835" s="3" t="s">
        <v>4943</v>
      </c>
      <c r="D835" s="6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45">
      <c r="A838">
        <v>836</v>
      </c>
      <c r="B838" s="3" t="s">
        <v>837</v>
      </c>
      <c r="C838" s="3" t="s">
        <v>4946</v>
      </c>
      <c r="D838" s="6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2.75" x14ac:dyDescent="0.45">
      <c r="A876">
        <v>874</v>
      </c>
      <c r="B876" s="3" t="s">
        <v>875</v>
      </c>
      <c r="C876" s="3" t="s">
        <v>4984</v>
      </c>
      <c r="D876" s="6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45">
      <c r="A921">
        <v>919</v>
      </c>
      <c r="B921" s="3" t="s">
        <v>920</v>
      </c>
      <c r="C921" s="3" t="s">
        <v>5029</v>
      </c>
      <c r="D921" s="6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45">
      <c r="A953">
        <v>951</v>
      </c>
      <c r="B953" s="3" t="s">
        <v>952</v>
      </c>
      <c r="C953" s="3" t="s">
        <v>5061</v>
      </c>
      <c r="D953" s="6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x14ac:dyDescent="0.45">
      <c r="A991">
        <v>989</v>
      </c>
      <c r="B991" s="3" t="s">
        <v>990</v>
      </c>
      <c r="C991" s="3" t="s">
        <v>5099</v>
      </c>
      <c r="D991" s="6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28.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2.7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2.7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2.75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2.75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2.7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28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28.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2.7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28.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45">
      <c r="A3888">
        <v>3886</v>
      </c>
      <c r="B3888" s="3" t="s">
        <v>3883</v>
      </c>
      <c r="C3888" s="3">
        <v>1</v>
      </c>
      <c r="D3888" s="6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O1:O1048576 P1">
    <cfRule type="colorScale" priority="5">
      <colorScale>
        <cfvo type="min"/>
        <cfvo type="percentile" val="90"/>
        <color rgb="FFFF0000"/>
        <color rgb="FF0070C0"/>
      </colorScale>
    </cfRule>
  </conditionalFormatting>
  <conditionalFormatting sqref="F1:F1048576">
    <cfRule type="cellIs" dxfId="3" priority="4" operator="equal">
      <formula>"live"</formula>
    </cfRule>
    <cfRule type="cellIs" dxfId="2" priority="3" operator="equal">
      <formula>"successful"</formula>
    </cfRule>
    <cfRule type="cellIs" dxfId="1" priority="2" operator="equal">
      <formula>"failed"</formula>
    </cfRule>
    <cfRule type="cellIs" dxfId="0" priority="1" operator="equal">
      <formula>"canceled"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404D0-EAD4-4606-97B6-201846458FC0}">
  <dimension ref="A1:F6"/>
  <sheetViews>
    <sheetView workbookViewId="0">
      <selection activeCell="G40" sqref="G40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8" t="s">
        <v>8222</v>
      </c>
      <c r="B1" t="s">
        <v>8363</v>
      </c>
    </row>
    <row r="3" spans="1:6" x14ac:dyDescent="0.45">
      <c r="A3" s="8" t="s">
        <v>8362</v>
      </c>
      <c r="B3" s="8" t="s">
        <v>8359</v>
      </c>
    </row>
    <row r="4" spans="1:6" x14ac:dyDescent="0.45">
      <c r="A4" s="8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45">
      <c r="A5" s="9" t="s">
        <v>8315</v>
      </c>
      <c r="B5" s="10">
        <v>37</v>
      </c>
      <c r="C5" s="10">
        <v>493</v>
      </c>
      <c r="D5" s="10">
        <v>24</v>
      </c>
      <c r="E5" s="10">
        <v>839</v>
      </c>
      <c r="F5" s="10">
        <v>1393</v>
      </c>
    </row>
    <row r="6" spans="1:6" x14ac:dyDescent="0.45">
      <c r="A6" s="9" t="s">
        <v>8360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F1F25-3743-4AF9-8AF2-C21688242E97}">
  <dimension ref="A1:E7"/>
  <sheetViews>
    <sheetView workbookViewId="0">
      <selection activeCell="I5" sqref="I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8" t="s">
        <v>8222</v>
      </c>
      <c r="B1" t="s">
        <v>8363</v>
      </c>
    </row>
    <row r="2" spans="1:5" x14ac:dyDescent="0.45">
      <c r="A2" s="8" t="s">
        <v>8358</v>
      </c>
      <c r="B2" t="s">
        <v>8363</v>
      </c>
    </row>
    <row r="4" spans="1:5" x14ac:dyDescent="0.45">
      <c r="A4" s="8" t="s">
        <v>8362</v>
      </c>
      <c r="B4" s="8" t="s">
        <v>8359</v>
      </c>
    </row>
    <row r="5" spans="1:5" x14ac:dyDescent="0.45">
      <c r="A5" s="8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45">
      <c r="A6" s="9" t="s">
        <v>8316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45">
      <c r="A7" s="9" t="s">
        <v>8360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429E1-5697-4406-BB65-F07C60BAD7FE}">
  <dimension ref="A1:F18"/>
  <sheetViews>
    <sheetView workbookViewId="0">
      <selection activeCell="B1" sqref="B1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8" t="s">
        <v>8358</v>
      </c>
      <c r="B1" t="s">
        <v>8363</v>
      </c>
    </row>
    <row r="2" spans="1:6" x14ac:dyDescent="0.45">
      <c r="A2" s="8" t="s">
        <v>8378</v>
      </c>
      <c r="B2" t="s">
        <v>8363</v>
      </c>
    </row>
    <row r="4" spans="1:6" x14ac:dyDescent="0.45">
      <c r="A4" s="8" t="s">
        <v>8362</v>
      </c>
      <c r="B4" s="8" t="s">
        <v>8359</v>
      </c>
    </row>
    <row r="5" spans="1:6" x14ac:dyDescent="0.45">
      <c r="A5" s="8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45">
      <c r="A6" s="14" t="s">
        <v>8368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45">
      <c r="A7" s="14" t="s">
        <v>8376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45">
      <c r="A8" s="14" t="s">
        <v>8372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45">
      <c r="A9" s="14" t="s">
        <v>8373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45">
      <c r="A10" s="14" t="s">
        <v>8369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45">
      <c r="A11" s="14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45">
      <c r="A12" s="14" t="s">
        <v>8370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45">
      <c r="A13" s="14" t="s">
        <v>8367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45">
      <c r="A14" s="14" t="s">
        <v>8366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45">
      <c r="A15" s="14" t="s">
        <v>8374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45">
      <c r="A16" s="14" t="s">
        <v>8375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45">
      <c r="A17" s="14" t="s">
        <v>8371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45">
      <c r="A18" s="14" t="s">
        <v>8360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72380-101D-4119-9FE9-3C128D281B90}">
  <dimension ref="A1:F6"/>
  <sheetViews>
    <sheetView workbookViewId="0">
      <selection activeCell="B15" sqref="B15"/>
    </sheetView>
  </sheetViews>
  <sheetFormatPr defaultRowHeight="14.25" x14ac:dyDescent="0.45"/>
  <cols>
    <col min="1" max="1" width="31.6640625" customWidth="1"/>
    <col min="2" max="2" width="111.73046875" customWidth="1"/>
    <col min="3" max="3" width="13.59765625" customWidth="1"/>
    <col min="4" max="4" width="16.73046875" customWidth="1"/>
    <col min="5" max="5" width="18.86328125" customWidth="1"/>
    <col min="6" max="6" width="21.796875" customWidth="1"/>
  </cols>
  <sheetData>
    <row r="1" spans="1:6" x14ac:dyDescent="0.45">
      <c r="A1" s="11" t="s">
        <v>8379</v>
      </c>
      <c r="B1" s="11" t="s">
        <v>4110</v>
      </c>
      <c r="C1" s="11" t="s">
        <v>8380</v>
      </c>
      <c r="D1" s="11" t="s">
        <v>8381</v>
      </c>
      <c r="E1" s="11" t="s">
        <v>8382</v>
      </c>
      <c r="F1" s="11" t="s">
        <v>8383</v>
      </c>
    </row>
    <row r="2" spans="1:6" x14ac:dyDescent="0.4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4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4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4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4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18BBB-F6CF-4C62-A1DE-2DCCF3320E60}">
  <dimension ref="A1:E18"/>
  <sheetViews>
    <sheetView tabSelected="1" workbookViewId="0">
      <selection activeCell="P25" sqref="P2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8" t="s">
        <v>8358</v>
      </c>
      <c r="B1" t="s">
        <v>8315</v>
      </c>
    </row>
    <row r="2" spans="1:5" x14ac:dyDescent="0.45">
      <c r="A2" s="8" t="s">
        <v>8378</v>
      </c>
      <c r="B2" t="s">
        <v>8363</v>
      </c>
    </row>
    <row r="4" spans="1:5" x14ac:dyDescent="0.45">
      <c r="A4" s="8" t="s">
        <v>8362</v>
      </c>
      <c r="B4" s="8" t="s">
        <v>8359</v>
      </c>
    </row>
    <row r="5" spans="1:5" x14ac:dyDescent="0.45">
      <c r="A5" s="8" t="s">
        <v>8361</v>
      </c>
      <c r="B5" t="s">
        <v>8219</v>
      </c>
      <c r="C5" t="s">
        <v>8220</v>
      </c>
      <c r="D5" t="s">
        <v>8218</v>
      </c>
      <c r="E5" t="s">
        <v>8360</v>
      </c>
    </row>
    <row r="6" spans="1:5" x14ac:dyDescent="0.45">
      <c r="A6" s="14" t="s">
        <v>8368</v>
      </c>
      <c r="B6" s="10">
        <v>7</v>
      </c>
      <c r="C6" s="10">
        <v>33</v>
      </c>
      <c r="D6" s="10">
        <v>56</v>
      </c>
      <c r="E6" s="10">
        <v>96</v>
      </c>
    </row>
    <row r="7" spans="1:5" x14ac:dyDescent="0.45">
      <c r="A7" s="14" t="s">
        <v>8376</v>
      </c>
      <c r="B7" s="10">
        <v>3</v>
      </c>
      <c r="C7" s="10">
        <v>39</v>
      </c>
      <c r="D7" s="10">
        <v>71</v>
      </c>
      <c r="E7" s="10">
        <v>113</v>
      </c>
    </row>
    <row r="8" spans="1:5" x14ac:dyDescent="0.45">
      <c r="A8" s="14" t="s">
        <v>8372</v>
      </c>
      <c r="B8" s="10">
        <v>3</v>
      </c>
      <c r="C8" s="10">
        <v>33</v>
      </c>
      <c r="D8" s="10">
        <v>56</v>
      </c>
      <c r="E8" s="10">
        <v>92</v>
      </c>
    </row>
    <row r="9" spans="1:5" x14ac:dyDescent="0.45">
      <c r="A9" s="14" t="s">
        <v>8373</v>
      </c>
      <c r="B9" s="10">
        <v>2</v>
      </c>
      <c r="C9" s="10">
        <v>40</v>
      </c>
      <c r="D9" s="10">
        <v>71</v>
      </c>
      <c r="E9" s="10">
        <v>113</v>
      </c>
    </row>
    <row r="10" spans="1:5" x14ac:dyDescent="0.45">
      <c r="A10" s="14" t="s">
        <v>8369</v>
      </c>
      <c r="B10" s="10">
        <v>3</v>
      </c>
      <c r="C10" s="10">
        <v>52</v>
      </c>
      <c r="D10" s="10">
        <v>111</v>
      </c>
      <c r="E10" s="10">
        <v>166</v>
      </c>
    </row>
    <row r="11" spans="1:5" x14ac:dyDescent="0.45">
      <c r="A11" s="14" t="s">
        <v>8377</v>
      </c>
      <c r="B11" s="10">
        <v>4</v>
      </c>
      <c r="C11" s="10">
        <v>49</v>
      </c>
      <c r="D11" s="10">
        <v>100</v>
      </c>
      <c r="E11" s="10">
        <v>153</v>
      </c>
    </row>
    <row r="12" spans="1:5" x14ac:dyDescent="0.45">
      <c r="A12" s="14" t="s">
        <v>8370</v>
      </c>
      <c r="B12" s="10">
        <v>1</v>
      </c>
      <c r="C12" s="10">
        <v>50</v>
      </c>
      <c r="D12" s="10">
        <v>87</v>
      </c>
      <c r="E12" s="10">
        <v>138</v>
      </c>
    </row>
    <row r="13" spans="1:5" x14ac:dyDescent="0.45">
      <c r="A13" s="14" t="s">
        <v>8367</v>
      </c>
      <c r="B13" s="10">
        <v>4</v>
      </c>
      <c r="C13" s="10">
        <v>47</v>
      </c>
      <c r="D13" s="10">
        <v>72</v>
      </c>
      <c r="E13" s="10">
        <v>123</v>
      </c>
    </row>
    <row r="14" spans="1:5" x14ac:dyDescent="0.45">
      <c r="A14" s="14" t="s">
        <v>8366</v>
      </c>
      <c r="B14" s="10">
        <v>4</v>
      </c>
      <c r="C14" s="10">
        <v>34</v>
      </c>
      <c r="D14" s="10">
        <v>59</v>
      </c>
      <c r="E14" s="10">
        <v>97</v>
      </c>
    </row>
    <row r="15" spans="1:5" x14ac:dyDescent="0.45">
      <c r="A15" s="14" t="s">
        <v>8374</v>
      </c>
      <c r="B15" s="10"/>
      <c r="C15" s="10">
        <v>50</v>
      </c>
      <c r="D15" s="10">
        <v>65</v>
      </c>
      <c r="E15" s="10">
        <v>115</v>
      </c>
    </row>
    <row r="16" spans="1:5" x14ac:dyDescent="0.45">
      <c r="A16" s="14" t="s">
        <v>8375</v>
      </c>
      <c r="B16" s="10">
        <v>3</v>
      </c>
      <c r="C16" s="10">
        <v>31</v>
      </c>
      <c r="D16" s="10">
        <v>54</v>
      </c>
      <c r="E16" s="10">
        <v>88</v>
      </c>
    </row>
    <row r="17" spans="1:5" x14ac:dyDescent="0.45">
      <c r="A17" s="14" t="s">
        <v>8371</v>
      </c>
      <c r="B17" s="10">
        <v>3</v>
      </c>
      <c r="C17" s="10">
        <v>35</v>
      </c>
      <c r="D17" s="10">
        <v>37</v>
      </c>
      <c r="E17" s="10">
        <v>75</v>
      </c>
    </row>
    <row r="18" spans="1:5" x14ac:dyDescent="0.45">
      <c r="A18" s="14" t="s">
        <v>8360</v>
      </c>
      <c r="B18" s="10">
        <v>37</v>
      </c>
      <c r="C18" s="10">
        <v>493</v>
      </c>
      <c r="D18" s="10">
        <v>839</v>
      </c>
      <c r="E18" s="10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674E4-77C1-41A3-AF2C-38A58C2E8414}">
  <dimension ref="A1:H13"/>
  <sheetViews>
    <sheetView workbookViewId="0">
      <selection activeCell="H35" sqref="H35"/>
    </sheetView>
  </sheetViews>
  <sheetFormatPr defaultRowHeight="14.25" x14ac:dyDescent="0.45"/>
  <cols>
    <col min="1" max="1" width="24.265625" customWidth="1"/>
    <col min="2" max="2" width="32.86328125" customWidth="1"/>
    <col min="3" max="3" width="19.796875" customWidth="1"/>
    <col min="4" max="4" width="19.1328125" customWidth="1"/>
    <col min="5" max="5" width="18.53125" customWidth="1"/>
    <col min="6" max="6" width="20" customWidth="1"/>
    <col min="7" max="7" width="23.33203125" customWidth="1"/>
    <col min="8" max="8" width="21.265625" customWidth="1"/>
  </cols>
  <sheetData>
    <row r="1" spans="1:8" x14ac:dyDescent="0.45">
      <c r="A1" s="11" t="s">
        <v>8380</v>
      </c>
      <c r="B1" s="11" t="s">
        <v>8386</v>
      </c>
      <c r="C1" s="11" t="s">
        <v>8385</v>
      </c>
      <c r="D1" s="11" t="s">
        <v>8387</v>
      </c>
      <c r="E1" s="11" t="s">
        <v>8388</v>
      </c>
      <c r="F1" s="11" t="s">
        <v>8389</v>
      </c>
      <c r="G1" s="11" t="s">
        <v>8390</v>
      </c>
      <c r="H1" s="11" t="s">
        <v>8391</v>
      </c>
    </row>
    <row r="2" spans="1:8" x14ac:dyDescent="0.45">
      <c r="A2" t="s">
        <v>8392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Kickstarter!X2</f>
        <v>0</v>
      </c>
      <c r="E2">
        <f>SUM(B2:D2)</f>
        <v>186</v>
      </c>
      <c r="F2" s="15">
        <f t="shared" ref="F2:F12" si="0">B2/E2*100</f>
        <v>75.806451612903231</v>
      </c>
      <c r="G2" s="15">
        <f>C2/E2*100</f>
        <v>24.193548387096776</v>
      </c>
      <c r="H2" s="15">
        <f>D2/E2*100</f>
        <v>0</v>
      </c>
    </row>
    <row r="3" spans="1:8" x14ac:dyDescent="0.45">
      <c r="A3" t="s">
        <v>8393</v>
      </c>
      <c r="B3">
        <f>COUNTIFS(Kickstarter!$D:$D,"&gt;=1000",Kickstarter!$F:$F,"successful",Kickstarter!$D:$D,"&lt;=4999",Kickstarter!$F:$F,"successful",Kickstarter!$R:$R,"plays")</f>
        <v>388</v>
      </c>
      <c r="C3">
        <f>COUNTIFS(Kickstarter!$D:$D,"&gt;=1000",Kickstarter!$F:$F,"failed",Kickstarter!$D:$D,"&lt;=4999",Kickstarter!$F:$F,"failed",Kickstarter!$R:$R,"plays")</f>
        <v>146</v>
      </c>
      <c r="D3">
        <f>COUNTIFS(Kickstarter!$D:$D,"&gt;=1000",Kickstarter!$F:$F,"canceled",Kickstarter!$D:$D,"&lt;=4999",Kickstarter!$F:$F,"canceled",Kickstarter!$R:$R,"plays")</f>
        <v>0</v>
      </c>
      <c r="E3">
        <f>SUM(B3:D3)</f>
        <v>534</v>
      </c>
      <c r="F3" s="15">
        <f t="shared" si="0"/>
        <v>72.659176029962552</v>
      </c>
      <c r="G3" s="15">
        <f>C3/E3*100</f>
        <v>27.340823970037455</v>
      </c>
      <c r="H3" s="15">
        <f t="shared" ref="H3:H13" si="1">D3/E3*100</f>
        <v>0</v>
      </c>
    </row>
    <row r="4" spans="1:8" x14ac:dyDescent="0.45">
      <c r="A4" t="s">
        <v>8394</v>
      </c>
      <c r="B4">
        <f>COUNTIFS(Kickstarter!$D:$D,"&gt;=5000",Kickstarter!$F:$F,"successful",Kickstarter!$D:$D,"&lt;=9999",Kickstarter!$F:$F,"successful",Kickstarter!$R:$R,"plays")</f>
        <v>93</v>
      </c>
      <c r="C4">
        <f>COUNTIFS(Kickstarter!$D:$D,"&gt;=5000",Kickstarter!$F:$F,"failed",Kickstarter!$D:$D,"&lt;=9999",Kickstarter!$F:$F,"failed",Kickstarter!$R:$R,"plays")</f>
        <v>76</v>
      </c>
      <c r="D4">
        <f>COUNTIFS(Kickstarter!$D:$D,"&gt;=5000",Kickstarter!$F:$F,"canceled",Kickstarter!$D:$D,"&lt;=9999",Kickstarter!$F:$F,"canceled",Kickstarter!$R:$R,"plays")</f>
        <v>0</v>
      </c>
      <c r="E4">
        <f>SUM(B4:D4)</f>
        <v>169</v>
      </c>
      <c r="F4" s="15">
        <f t="shared" si="0"/>
        <v>55.029585798816569</v>
      </c>
      <c r="G4" s="15">
        <f t="shared" ref="G4:G13" si="2">C4/E4*100</f>
        <v>44.970414201183431</v>
      </c>
      <c r="H4" s="15">
        <f t="shared" si="1"/>
        <v>0</v>
      </c>
    </row>
    <row r="5" spans="1:8" x14ac:dyDescent="0.45">
      <c r="A5" t="s">
        <v>8395</v>
      </c>
      <c r="B5">
        <f>COUNTIFS(Kickstarter!$D:$D,"&gt;=10000",Kickstarter!$F:$F,"successful",Kickstarter!$D:$D,"&lt;=14999",Kickstarter!$F:$F,"successful",Kickstarter!$R:$R,"plays")</f>
        <v>39</v>
      </c>
      <c r="C5">
        <f>COUNTIFS(Kickstarter!$D:$D,"&gt;=10000",Kickstarter!$F:$F,"failed",Kickstarter!$D:$D,"&lt;=14999",Kickstarter!$F:$F,"failed",Kickstarter!$R:$R,"plays")</f>
        <v>33</v>
      </c>
      <c r="D5">
        <f>COUNTIFS(Kickstarter!$D:$D,"&gt;=5000",Kickstarter!$F:$F,"canceled",Kickstarter!$D:$D,"&lt;=9999",Kickstarter!$F:$F,"canceled",Kickstarter!$R:$R,"plays")</f>
        <v>0</v>
      </c>
      <c r="E5">
        <f t="shared" ref="E5:E13" si="3">SUM(B5:D5)</f>
        <v>72</v>
      </c>
      <c r="F5" s="15">
        <f t="shared" si="0"/>
        <v>54.166666666666664</v>
      </c>
      <c r="G5" s="15">
        <f t="shared" si="2"/>
        <v>45.833333333333329</v>
      </c>
      <c r="H5" s="15">
        <f t="shared" si="1"/>
        <v>0</v>
      </c>
    </row>
    <row r="6" spans="1:8" x14ac:dyDescent="0.45">
      <c r="A6" t="s">
        <v>8396</v>
      </c>
      <c r="B6">
        <f>COUNTIFS(Kickstarter!$D:$D,"&gt;=15000",Kickstarter!$F:$F,"successful",Kickstarter!$D:$D,"&lt;=19999",Kickstarter!$F:$F,"successful",Kickstarter!$R:$R,"plays")</f>
        <v>12</v>
      </c>
      <c r="C6">
        <f>COUNTIFS(Kickstarter!$D:$D,"&gt;=15000",Kickstarter!$F:$F,"failed",Kickstarter!$D:$D,"&lt;=19999",Kickstarter!$F:$F,"failed",Kickstarter!$R:$R,"plays")</f>
        <v>12</v>
      </c>
      <c r="D6">
        <f>COUNTIFS(Kickstarter!$D:$D,"&gt;=15000",Kickstarter!$F:$F,"canceled",Kickstarter!$D:$D,"&lt;=19999",Kickstarter!$F:$F,"canceled",Kickstarter!$R:$R,"plays")</f>
        <v>0</v>
      </c>
      <c r="E6">
        <f t="shared" si="3"/>
        <v>24</v>
      </c>
      <c r="F6" s="15">
        <f t="shared" si="0"/>
        <v>50</v>
      </c>
      <c r="G6" s="15">
        <f t="shared" si="2"/>
        <v>50</v>
      </c>
      <c r="H6" s="15">
        <f t="shared" si="1"/>
        <v>0</v>
      </c>
    </row>
    <row r="7" spans="1:8" x14ac:dyDescent="0.45">
      <c r="A7" t="s">
        <v>8397</v>
      </c>
      <c r="B7">
        <f>COUNTIFS(Kickstarter!$D:$D,"&gt;=20000",Kickstarter!$F:$F,"successful",Kickstarter!$D:$D,"&lt;=24999",Kickstarter!$F:$F,"successful",Kickstarter!$R:$R,"plays")</f>
        <v>9</v>
      </c>
      <c r="C7">
        <f>COUNTIFS(Kickstarter!$D:$D,"&gt;=20000",Kickstarter!$F:$F,"failed",Kickstarter!$D:$D,"&lt;=24999",Kickstarter!$F:$F,"failed",Kickstarter!$R:$R,"plays")</f>
        <v>11</v>
      </c>
      <c r="D7">
        <f>COUNTIFS(Kickstarter!$D:$D,"&gt;=20000",Kickstarter!$F:$F,"canceled",Kickstarter!$D:$D,"&lt;=24999",Kickstarter!$F:$F,"canceled",Kickstarter!$R:$R,"plays")</f>
        <v>0</v>
      </c>
      <c r="E7">
        <f t="shared" si="3"/>
        <v>20</v>
      </c>
      <c r="F7" s="15">
        <f t="shared" si="0"/>
        <v>45</v>
      </c>
      <c r="G7" s="15">
        <f t="shared" si="2"/>
        <v>55.000000000000007</v>
      </c>
      <c r="H7" s="15">
        <f t="shared" si="1"/>
        <v>0</v>
      </c>
    </row>
    <row r="8" spans="1:8" x14ac:dyDescent="0.45">
      <c r="A8" t="s">
        <v>8398</v>
      </c>
      <c r="B8">
        <f>COUNTIFS(Kickstarter!$D:$D,"&gt;=25000",Kickstarter!$F:$F,"successful",Kickstarter!$D:$D,"&lt;=29999",Kickstarter!$F:$F,"successful",Kickstarter!$R:$R,"plays")</f>
        <v>1</v>
      </c>
      <c r="C8">
        <f>COUNTIFS(Kickstarter!$D:$D,"&gt;=25000",Kickstarter!$F:$F,"failed",Kickstarter!$D:$D,"&lt;=29999",Kickstarter!$F:$F,"failed",Kickstarter!$R:$R,"plays")</f>
        <v>4</v>
      </c>
      <c r="D8">
        <f>COUNTIFS(Kickstarter!$D:$D,"&gt;=25000",Kickstarter!$F:$F,"canceled",Kickstarter!$D:$D,"&lt;=29999",Kickstarter!$F:$F,"canceled",Kickstarter!$R:$R,"plays")</f>
        <v>0</v>
      </c>
      <c r="E8">
        <f t="shared" si="3"/>
        <v>5</v>
      </c>
      <c r="F8" s="15">
        <f t="shared" si="0"/>
        <v>20</v>
      </c>
      <c r="G8" s="15">
        <f t="shared" si="2"/>
        <v>80</v>
      </c>
      <c r="H8" s="15">
        <f t="shared" si="1"/>
        <v>0</v>
      </c>
    </row>
    <row r="9" spans="1:8" x14ac:dyDescent="0.45">
      <c r="A9" t="s">
        <v>8399</v>
      </c>
      <c r="B9">
        <f>COUNTIFS(Kickstarter!$D:$D,"&gt;=30000",Kickstarter!$F:$F,"successful",Kickstarter!$D:$D,"&lt;=34999",Kickstarter!$F:$F,"successful",Kickstarter!$R:$R,"plays")</f>
        <v>3</v>
      </c>
      <c r="C9">
        <f>COUNTIFS(Kickstarter!$D:$D,"&gt;=30000",Kickstarter!$F:$F,"failed",Kickstarter!$D:$D,"&lt;=34999",Kickstarter!$F:$F,"failed",Kickstarter!$R:$R,"plays")</f>
        <v>8</v>
      </c>
      <c r="D9">
        <f>COUNTIFS(Kickstarter!$D:$D,"&gt;=30000",Kickstarter!$F:$F,"canceled",Kickstarter!$D:$D,"&lt;=34999",Kickstarter!$F:$F,"canceled",Kickstarter!$R:$R,"plays")</f>
        <v>0</v>
      </c>
      <c r="E9">
        <f t="shared" si="3"/>
        <v>11</v>
      </c>
      <c r="F9" s="15">
        <f t="shared" si="0"/>
        <v>27.27272727272727</v>
      </c>
      <c r="G9" s="15">
        <f t="shared" si="2"/>
        <v>72.727272727272734</v>
      </c>
      <c r="H9" s="15">
        <f t="shared" si="1"/>
        <v>0</v>
      </c>
    </row>
    <row r="10" spans="1:8" x14ac:dyDescent="0.45">
      <c r="A10" t="s">
        <v>8400</v>
      </c>
      <c r="B10">
        <f>COUNTIFS(Kickstarter!$D:$D,"&gt;=35000",Kickstarter!$F:$F,"successful",Kickstarter!$D:$D,"&lt;=39999",Kickstarter!$F:$F,"successful",Kickstarter!$R:$R,"plays")</f>
        <v>4</v>
      </c>
      <c r="C10">
        <f>COUNTIFS(Kickstarter!$D:$D,"&gt;=35000",Kickstarter!$F:$F,"failed",Kickstarter!$D:$D,"&lt;=39999",Kickstarter!$F:$F,"failed",Kickstarter!$R:$R,"plays")</f>
        <v>2</v>
      </c>
      <c r="D10">
        <f>COUNTIFS(Kickstarter!$D:$D,"&gt;=5000",Kickstarter!$F:$F,"canceled",Kickstarter!$D:$D,"&lt;=9999",Kickstarter!$F:$F,"canceled",Kickstarter!$R:$R,"plays")</f>
        <v>0</v>
      </c>
      <c r="E10">
        <f t="shared" si="3"/>
        <v>6</v>
      </c>
      <c r="F10" s="15">
        <f t="shared" si="0"/>
        <v>66.666666666666657</v>
      </c>
      <c r="G10" s="15">
        <f t="shared" si="2"/>
        <v>33.333333333333329</v>
      </c>
      <c r="H10" s="15">
        <f t="shared" si="1"/>
        <v>0</v>
      </c>
    </row>
    <row r="11" spans="1:8" x14ac:dyDescent="0.45">
      <c r="A11" t="s">
        <v>8401</v>
      </c>
      <c r="B11">
        <f>COUNTIFS(Kickstarter!$D:$D,"&gt;=40000",Kickstarter!$F:$F,"successful",Kickstarter!$D:$D,"&lt;=44999",Kickstarter!$F:$F,"successful",Kickstarter!$R:$R,"plays")</f>
        <v>2</v>
      </c>
      <c r="C11">
        <f>COUNTIFS(Kickstarter!$D:$D,"&gt;=40000",Kickstarter!$F:$F,"failed",Kickstarter!$D:$D,"&lt;=44999",Kickstarter!$F:$F,"failed",Kickstarter!$R:$R,"plays")</f>
        <v>1</v>
      </c>
      <c r="D11">
        <f>COUNTIFS(Kickstarter!$D:$D,"&gt;=40000",Kickstarter!$F:$F,"canceled",Kickstarter!$D:$D,"&lt;=44999",Kickstarter!$F:$F,"canceled",Kickstarter!$R:$R,"plays")</f>
        <v>0</v>
      </c>
      <c r="E11">
        <f t="shared" si="3"/>
        <v>3</v>
      </c>
      <c r="F11" s="15">
        <f t="shared" si="0"/>
        <v>66.666666666666657</v>
      </c>
      <c r="G11" s="15">
        <f t="shared" si="2"/>
        <v>33.333333333333329</v>
      </c>
      <c r="H11" s="15">
        <f t="shared" si="1"/>
        <v>0</v>
      </c>
    </row>
    <row r="12" spans="1:8" x14ac:dyDescent="0.45">
      <c r="A12" t="s">
        <v>8402</v>
      </c>
      <c r="B12">
        <f>COUNTIFS(Kickstarter!$D:$D,"&gt;=45000",Kickstarter!$F:$F,"successful",Kickstarter!$D:$D,"&lt;=49999",Kickstarter!$F:$F,"successful",Kickstarter!$R:$R,"plays")</f>
        <v>0</v>
      </c>
      <c r="C12">
        <f>COUNTIFS(Kickstarter!$D:$D,"&gt;=45000",Kickstarter!$F:$F,"failed",Kickstarter!$D:$D,"&lt;=49999",Kickstarter!$F:$F,"failed",Kickstarter!$R:$R,"plays")</f>
        <v>1</v>
      </c>
      <c r="D12">
        <f>COUNTIFS(Kickstarter!$D:$D,"&gt;=45000",Kickstarter!$F:$F,"canceled",Kickstarter!$D:$D,"&lt;=49999",Kickstarter!$F:$F,"canceled",Kickstarter!$R:$R,"plays")</f>
        <v>0</v>
      </c>
      <c r="E12">
        <f t="shared" si="3"/>
        <v>1</v>
      </c>
      <c r="F12" s="15">
        <f t="shared" si="0"/>
        <v>0</v>
      </c>
      <c r="G12" s="15">
        <f t="shared" si="2"/>
        <v>100</v>
      </c>
      <c r="H12" s="15">
        <f t="shared" si="1"/>
        <v>0</v>
      </c>
    </row>
    <row r="13" spans="1:8" x14ac:dyDescent="0.45">
      <c r="A13" t="s">
        <v>8403</v>
      </c>
      <c r="B13">
        <f>COUNTIFS(Kickstarter!$D:$D,"&gt;=50000",Kickstarter!$F:$F,"successful",Kickstarter!$F:$F,"successful",Kickstarter!$R:$R,"plays")</f>
        <v>2</v>
      </c>
      <c r="C13">
        <f>COUNTIFS(Kickstarter!$D:$D,"&gt;=50000",Kickstarter!$F:$F,"failed",Kickstarter!$F:$F,"successful",Kickstarter!$R:$R,"plays")</f>
        <v>0</v>
      </c>
      <c r="D13">
        <f>COUNTIFS(Kickstarter!$D:$D,"&gt;=50000",Kickstarter!$F:$F,"canceled",Kickstarter!$F:$F,"successful",Kickstarter!$R:$R,"plays")</f>
        <v>0</v>
      </c>
      <c r="E13">
        <f t="shared" si="3"/>
        <v>2</v>
      </c>
      <c r="F13" s="15">
        <f t="shared" ref="F13" si="4">B13/E13*100</f>
        <v>100</v>
      </c>
      <c r="G13" s="15">
        <f t="shared" si="2"/>
        <v>0</v>
      </c>
      <c r="H13" s="15">
        <f t="shared" si="1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 </vt:lpstr>
      <vt:lpstr>Outcomes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Che Owolabi</cp:lastModifiedBy>
  <dcterms:created xsi:type="dcterms:W3CDTF">2017-04-20T15:17:24Z</dcterms:created>
  <dcterms:modified xsi:type="dcterms:W3CDTF">2021-12-25T02:34:37Z</dcterms:modified>
</cp:coreProperties>
</file>