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deep\Desktop\FM FInal\"/>
    </mc:Choice>
  </mc:AlternateContent>
  <bookViews>
    <workbookView xWindow="0" yWindow="0" windowWidth="17970" windowHeight="5130"/>
  </bookViews>
  <sheets>
    <sheet name="Read Me First" sheetId="6" r:id="rId1"/>
    <sheet name="Altman's Z-Score" sheetId="4" r:id="rId2"/>
    <sheet name="DuPont Analysis" sheetId="5" r:id="rId3"/>
    <sheet name="Normal Scenario" sheetId="1" r:id="rId4"/>
    <sheet name="Boom" sheetId="2" r:id="rId5"/>
    <sheet name="Recession" sheetId="3"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K6" i="4"/>
  <c r="H26" i="3"/>
  <c r="G26" i="3"/>
  <c r="E26" i="3"/>
  <c r="H26" i="2"/>
  <c r="G26" i="2"/>
  <c r="E26" i="2"/>
  <c r="H29" i="1"/>
  <c r="G29" i="1"/>
  <c r="B30" i="5" l="1"/>
  <c r="D28" i="5"/>
  <c r="F27" i="5"/>
  <c r="F28" i="5"/>
  <c r="B23" i="5"/>
  <c r="F20" i="5"/>
  <c r="F19" i="5"/>
  <c r="D20" i="5"/>
  <c r="B13" i="5"/>
  <c r="E24" i="3" l="1"/>
  <c r="E22" i="3"/>
  <c r="E20" i="3"/>
  <c r="E18" i="3"/>
  <c r="E16" i="3"/>
  <c r="E24" i="2"/>
  <c r="E22" i="2"/>
  <c r="E20" i="2"/>
  <c r="E18" i="2"/>
  <c r="E16" i="2"/>
  <c r="G16" i="4"/>
  <c r="E27" i="1"/>
  <c r="G13" i="4"/>
  <c r="G10" i="4"/>
  <c r="G6" i="4"/>
  <c r="B20" i="4" l="1"/>
  <c r="E25" i="1"/>
  <c r="E23" i="1"/>
  <c r="E21" i="1"/>
  <c r="E19" i="1"/>
  <c r="G3" i="3"/>
  <c r="H3" i="2"/>
  <c r="G3" i="2"/>
  <c r="F14" i="3"/>
  <c r="F13" i="3"/>
  <c r="G13" i="3" s="1"/>
  <c r="F11" i="3"/>
  <c r="G11" i="3" s="1"/>
  <c r="G16" i="3" s="1"/>
  <c r="F8" i="3"/>
  <c r="H7" i="3"/>
  <c r="G7" i="3"/>
  <c r="G5" i="3"/>
  <c r="F5" i="3"/>
  <c r="F14" i="2"/>
  <c r="F13" i="2"/>
  <c r="F11" i="2"/>
  <c r="G11" i="2" s="1"/>
  <c r="F8" i="2"/>
  <c r="H7" i="2"/>
  <c r="G7" i="2"/>
  <c r="F5" i="2"/>
  <c r="G20" i="3" l="1"/>
  <c r="G12" i="3"/>
  <c r="G18" i="3" s="1"/>
  <c r="G24" i="3"/>
  <c r="G14" i="3"/>
  <c r="H3" i="3"/>
  <c r="G13" i="2"/>
  <c r="H14" i="3"/>
  <c r="H11" i="3"/>
  <c r="H12" i="3"/>
  <c r="H13" i="3"/>
  <c r="H8" i="3"/>
  <c r="H9" i="3" s="1"/>
  <c r="G8" i="3"/>
  <c r="G9" i="3" s="1"/>
  <c r="G8" i="2"/>
  <c r="G9" i="2" s="1"/>
  <c r="G5" i="2"/>
  <c r="G16" i="2" s="1"/>
  <c r="G12" i="2"/>
  <c r="G18" i="2" s="1"/>
  <c r="G14" i="2"/>
  <c r="G24" i="2" l="1"/>
  <c r="H16" i="3"/>
  <c r="H24" i="3"/>
  <c r="G22" i="2"/>
  <c r="H20" i="3"/>
  <c r="H22" i="3"/>
  <c r="G22" i="3"/>
  <c r="H5" i="3"/>
  <c r="H18" i="3" s="1"/>
  <c r="G20" i="2"/>
  <c r="H14" i="2"/>
  <c r="H11" i="2"/>
  <c r="H16" i="2" s="1"/>
  <c r="H13" i="2"/>
  <c r="H12" i="2"/>
  <c r="H5" i="2"/>
  <c r="H24" i="2" s="1"/>
  <c r="H8" i="2"/>
  <c r="H9" i="2" s="1"/>
  <c r="H22" i="2" l="1"/>
  <c r="H18" i="2"/>
  <c r="H20" i="2"/>
  <c r="F11" i="1"/>
  <c r="H10" i="1"/>
  <c r="G10" i="1"/>
  <c r="F14" i="1" l="1"/>
  <c r="G6" i="1" l="1"/>
  <c r="F17" i="1"/>
  <c r="F16" i="1"/>
  <c r="F8" i="1"/>
  <c r="G17" i="1" l="1"/>
  <c r="G25" i="1" s="1"/>
  <c r="G15" i="1"/>
  <c r="G21" i="1" s="1"/>
  <c r="G11" i="1"/>
  <c r="G12" i="1" s="1"/>
  <c r="G16" i="1"/>
  <c r="G8" i="1"/>
  <c r="G27" i="1" s="1"/>
  <c r="G14" i="1"/>
  <c r="G19" i="1" s="1"/>
  <c r="H6" i="1"/>
  <c r="G23" i="1" l="1"/>
  <c r="H15" i="1"/>
  <c r="H11" i="1"/>
  <c r="H12" i="1" s="1"/>
  <c r="H17" i="1"/>
  <c r="H14" i="1"/>
  <c r="H8" i="1"/>
  <c r="H27" i="1" s="1"/>
  <c r="H16" i="1"/>
  <c r="H21" i="1" l="1"/>
  <c r="H19" i="1"/>
  <c r="H23" i="1"/>
  <c r="H25" i="1"/>
</calcChain>
</file>

<file path=xl/sharedStrings.xml><?xml version="1.0" encoding="utf-8"?>
<sst xmlns="http://schemas.openxmlformats.org/spreadsheetml/2006/main" count="198" uniqueCount="89">
  <si>
    <t>Year</t>
  </si>
  <si>
    <t>Net Sales</t>
  </si>
  <si>
    <t>Total Assets</t>
  </si>
  <si>
    <t>Total Liabilities</t>
  </si>
  <si>
    <t>Working Capital</t>
  </si>
  <si>
    <t>Retained Earnings</t>
  </si>
  <si>
    <t>Earnings before Interest and Tax</t>
  </si>
  <si>
    <t>Market Value of Equity</t>
  </si>
  <si>
    <t>https://www.moneycontrol.com/financials/eichermotors/balance-sheetVI/EM</t>
  </si>
  <si>
    <t>Current Liabilities</t>
  </si>
  <si>
    <t>https://www.moneycontrol.com/financials/eichermotors/results/yearly/EM</t>
  </si>
  <si>
    <t>Percent on sales</t>
  </si>
  <si>
    <t>Dividend: 12.5%</t>
  </si>
  <si>
    <t>Non current Liabilities</t>
  </si>
  <si>
    <t>NA</t>
  </si>
  <si>
    <t>HISTORICAL DATA</t>
  </si>
  <si>
    <t>FORECASTED DATA</t>
  </si>
  <si>
    <t>Working Capital/Total Assets | X1:</t>
  </si>
  <si>
    <t>Retained Earnings/Total Assets | X2:</t>
  </si>
  <si>
    <t>EBIT/Total Assets | X3:</t>
  </si>
  <si>
    <t>Market Value of Equity/ Total Liabilities | X4:</t>
  </si>
  <si>
    <t>Sales/Total Assets | X5:</t>
  </si>
  <si>
    <t>Total Number of Shares</t>
  </si>
  <si>
    <t xml:space="preserve"> Sales</t>
  </si>
  <si>
    <t>X1</t>
  </si>
  <si>
    <t>X2</t>
  </si>
  <si>
    <t>X3</t>
  </si>
  <si>
    <t>EBIT (Earnings before Interest and Tax)</t>
  </si>
  <si>
    <t>Total Asset</t>
  </si>
  <si>
    <t>X4</t>
  </si>
  <si>
    <t>Total Liabiliies</t>
  </si>
  <si>
    <t>X5</t>
  </si>
  <si>
    <t>Z (1968 Version)</t>
  </si>
  <si>
    <t>Altman</t>
  </si>
  <si>
    <t>3.25+6.56X1+3.26X2+6.72X3+1.05X4</t>
  </si>
  <si>
    <t>Altman For Emerging Markets</t>
  </si>
  <si>
    <t>6.56X1+3.26X2+6.72X3+1.05X4</t>
  </si>
  <si>
    <t xml:space="preserve">Calculate the financial distress of the company using Z-score model, show all calculations on word file and Interpret the results in your own word. </t>
  </si>
  <si>
    <t>Market Value of Equity (In Crores)</t>
  </si>
  <si>
    <t>Market Value per share as on 31st Mar, 2020</t>
  </si>
  <si>
    <t>FORMULA</t>
  </si>
  <si>
    <t>NOTE:-</t>
  </si>
  <si>
    <t>https://www.indeed.com/career-advice/career-development/du-pont-analysis</t>
  </si>
  <si>
    <t>https://www.eicher.in/uploads/1594976193_EML%20AR%202019-20.pdf</t>
  </si>
  <si>
    <t>https://www.moneycontrol.com/financials/eichermotors/profit-lossVI/EM</t>
  </si>
  <si>
    <t>1. Standalone Financial statements have been used for Eicher Motors</t>
  </si>
  <si>
    <t>2. Financial Year taken into consideration is April, 2019 - March, 2020</t>
  </si>
  <si>
    <t>SOURCE OF DATA AND REFERNCES:-</t>
  </si>
  <si>
    <t>4. Assumptions for each scenario has been mentioned in the corresponding sheet</t>
  </si>
  <si>
    <t>Sales have been forecasted linearly</t>
  </si>
  <si>
    <t>-&gt;</t>
  </si>
  <si>
    <t>Total assets is considered direct percent of sales</t>
  </si>
  <si>
    <t>Remain constant over the years</t>
  </si>
  <si>
    <t>Current liabilities are considered direct % of sales</t>
  </si>
  <si>
    <t>Sum of current and non current liabilities</t>
  </si>
  <si>
    <t>Retained earnings are calculated as net sales*(1-dividend payout ratio)</t>
  </si>
  <si>
    <t>Market value is considered direct % of sales</t>
  </si>
  <si>
    <t>COGS and Operating expense is considered direct % of sales, hence EBIT is also direct 5 of sales</t>
  </si>
  <si>
    <t>Corresponding Notes and Asuumptions:-</t>
  </si>
  <si>
    <t>Working Capital is considered direct % of sales, and calculated as difference in current assets and current liabilities</t>
  </si>
  <si>
    <t>Sales have been forecasted linearly with growth rate of 30%</t>
  </si>
  <si>
    <t>Sales have been forecasted linearly with downfall of 10% every year</t>
  </si>
  <si>
    <t xml:space="preserve">Using Dupont analysis method, calculate the ROE of the company and show all calculations. Interpret the results by taking same ratios of any two other companies from same sector.   </t>
  </si>
  <si>
    <t>Taking three scenarios (boom, recession, and normal) forecast the financial distress, or probability of the bankruptcy. Forecast the sales and then based on sales forecast the rest of the items of P&amp;L and Balance Sheet and calculate the forecasted ratios used in Z score and calculate the Z score for next two years.</t>
  </si>
  <si>
    <t>Z- Score</t>
  </si>
  <si>
    <t>Net Income</t>
  </si>
  <si>
    <t>Revenue</t>
  </si>
  <si>
    <t>X</t>
  </si>
  <si>
    <t>Average Total Assets</t>
  </si>
  <si>
    <t>Average Shareholders' Equity</t>
  </si>
  <si>
    <t>Dupont Analysis =</t>
  </si>
  <si>
    <t>Ashok Leyland</t>
  </si>
  <si>
    <t>Apollo Tyres</t>
  </si>
  <si>
    <t>Z-Score Results:</t>
  </si>
  <si>
    <t>Z-Score between 1.23 and 2.9 represents the “caution” zone.</t>
  </si>
  <si>
    <t>Z-Score of over 2.9 represents a company with a safe balance sheet.</t>
  </si>
  <si>
    <t>This ratio measures the amount of reinvested earnings or losses, which reflects the extent of the company's leverage. Eicher is considered to ba having a high RE/TA which suggests that is has a history of profitability and has tha ability to stand up to a bad year of losses.</t>
  </si>
  <si>
    <t xml:space="preserve">The ratio of EBIT and Ttoal Assets is a version of Return of Assets which is an ffective way of assessing a company's ability to squeeze profits from its assests before deducting factors like interest and tax. Eicher is slightly in a better position to squeeze profits before deducting interest and tax. </t>
  </si>
  <si>
    <t>This ratio shows that if a firm were to become insolvent, how much the company's markets values would decline before liabilities exceed assets on the financial statement.  Here, Eichers is in a better position which implies is has a solid financiancial position.</t>
  </si>
  <si>
    <t>This ratio tells investors how will management handles competition and how efficiently the firm uses assets to generate sales. The ratio value 0.8515 signifies that Eicher the management is not too well in handling the competition and not so efficient in handling its assests to gererate sales, but still in a manageable position.</t>
  </si>
  <si>
    <t>0.72X1+0.85X2+3.1X3+0.42X4+X5</t>
  </si>
  <si>
    <t>Z-Score of &lt; 1.23 represents a company vulnerability to Bankrupcy</t>
  </si>
  <si>
    <t>This ratio is considered to be a good test for corporate distress. Here the ratio is positive which implies Eicher  do not have any trouble paying is's bills.</t>
  </si>
  <si>
    <t>Based on the calculations for the Z- score and the interpretation, it can be claearly observed that the company is in the "SAFE" zone</t>
  </si>
  <si>
    <t>Inference</t>
  </si>
  <si>
    <t>The Z-score of Eicher for the year 2020 is 2.958844 which implies that the company is in the safe zone. Forcasting for the years 2021 and 2022 under NORMAL conditions, the Z-score calculated is 2.9932 and 3.0004 respectively which is greater than 2.90. Hence it can be inferred that under NORMAL conditions, Eicher will remain in the safe zone</t>
  </si>
  <si>
    <t>The Z-score of Eicher for the year 2020 is 2.958844 which implies that the company is in the safe zone. Forcasting for the years 2021 and 2022 under BOOM conditions, the Z-score calculated is 3.0067 and 3.0319 respectively which is greater than 2.90. Hence it can be inferred that under BOOM conditions, Eicher will remain in the safe zone</t>
  </si>
  <si>
    <t>The Z-score of Eicher for the year 2020 is 2.958844 which implies that the company is in the safe zone. Forcasting for the years 2021 and 2022 under RECESSION conditions, the Z-score calculated is 9.9628 and 2.9483 respectively which is greater than 2.90. Hence it can be inferred that under RECESSION conditions, Eicher will remain in the safe zone</t>
  </si>
  <si>
    <t>3. Altman Z-score formula considered is, 0.72X1+0.85X2+3.1X3+0.42X4+1X5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</si>
</sst>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0"/>
    <numFmt numFmtId="166" formatCode="0.00000000000"/>
    <numFmt numFmtId="167" formatCode="0.000000000000"/>
    <numFmt numFmtId="168" formatCode="0.0000000000000"/>
  </numFmts>
  <fonts count="16" x14ac:knownFonts="1">
    <font>
      <sz val="11"/>
      <color theme="1"/>
      <name val="Calibri"/>
      <family val="2"/>
      <scheme val="minor"/>
    </font>
    <font>
      <sz val="11"/>
      <color rgb="FF333333"/>
      <name val="Calibri"/>
      <family val="2"/>
      <scheme val="minor"/>
    </font>
    <font>
      <b/>
      <sz val="11"/>
      <color rgb="FF333333"/>
      <name val="Arial"/>
      <family val="2"/>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rgb="FF222222"/>
      <name val="Calibri"/>
      <family val="2"/>
      <scheme val="minor"/>
    </font>
    <font>
      <sz val="11"/>
      <color rgb="FF222222"/>
      <name val="Calibri"/>
      <family val="2"/>
      <scheme val="minor"/>
    </font>
    <font>
      <sz val="11"/>
      <color rgb="FF000000"/>
      <name val="Calibri"/>
      <family val="2"/>
      <scheme val="minor"/>
    </font>
    <font>
      <b/>
      <sz val="14"/>
      <color rgb="FF333333"/>
      <name val="Arial"/>
      <family val="2"/>
    </font>
    <font>
      <sz val="11"/>
      <color rgb="FF9C0006"/>
      <name val="Calibri"/>
      <family val="2"/>
      <scheme val="minor"/>
    </font>
    <font>
      <sz val="12"/>
      <color rgb="FF000000"/>
      <name val="Georgia"/>
      <family val="1"/>
    </font>
  </fonts>
  <fills count="1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C7CE"/>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9" fontId="3" fillId="0" borderId="0" applyFont="0" applyFill="0" applyBorder="0" applyAlignment="0" applyProtection="0"/>
    <xf numFmtId="0" fontId="5" fillId="0" borderId="0" applyNumberFormat="0" applyFill="0" applyBorder="0" applyAlignment="0" applyProtection="0"/>
    <xf numFmtId="0" fontId="6" fillId="0" borderId="0"/>
    <xf numFmtId="0" fontId="14" fillId="14" borderId="0" applyNumberFormat="0" applyBorder="0" applyAlignment="0" applyProtection="0"/>
  </cellStyleXfs>
  <cellXfs count="128">
    <xf numFmtId="0" fontId="0" fillId="0" borderId="0" xfId="0"/>
    <xf numFmtId="0" fontId="0" fillId="0" borderId="0" xfId="0" applyFont="1" applyBorder="1" applyAlignment="1">
      <alignment horizontal="center"/>
    </xf>
    <xf numFmtId="0" fontId="0" fillId="0" borderId="0" xfId="0" applyBorder="1"/>
    <xf numFmtId="4" fontId="2" fillId="0" borderId="0" xfId="0" applyNumberFormat="1" applyFont="1"/>
    <xf numFmtId="0" fontId="2" fillId="0" borderId="0" xfId="0" applyFont="1"/>
    <xf numFmtId="0" fontId="0" fillId="2" borderId="1" xfId="0" applyFont="1" applyFill="1" applyBorder="1" applyAlignment="1">
      <alignment horizontal="left"/>
    </xf>
    <xf numFmtId="0" fontId="0" fillId="2" borderId="1" xfId="0" applyFont="1" applyFill="1" applyBorder="1"/>
    <xf numFmtId="0" fontId="0" fillId="0" borderId="1" xfId="0" applyFont="1" applyFill="1" applyBorder="1" applyAlignment="1">
      <alignment horizontal="center"/>
    </xf>
    <xf numFmtId="4" fontId="1" fillId="0" borderId="1" xfId="0" applyNumberFormat="1" applyFont="1" applyFill="1" applyBorder="1" applyAlignment="1">
      <alignment horizontal="center" vertical="top" wrapText="1"/>
    </xf>
    <xf numFmtId="4" fontId="0" fillId="0" borderId="0" xfId="0" applyNumberFormat="1"/>
    <xf numFmtId="0" fontId="4" fillId="2" borderId="1" xfId="0" applyFont="1" applyFill="1" applyBorder="1" applyAlignment="1">
      <alignment horizontal="center"/>
    </xf>
    <xf numFmtId="0" fontId="0" fillId="0" borderId="0" xfId="0" applyAlignment="1">
      <alignment horizontal="center"/>
    </xf>
    <xf numFmtId="9" fontId="0" fillId="0" borderId="0" xfId="1" applyFont="1"/>
    <xf numFmtId="165" fontId="0" fillId="0" borderId="1" xfId="0" applyNumberFormat="1" applyFont="1" applyFill="1" applyBorder="1" applyAlignment="1">
      <alignment horizontal="center"/>
    </xf>
    <xf numFmtId="165" fontId="0" fillId="0" borderId="0" xfId="0" applyNumberFormat="1"/>
    <xf numFmtId="165" fontId="1" fillId="0" borderId="1" xfId="0" applyNumberFormat="1" applyFont="1" applyFill="1" applyBorder="1" applyAlignment="1">
      <alignment horizontal="center" vertical="top" wrapText="1"/>
    </xf>
    <xf numFmtId="165" fontId="1" fillId="0" borderId="1" xfId="0" applyNumberFormat="1" applyFont="1" applyFill="1" applyBorder="1" applyAlignment="1">
      <alignment horizontal="center"/>
    </xf>
    <xf numFmtId="9" fontId="1" fillId="0" borderId="1" xfId="1" applyFont="1" applyFill="1" applyBorder="1" applyAlignment="1">
      <alignment horizontal="center"/>
    </xf>
    <xf numFmtId="165" fontId="0" fillId="2" borderId="1" xfId="0" applyNumberFormat="1" applyFont="1" applyFill="1" applyBorder="1" applyAlignment="1">
      <alignment horizontal="center"/>
    </xf>
    <xf numFmtId="165" fontId="1" fillId="0" borderId="1" xfId="0" applyNumberFormat="1" applyFont="1" applyBorder="1" applyAlignment="1">
      <alignment horizontal="center"/>
    </xf>
    <xf numFmtId="165" fontId="0" fillId="4" borderId="1" xfId="0" applyNumberFormat="1" applyFont="1" applyFill="1" applyBorder="1" applyAlignment="1">
      <alignment horizontal="center"/>
    </xf>
    <xf numFmtId="9" fontId="1" fillId="0" borderId="1" xfId="1" applyFont="1" applyFill="1" applyBorder="1" applyAlignment="1">
      <alignment horizontal="center" vertical="top" wrapText="1"/>
    </xf>
    <xf numFmtId="165" fontId="0" fillId="3" borderId="1" xfId="0" applyNumberFormat="1" applyFont="1" applyFill="1" applyBorder="1" applyAlignment="1">
      <alignment horizontal="center"/>
    </xf>
    <xf numFmtId="9" fontId="0" fillId="0" borderId="1" xfId="1" applyFont="1" applyFill="1" applyBorder="1" applyAlignment="1">
      <alignment horizontal="center"/>
    </xf>
    <xf numFmtId="164" fontId="1" fillId="0" borderId="1" xfId="0" applyNumberFormat="1" applyFont="1" applyFill="1" applyBorder="1" applyAlignment="1">
      <alignment horizontal="center"/>
    </xf>
    <xf numFmtId="164" fontId="1" fillId="0" borderId="1" xfId="0" applyNumberFormat="1" applyFont="1" applyFill="1" applyBorder="1" applyAlignment="1">
      <alignment horizontal="center" vertical="top" wrapText="1"/>
    </xf>
    <xf numFmtId="164" fontId="0" fillId="0" borderId="1" xfId="0" applyNumberFormat="1" applyFont="1" applyFill="1" applyBorder="1" applyAlignment="1">
      <alignment horizontal="center"/>
    </xf>
    <xf numFmtId="164" fontId="1" fillId="0" borderId="1" xfId="1" applyNumberFormat="1" applyFont="1" applyFill="1" applyBorder="1" applyAlignment="1">
      <alignment horizontal="center"/>
    </xf>
    <xf numFmtId="164" fontId="0" fillId="2" borderId="1" xfId="0" applyNumberFormat="1" applyFont="1" applyFill="1" applyBorder="1" applyAlignment="1">
      <alignment horizontal="center"/>
    </xf>
    <xf numFmtId="164" fontId="1" fillId="0" borderId="1" xfId="0" applyNumberFormat="1" applyFont="1" applyBorder="1" applyAlignment="1">
      <alignment horizontal="center"/>
    </xf>
    <xf numFmtId="164" fontId="0" fillId="4" borderId="1" xfId="0" applyNumberFormat="1" applyFont="1" applyFill="1" applyBorder="1" applyAlignment="1">
      <alignment horizontal="center"/>
    </xf>
    <xf numFmtId="164" fontId="1" fillId="0" borderId="1" xfId="1" applyNumberFormat="1" applyFont="1" applyFill="1" applyBorder="1" applyAlignment="1">
      <alignment horizontal="center" vertical="top" wrapText="1"/>
    </xf>
    <xf numFmtId="164" fontId="0" fillId="3" borderId="1" xfId="0" applyNumberFormat="1" applyFont="1" applyFill="1" applyBorder="1" applyAlignment="1">
      <alignment horizontal="center"/>
    </xf>
    <xf numFmtId="164" fontId="0" fillId="0" borderId="1" xfId="1" applyNumberFormat="1" applyFont="1" applyFill="1" applyBorder="1" applyAlignment="1">
      <alignment horizontal="center"/>
    </xf>
    <xf numFmtId="0" fontId="0" fillId="0" borderId="0" xfId="0" applyAlignment="1"/>
    <xf numFmtId="0" fontId="0" fillId="0" borderId="0" xfId="0"/>
    <xf numFmtId="0" fontId="0" fillId="0" borderId="0" xfId="0"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6" xfId="0" applyBorder="1"/>
    <xf numFmtId="0" fontId="0" fillId="0" borderId="9" xfId="0" applyBorder="1"/>
    <xf numFmtId="4" fontId="0" fillId="0" borderId="12" xfId="0" applyNumberFormat="1" applyFont="1" applyFill="1" applyBorder="1" applyAlignment="1">
      <alignment horizontal="center"/>
    </xf>
    <xf numFmtId="0" fontId="0" fillId="10" borderId="11" xfId="0" applyFill="1" applyBorder="1" applyAlignment="1">
      <alignment horizontal="center"/>
    </xf>
    <xf numFmtId="0" fontId="0" fillId="0" borderId="10" xfId="0" applyBorder="1" applyAlignment="1"/>
    <xf numFmtId="0" fontId="0" fillId="11" borderId="1" xfId="0" applyFill="1" applyBorder="1" applyAlignment="1">
      <alignment horizontal="center"/>
    </xf>
    <xf numFmtId="0" fontId="0" fillId="12" borderId="7" xfId="0" applyFill="1" applyBorder="1" applyAlignment="1"/>
    <xf numFmtId="0" fontId="0" fillId="11" borderId="1" xfId="0" applyFill="1" applyBorder="1" applyAlignment="1">
      <alignment horizontal="center" wrapText="1"/>
    </xf>
    <xf numFmtId="0" fontId="0" fillId="12" borderId="1" xfId="0" applyFill="1" applyBorder="1" applyAlignment="1">
      <alignment horizontal="center"/>
    </xf>
    <xf numFmtId="0" fontId="0" fillId="12" borderId="5" xfId="0" applyFill="1" applyBorder="1" applyAlignment="1">
      <alignment horizontal="center"/>
    </xf>
    <xf numFmtId="10" fontId="1" fillId="0" borderId="1" xfId="1" applyNumberFormat="1" applyFont="1" applyFill="1" applyBorder="1" applyAlignment="1">
      <alignment horizontal="center"/>
    </xf>
    <xf numFmtId="10" fontId="0" fillId="0" borderId="1" xfId="1" applyNumberFormat="1" applyFont="1" applyFill="1" applyBorder="1" applyAlignment="1">
      <alignment horizontal="center"/>
    </xf>
    <xf numFmtId="0" fontId="0" fillId="0" borderId="0" xfId="0" quotePrefix="1" applyFont="1" applyBorder="1" applyAlignment="1">
      <alignment horizontal="right"/>
    </xf>
    <xf numFmtId="0" fontId="0" fillId="2" borderId="0" xfId="0" applyFill="1"/>
    <xf numFmtId="0" fontId="8" fillId="0" borderId="0" xfId="0" applyFont="1" applyAlignment="1">
      <alignment horizontal="center"/>
    </xf>
    <xf numFmtId="0" fontId="8" fillId="0" borderId="0" xfId="0" applyFont="1" applyAlignment="1"/>
    <xf numFmtId="0" fontId="0" fillId="13" borderId="13" xfId="0" applyFill="1" applyBorder="1"/>
    <xf numFmtId="0" fontId="0" fillId="13" borderId="9" xfId="0" applyFill="1" applyBorder="1"/>
    <xf numFmtId="0" fontId="6" fillId="0" borderId="7" xfId="3" applyBorder="1"/>
    <xf numFmtId="0" fontId="0" fillId="0" borderId="10" xfId="0" applyBorder="1"/>
    <xf numFmtId="0" fontId="0" fillId="12" borderId="5" xfId="0" applyFont="1" applyFill="1" applyBorder="1" applyAlignment="1">
      <alignment horizontal="center"/>
    </xf>
    <xf numFmtId="0" fontId="0" fillId="12" borderId="7" xfId="0" applyFont="1" applyFill="1" applyBorder="1" applyAlignment="1">
      <alignment horizontal="center"/>
    </xf>
    <xf numFmtId="0" fontId="0" fillId="0" borderId="8" xfId="0" applyFont="1" applyBorder="1" applyAlignment="1">
      <alignment horizontal="center"/>
    </xf>
    <xf numFmtId="0" fontId="0" fillId="0" borderId="10" xfId="0" applyFont="1" applyBorder="1" applyAlignment="1">
      <alignment horizontal="center"/>
    </xf>
    <xf numFmtId="2" fontId="11" fillId="0" borderId="11" xfId="3" applyNumberFormat="1" applyFont="1" applyBorder="1" applyAlignment="1">
      <alignment horizontal="center"/>
    </xf>
    <xf numFmtId="2" fontId="0" fillId="0" borderId="6" xfId="3" applyNumberFormat="1" applyFont="1" applyBorder="1" applyAlignment="1">
      <alignment horizontal="center"/>
    </xf>
    <xf numFmtId="2" fontId="0" fillId="0" borderId="11" xfId="3" applyNumberFormat="1" applyFont="1" applyBorder="1" applyAlignment="1">
      <alignment horizontal="center"/>
    </xf>
    <xf numFmtId="2" fontId="11" fillId="0" borderId="9" xfId="3" applyNumberFormat="1" applyFont="1" applyBorder="1" applyAlignment="1">
      <alignment horizontal="center"/>
    </xf>
    <xf numFmtId="2" fontId="0" fillId="0" borderId="9" xfId="3" applyNumberFormat="1" applyFont="1" applyBorder="1" applyAlignment="1">
      <alignment horizontal="center"/>
    </xf>
    <xf numFmtId="4" fontId="13" fillId="0" borderId="0" xfId="0" applyNumberFormat="1" applyFont="1"/>
    <xf numFmtId="0" fontId="12" fillId="0" borderId="7" xfId="0" applyFont="1" applyBorder="1"/>
    <xf numFmtId="0" fontId="12" fillId="0" borderId="8" xfId="0" applyFont="1" applyBorder="1"/>
    <xf numFmtId="0" fontId="12" fillId="0" borderId="10" xfId="0" applyFont="1" applyBorder="1"/>
    <xf numFmtId="0" fontId="11" fillId="0" borderId="11" xfId="0" applyFont="1" applyBorder="1" applyAlignment="1">
      <alignment horizontal="center"/>
    </xf>
    <xf numFmtId="0" fontId="12" fillId="0" borderId="11" xfId="0" applyFont="1" applyBorder="1" applyAlignment="1">
      <alignment horizontal="center"/>
    </xf>
    <xf numFmtId="0" fontId="12" fillId="0" borderId="6" xfId="0" applyFont="1" applyBorder="1" applyAlignment="1">
      <alignment horizontal="center"/>
    </xf>
    <xf numFmtId="3" fontId="11" fillId="0" borderId="9" xfId="0" applyNumberFormat="1" applyFont="1" applyBorder="1" applyAlignment="1">
      <alignment horizontal="center"/>
    </xf>
    <xf numFmtId="0" fontId="12" fillId="0" borderId="9" xfId="0" applyFont="1" applyBorder="1" applyAlignment="1">
      <alignment horizontal="center"/>
    </xf>
    <xf numFmtId="4" fontId="12" fillId="0" borderId="11" xfId="0" applyNumberFormat="1" applyFont="1" applyBorder="1" applyAlignment="1">
      <alignment horizontal="center"/>
    </xf>
    <xf numFmtId="4" fontId="10" fillId="0" borderId="9" xfId="0" applyNumberFormat="1" applyFont="1" applyBorder="1" applyAlignment="1">
      <alignment horizontal="center"/>
    </xf>
    <xf numFmtId="0" fontId="15" fillId="9" borderId="1" xfId="0" applyFont="1" applyFill="1" applyBorder="1" applyAlignment="1">
      <alignment horizontal="left" vertical="center" wrapText="1"/>
    </xf>
    <xf numFmtId="0" fontId="15" fillId="0" borderId="1" xfId="0" applyFont="1" applyBorder="1" applyAlignment="1">
      <alignment horizontal="left" vertical="center" wrapText="1"/>
    </xf>
    <xf numFmtId="0" fontId="0" fillId="10" borderId="0" xfId="0" applyFont="1" applyFill="1" applyAlignment="1"/>
    <xf numFmtId="0" fontId="0" fillId="10" borderId="0" xfId="0" applyFill="1"/>
    <xf numFmtId="0" fontId="0" fillId="0" borderId="0" xfId="0" applyFont="1"/>
    <xf numFmtId="0" fontId="0" fillId="0" borderId="1" xfId="0" applyBorder="1"/>
    <xf numFmtId="0" fontId="0" fillId="9" borderId="1" xfId="0" applyFill="1" applyBorder="1" applyAlignment="1">
      <alignment horizontal="center" vertical="center"/>
    </xf>
    <xf numFmtId="0" fontId="0" fillId="10" borderId="1" xfId="0" applyFill="1" applyBorder="1"/>
    <xf numFmtId="0" fontId="0" fillId="10" borderId="1" xfId="0" applyFill="1" applyBorder="1" applyAlignment="1">
      <alignment horizontal="center" vertical="center"/>
    </xf>
    <xf numFmtId="0" fontId="0" fillId="10" borderId="3" xfId="0" applyFill="1" applyBorder="1" applyAlignment="1">
      <alignment horizontal="center" vertical="center"/>
    </xf>
    <xf numFmtId="0" fontId="0" fillId="0" borderId="9" xfId="0" applyBorder="1" applyAlignment="1">
      <alignment horizontal="center" vertical="top"/>
    </xf>
    <xf numFmtId="1" fontId="4" fillId="2" borderId="1" xfId="0" applyNumberFormat="1" applyFont="1" applyFill="1" applyBorder="1" applyAlignment="1">
      <alignment horizontal="center"/>
    </xf>
    <xf numFmtId="0" fontId="15" fillId="10" borderId="1" xfId="0" applyFont="1" applyFill="1" applyBorder="1" applyAlignment="1">
      <alignment horizontal="left" vertical="center" wrapText="1"/>
    </xf>
    <xf numFmtId="0" fontId="0" fillId="15" borderId="1" xfId="0" applyFill="1" applyBorder="1" applyAlignment="1">
      <alignment horizontal="left" vertical="center"/>
    </xf>
    <xf numFmtId="0" fontId="0" fillId="15" borderId="1" xfId="0" applyFill="1" applyBorder="1" applyAlignment="1">
      <alignment horizontal="center" vertical="center"/>
    </xf>
    <xf numFmtId="0" fontId="0" fillId="4" borderId="0" xfId="0" applyFill="1" applyAlignment="1">
      <alignment horizontal="left"/>
    </xf>
    <xf numFmtId="0" fontId="0" fillId="8" borderId="0" xfId="0" applyFill="1" applyAlignment="1">
      <alignment horizontal="left"/>
    </xf>
    <xf numFmtId="0" fontId="5" fillId="4" borderId="0" xfId="2" applyFill="1" applyAlignment="1">
      <alignment horizontal="left"/>
    </xf>
    <xf numFmtId="0" fontId="14" fillId="14" borderId="15" xfId="4" applyBorder="1" applyAlignment="1">
      <alignment horizontal="center" vertical="center"/>
    </xf>
    <xf numFmtId="0" fontId="14" fillId="14" borderId="14" xfId="4" applyBorder="1" applyAlignment="1">
      <alignment horizontal="center" vertical="center"/>
    </xf>
    <xf numFmtId="0" fontId="7" fillId="0" borderId="0" xfId="0" applyFont="1" applyAlignment="1">
      <alignment horizontal="left"/>
    </xf>
    <xf numFmtId="0" fontId="15" fillId="9" borderId="1" xfId="0" applyFont="1" applyFill="1" applyBorder="1" applyAlignment="1">
      <alignment horizontal="left" vertical="top" wrapText="1"/>
    </xf>
    <xf numFmtId="0" fontId="0" fillId="0" borderId="1" xfId="0" applyBorder="1" applyAlignment="1">
      <alignment horizontal="left" vertical="top" wrapText="1"/>
    </xf>
    <xf numFmtId="168" fontId="0" fillId="12" borderId="2" xfId="0" applyNumberFormat="1" applyFill="1" applyBorder="1" applyAlignment="1">
      <alignment horizontal="center" vertical="center"/>
    </xf>
    <xf numFmtId="168" fontId="0" fillId="12" borderId="3" xfId="0" applyNumberFormat="1" applyFill="1" applyBorder="1" applyAlignment="1">
      <alignment horizontal="center" vertical="center"/>
    </xf>
    <xf numFmtId="166" fontId="0" fillId="12" borderId="2" xfId="0" applyNumberFormat="1" applyFill="1" applyBorder="1" applyAlignment="1">
      <alignment horizontal="center" vertical="center"/>
    </xf>
    <xf numFmtId="166" fontId="0" fillId="12" borderId="3" xfId="0" applyNumberFormat="1" applyFill="1" applyBorder="1" applyAlignment="1">
      <alignment horizontal="center" vertical="center"/>
    </xf>
    <xf numFmtId="167" fontId="0" fillId="12" borderId="1" xfId="0" applyNumberFormat="1" applyFill="1" applyBorder="1" applyAlignment="1">
      <alignment horizontal="center" vertical="center"/>
    </xf>
    <xf numFmtId="166" fontId="0" fillId="12" borderId="1" xfId="0" applyNumberFormat="1" applyFill="1" applyBorder="1" applyAlignment="1">
      <alignment horizontal="center" vertical="center"/>
    </xf>
    <xf numFmtId="0" fontId="0" fillId="0" borderId="6" xfId="0" applyFont="1" applyBorder="1" applyAlignment="1">
      <alignment horizontal="center" vertical="center"/>
    </xf>
    <xf numFmtId="0" fontId="0" fillId="0" borderId="9" xfId="0" applyFont="1" applyBorder="1" applyAlignment="1">
      <alignment horizontal="center" vertical="center"/>
    </xf>
    <xf numFmtId="4" fontId="1" fillId="0" borderId="6" xfId="0" applyNumberFormat="1" applyFont="1" applyBorder="1" applyAlignment="1">
      <alignment horizontal="center" vertical="center"/>
    </xf>
    <xf numFmtId="4" fontId="1" fillId="0" borderId="9" xfId="0" applyNumberFormat="1" applyFont="1" applyBorder="1" applyAlignment="1">
      <alignment horizontal="center" vertical="center"/>
    </xf>
    <xf numFmtId="0" fontId="7" fillId="0" borderId="0" xfId="0" applyFont="1" applyAlignment="1">
      <alignment horizontal="left" wrapText="1"/>
    </xf>
    <xf numFmtId="0" fontId="0" fillId="0" borderId="6" xfId="0" applyBorder="1" applyAlignment="1">
      <alignment horizontal="center" vertical="center"/>
    </xf>
    <xf numFmtId="0" fontId="0" fillId="0" borderId="9" xfId="0" applyBorder="1" applyAlignment="1">
      <alignment horizontal="center" vertical="center"/>
    </xf>
    <xf numFmtId="2" fontId="0" fillId="0" borderId="6" xfId="3" applyNumberFormat="1" applyFont="1" applyBorder="1" applyAlignment="1">
      <alignment horizontal="center" vertical="center"/>
    </xf>
    <xf numFmtId="2" fontId="0" fillId="0" borderId="9" xfId="3" applyNumberFormat="1" applyFont="1" applyBorder="1" applyAlignment="1">
      <alignment horizontal="center" vertical="center"/>
    </xf>
    <xf numFmtId="0" fontId="0" fillId="15" borderId="1" xfId="0" applyFill="1" applyBorder="1" applyAlignment="1">
      <alignment horizontal="left" vertical="center" wrapText="1"/>
    </xf>
    <xf numFmtId="0" fontId="9" fillId="5" borderId="1" xfId="0" applyFont="1" applyFill="1" applyBorder="1" applyAlignment="1">
      <alignment horizontal="right"/>
    </xf>
    <xf numFmtId="0" fontId="7" fillId="0" borderId="0" xfId="0" applyFont="1" applyAlignment="1">
      <alignment horizontal="center" vertical="center" wrapText="1"/>
    </xf>
    <xf numFmtId="0" fontId="0" fillId="8" borderId="0" xfId="0" applyFill="1" applyAlignment="1">
      <alignment horizontal="right"/>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0" fillId="6" borderId="4" xfId="0" applyFill="1" applyBorder="1" applyAlignment="1">
      <alignment horizontal="center"/>
    </xf>
    <xf numFmtId="0" fontId="0" fillId="7" borderId="4" xfId="0" applyFill="1" applyBorder="1" applyAlignment="1">
      <alignment horizontal="center"/>
    </xf>
    <xf numFmtId="0" fontId="0" fillId="8" borderId="0" xfId="0" applyFont="1" applyFill="1" applyBorder="1" applyAlignment="1">
      <alignment horizontal="right"/>
    </xf>
  </cellXfs>
  <cellStyles count="5">
    <cellStyle name="Bad" xfId="4" builtinId="27"/>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cher.in/uploads/1594976193_EML%20AR%202019-20.pdf" TargetMode="External"/><Relationship Id="rId2" Type="http://schemas.openxmlformats.org/officeDocument/2006/relationships/hyperlink" Target="https://www.indeed.com/career-advice/career-development/du-pont-analysis" TargetMode="External"/><Relationship Id="rId1" Type="http://schemas.openxmlformats.org/officeDocument/2006/relationships/hyperlink" Target="https://www.moneycontrol.com/financials/eichermotors/results/yearly/EM" TargetMode="External"/><Relationship Id="rId5" Type="http://schemas.openxmlformats.org/officeDocument/2006/relationships/hyperlink" Target="https://www.moneycontrol.com/financials/eichermotors/profit-lossVI/EM" TargetMode="External"/><Relationship Id="rId4" Type="http://schemas.openxmlformats.org/officeDocument/2006/relationships/hyperlink" Target="https://www.moneycontrol.com/financials/eichermotors/balance-sheetVI/E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vestopedia.com/terms/l/leverage.as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tabSelected="1" workbookViewId="0">
      <selection activeCell="A5" sqref="A5:T5"/>
    </sheetView>
  </sheetViews>
  <sheetFormatPr defaultColWidth="8.85546875" defaultRowHeight="15" x14ac:dyDescent="0.25"/>
  <sheetData>
    <row r="1" spans="1:20" x14ac:dyDescent="0.25">
      <c r="A1" s="97" t="s">
        <v>41</v>
      </c>
      <c r="B1" s="97"/>
      <c r="C1" s="97"/>
      <c r="D1" s="97"/>
      <c r="E1" s="97"/>
      <c r="F1" s="97"/>
      <c r="G1" s="97"/>
      <c r="H1" s="97"/>
      <c r="I1" s="97"/>
      <c r="J1" s="97"/>
      <c r="K1" s="97"/>
      <c r="L1" s="97"/>
    </row>
    <row r="2" spans="1:20" x14ac:dyDescent="0.25">
      <c r="A2" s="96" t="s">
        <v>45</v>
      </c>
      <c r="B2" s="96"/>
      <c r="C2" s="96"/>
      <c r="D2" s="96"/>
      <c r="E2" s="96"/>
      <c r="F2" s="96"/>
      <c r="G2" s="96"/>
      <c r="H2" s="96"/>
      <c r="I2" s="96"/>
      <c r="J2" s="96"/>
      <c r="K2" s="96"/>
      <c r="L2" s="96"/>
      <c r="M2" s="96"/>
      <c r="N2" s="96"/>
      <c r="O2" s="96"/>
      <c r="P2" s="96"/>
      <c r="Q2" s="96"/>
      <c r="R2" s="96"/>
      <c r="S2" s="96"/>
      <c r="T2" s="96"/>
    </row>
    <row r="3" spans="1:20" x14ac:dyDescent="0.25">
      <c r="A3" s="96" t="s">
        <v>46</v>
      </c>
      <c r="B3" s="96"/>
      <c r="C3" s="96"/>
      <c r="D3" s="96"/>
      <c r="E3" s="96"/>
      <c r="F3" s="96"/>
      <c r="G3" s="96"/>
      <c r="H3" s="96"/>
      <c r="I3" s="96"/>
      <c r="J3" s="96"/>
      <c r="K3" s="96"/>
      <c r="L3" s="96"/>
      <c r="M3" s="96"/>
      <c r="N3" s="96"/>
      <c r="O3" s="96"/>
      <c r="P3" s="96"/>
      <c r="Q3" s="96"/>
      <c r="R3" s="96"/>
      <c r="S3" s="96"/>
      <c r="T3" s="96"/>
    </row>
    <row r="4" spans="1:20" x14ac:dyDescent="0.25">
      <c r="A4" s="96" t="s">
        <v>88</v>
      </c>
      <c r="B4" s="96"/>
      <c r="C4" s="96"/>
      <c r="D4" s="96"/>
      <c r="E4" s="96"/>
      <c r="F4" s="96"/>
      <c r="G4" s="96"/>
      <c r="H4" s="96"/>
      <c r="I4" s="96"/>
      <c r="J4" s="96"/>
      <c r="K4" s="96"/>
      <c r="L4" s="96"/>
      <c r="M4" s="96"/>
      <c r="N4" s="96"/>
      <c r="O4" s="96"/>
      <c r="P4" s="96"/>
      <c r="Q4" s="96"/>
      <c r="R4" s="96"/>
      <c r="S4" s="96"/>
      <c r="T4" s="96"/>
    </row>
    <row r="5" spans="1:20" x14ac:dyDescent="0.25">
      <c r="A5" s="96" t="s">
        <v>48</v>
      </c>
      <c r="B5" s="96"/>
      <c r="C5" s="96"/>
      <c r="D5" s="96"/>
      <c r="E5" s="96"/>
      <c r="F5" s="96"/>
      <c r="G5" s="96"/>
      <c r="H5" s="96"/>
      <c r="I5" s="96"/>
      <c r="J5" s="96"/>
      <c r="K5" s="96"/>
      <c r="L5" s="96"/>
      <c r="M5" s="96"/>
      <c r="N5" s="96"/>
      <c r="O5" s="96"/>
      <c r="P5" s="96"/>
      <c r="Q5" s="96"/>
      <c r="R5" s="96"/>
      <c r="S5" s="96"/>
      <c r="T5" s="96"/>
    </row>
    <row r="6" spans="1:20" x14ac:dyDescent="0.25">
      <c r="A6" s="96"/>
      <c r="B6" s="96"/>
      <c r="C6" s="96"/>
      <c r="D6" s="96"/>
      <c r="E6" s="96"/>
      <c r="F6" s="96"/>
      <c r="G6" s="96"/>
      <c r="H6" s="96"/>
      <c r="I6" s="96"/>
      <c r="J6" s="96"/>
      <c r="K6" s="96"/>
      <c r="L6" s="96"/>
      <c r="M6" s="96"/>
      <c r="N6" s="96"/>
      <c r="O6" s="96"/>
      <c r="P6" s="96"/>
      <c r="Q6" s="96"/>
      <c r="R6" s="96"/>
      <c r="S6" s="96"/>
      <c r="T6" s="96"/>
    </row>
    <row r="7" spans="1:20" x14ac:dyDescent="0.25">
      <c r="A7" s="96"/>
      <c r="B7" s="96"/>
      <c r="C7" s="96"/>
      <c r="D7" s="96"/>
      <c r="E7" s="96"/>
      <c r="F7" s="96"/>
      <c r="G7" s="96"/>
      <c r="H7" s="96"/>
      <c r="I7" s="96"/>
      <c r="J7" s="96"/>
      <c r="K7" s="96"/>
      <c r="L7" s="96"/>
      <c r="M7" s="96"/>
      <c r="N7" s="96"/>
      <c r="O7" s="96"/>
      <c r="P7" s="96"/>
      <c r="Q7" s="96"/>
      <c r="R7" s="96"/>
      <c r="S7" s="96"/>
      <c r="T7" s="96"/>
    </row>
    <row r="8" spans="1:20" x14ac:dyDescent="0.25">
      <c r="A8" s="96"/>
      <c r="B8" s="96"/>
      <c r="C8" s="96"/>
      <c r="D8" s="96"/>
      <c r="E8" s="96"/>
      <c r="F8" s="96"/>
      <c r="G8" s="96"/>
      <c r="H8" s="96"/>
      <c r="I8" s="96"/>
      <c r="J8" s="96"/>
      <c r="K8" s="96"/>
      <c r="L8" s="96"/>
      <c r="M8" s="96"/>
      <c r="N8" s="96"/>
      <c r="O8" s="96"/>
      <c r="P8" s="96"/>
      <c r="Q8" s="96"/>
      <c r="R8" s="96"/>
      <c r="S8" s="96"/>
      <c r="T8" s="96"/>
    </row>
    <row r="9" spans="1:20" x14ac:dyDescent="0.25">
      <c r="A9" s="96"/>
      <c r="B9" s="96"/>
      <c r="C9" s="96"/>
      <c r="D9" s="96"/>
      <c r="E9" s="96"/>
      <c r="F9" s="96"/>
      <c r="G9" s="96"/>
      <c r="H9" s="96"/>
      <c r="I9" s="96"/>
      <c r="J9" s="96"/>
      <c r="K9" s="96"/>
      <c r="L9" s="96"/>
      <c r="M9" s="96"/>
      <c r="N9" s="96"/>
      <c r="O9" s="96"/>
      <c r="P9" s="96"/>
      <c r="Q9" s="96"/>
      <c r="R9" s="96"/>
      <c r="S9" s="96"/>
      <c r="T9" s="96"/>
    </row>
    <row r="11" spans="1:20" x14ac:dyDescent="0.25">
      <c r="A11" s="97" t="s">
        <v>47</v>
      </c>
      <c r="B11" s="97"/>
      <c r="C11" s="97"/>
      <c r="D11" s="97"/>
      <c r="E11" s="97"/>
      <c r="F11" s="97"/>
      <c r="G11" s="97"/>
      <c r="H11" s="97"/>
      <c r="I11" s="97"/>
      <c r="J11" s="97"/>
      <c r="K11" s="97"/>
      <c r="L11" s="97"/>
    </row>
    <row r="12" spans="1:20" x14ac:dyDescent="0.25">
      <c r="A12" s="98" t="s">
        <v>10</v>
      </c>
      <c r="B12" s="96"/>
      <c r="C12" s="96"/>
      <c r="D12" s="96"/>
      <c r="E12" s="96"/>
      <c r="F12" s="96"/>
      <c r="G12" s="96"/>
      <c r="H12" s="96"/>
      <c r="I12" s="96"/>
      <c r="J12" s="96"/>
      <c r="K12" s="96"/>
      <c r="L12" s="96"/>
      <c r="M12" s="96"/>
      <c r="N12" s="96"/>
      <c r="O12" s="96"/>
      <c r="P12" s="96"/>
      <c r="Q12" s="96"/>
      <c r="R12" s="96"/>
      <c r="S12" s="96"/>
      <c r="T12" s="96"/>
    </row>
    <row r="13" spans="1:20" x14ac:dyDescent="0.25">
      <c r="A13" s="98" t="s">
        <v>42</v>
      </c>
      <c r="B13" s="96"/>
      <c r="C13" s="96"/>
      <c r="D13" s="96"/>
      <c r="E13" s="96"/>
      <c r="F13" s="96"/>
      <c r="G13" s="96"/>
      <c r="H13" s="96"/>
      <c r="I13" s="96"/>
      <c r="J13" s="96"/>
      <c r="K13" s="96"/>
      <c r="L13" s="96"/>
      <c r="M13" s="96"/>
      <c r="N13" s="96"/>
      <c r="O13" s="96"/>
      <c r="P13" s="96"/>
      <c r="Q13" s="96"/>
      <c r="R13" s="96"/>
      <c r="S13" s="96"/>
      <c r="T13" s="96"/>
    </row>
    <row r="14" spans="1:20" x14ac:dyDescent="0.25">
      <c r="A14" s="98" t="s">
        <v>43</v>
      </c>
      <c r="B14" s="96"/>
      <c r="C14" s="96"/>
      <c r="D14" s="96"/>
      <c r="E14" s="96"/>
      <c r="F14" s="96"/>
      <c r="G14" s="96"/>
      <c r="H14" s="96"/>
      <c r="I14" s="96"/>
      <c r="J14" s="96"/>
      <c r="K14" s="96"/>
      <c r="L14" s="96"/>
      <c r="M14" s="96"/>
      <c r="N14" s="96"/>
      <c r="O14" s="96"/>
      <c r="P14" s="96"/>
      <c r="Q14" s="96"/>
      <c r="R14" s="96"/>
      <c r="S14" s="96"/>
      <c r="T14" s="96"/>
    </row>
    <row r="15" spans="1:20" x14ac:dyDescent="0.25">
      <c r="A15" s="98" t="s">
        <v>8</v>
      </c>
      <c r="B15" s="96"/>
      <c r="C15" s="96"/>
      <c r="D15" s="96"/>
      <c r="E15" s="96"/>
      <c r="F15" s="96"/>
      <c r="G15" s="96"/>
      <c r="H15" s="96"/>
      <c r="I15" s="96"/>
      <c r="J15" s="96"/>
      <c r="K15" s="96"/>
      <c r="L15" s="96"/>
      <c r="M15" s="96"/>
      <c r="N15" s="96"/>
      <c r="O15" s="96"/>
      <c r="P15" s="96"/>
      <c r="Q15" s="96"/>
      <c r="R15" s="96"/>
      <c r="S15" s="96"/>
      <c r="T15" s="96"/>
    </row>
    <row r="16" spans="1:20" x14ac:dyDescent="0.25">
      <c r="A16" s="98" t="s">
        <v>44</v>
      </c>
      <c r="B16" s="96"/>
      <c r="C16" s="96"/>
      <c r="D16" s="96"/>
      <c r="E16" s="96"/>
      <c r="F16" s="96"/>
      <c r="G16" s="96"/>
      <c r="H16" s="96"/>
      <c r="I16" s="96"/>
      <c r="J16" s="96"/>
      <c r="K16" s="96"/>
      <c r="L16" s="96"/>
      <c r="M16" s="96"/>
      <c r="N16" s="96"/>
      <c r="O16" s="96"/>
      <c r="P16" s="96"/>
      <c r="Q16" s="96"/>
      <c r="R16" s="96"/>
      <c r="S16" s="96"/>
      <c r="T16" s="96"/>
    </row>
    <row r="17" spans="1:20" x14ac:dyDescent="0.25">
      <c r="A17" s="96"/>
      <c r="B17" s="96"/>
      <c r="C17" s="96"/>
      <c r="D17" s="96"/>
      <c r="E17" s="96"/>
      <c r="F17" s="96"/>
      <c r="G17" s="96"/>
      <c r="H17" s="96"/>
      <c r="I17" s="96"/>
      <c r="J17" s="96"/>
      <c r="K17" s="96"/>
      <c r="L17" s="96"/>
      <c r="M17" s="96"/>
      <c r="N17" s="96"/>
      <c r="O17" s="96"/>
      <c r="P17" s="96"/>
      <c r="Q17" s="96"/>
      <c r="R17" s="96"/>
      <c r="S17" s="96"/>
      <c r="T17" s="96"/>
    </row>
    <row r="18" spans="1:20" x14ac:dyDescent="0.25">
      <c r="A18" s="96"/>
      <c r="B18" s="96"/>
      <c r="C18" s="96"/>
      <c r="D18" s="96"/>
      <c r="E18" s="96"/>
      <c r="F18" s="96"/>
      <c r="G18" s="96"/>
      <c r="H18" s="96"/>
      <c r="I18" s="96"/>
      <c r="J18" s="96"/>
      <c r="K18" s="96"/>
      <c r="L18" s="96"/>
      <c r="M18" s="96"/>
      <c r="N18" s="96"/>
      <c r="O18" s="96"/>
      <c r="P18" s="96"/>
      <c r="Q18" s="96"/>
      <c r="R18" s="96"/>
      <c r="S18" s="96"/>
      <c r="T18" s="96"/>
    </row>
    <row r="19" spans="1:20" x14ac:dyDescent="0.25">
      <c r="A19" s="96"/>
      <c r="B19" s="96"/>
      <c r="C19" s="96"/>
      <c r="D19" s="96"/>
      <c r="E19" s="96"/>
      <c r="F19" s="96"/>
      <c r="G19" s="96"/>
      <c r="H19" s="96"/>
      <c r="I19" s="96"/>
      <c r="J19" s="96"/>
      <c r="K19" s="96"/>
      <c r="L19" s="96"/>
      <c r="M19" s="96"/>
      <c r="N19" s="96"/>
      <c r="O19" s="96"/>
      <c r="P19" s="96"/>
      <c r="Q19" s="96"/>
      <c r="R19" s="96"/>
      <c r="S19" s="96"/>
      <c r="T19" s="96"/>
    </row>
  </sheetData>
  <mergeCells count="18">
    <mergeCell ref="A17:T17"/>
    <mergeCell ref="A18:T18"/>
    <mergeCell ref="A19:T19"/>
    <mergeCell ref="A1:L1"/>
    <mergeCell ref="A11:L11"/>
    <mergeCell ref="A8:T8"/>
    <mergeCell ref="A9:T9"/>
    <mergeCell ref="A12:T12"/>
    <mergeCell ref="A13:T13"/>
    <mergeCell ref="A14:T14"/>
    <mergeCell ref="A15:T15"/>
    <mergeCell ref="A2:T2"/>
    <mergeCell ref="A3:T3"/>
    <mergeCell ref="A4:T4"/>
    <mergeCell ref="A5:T5"/>
    <mergeCell ref="A6:T6"/>
    <mergeCell ref="A7:T7"/>
    <mergeCell ref="A16:T16"/>
  </mergeCells>
  <hyperlinks>
    <hyperlink ref="A12" r:id="rId1"/>
    <hyperlink ref="A13" r:id="rId2"/>
    <hyperlink ref="A14" r:id="rId3"/>
    <hyperlink ref="A15" r:id="rId4"/>
    <hyperlink ref="A16"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opLeftCell="H7" workbookViewId="0">
      <selection activeCell="H24" sqref="H24"/>
    </sheetView>
  </sheetViews>
  <sheetFormatPr defaultColWidth="8.85546875" defaultRowHeight="15" x14ac:dyDescent="0.25"/>
  <cols>
    <col min="2" max="2" width="15" customWidth="1"/>
    <col min="3" max="3" width="35.85546875" bestFit="1" customWidth="1"/>
    <col min="4" max="4" width="13.42578125" customWidth="1"/>
    <col min="5" max="5" width="9" bestFit="1" customWidth="1"/>
    <col min="7" max="7" width="15.7109375" bestFit="1" customWidth="1"/>
    <col min="8" max="8" width="96.5703125" customWidth="1"/>
    <col min="9" max="9" width="8.85546875" customWidth="1"/>
    <col min="10" max="10" width="31.5703125" customWidth="1"/>
    <col min="11" max="11" width="32.140625" bestFit="1" customWidth="1"/>
    <col min="12" max="12" width="10" customWidth="1"/>
    <col min="13" max="13" width="9" customWidth="1"/>
  </cols>
  <sheetData>
    <row r="1" spans="1:17" ht="18.75" x14ac:dyDescent="0.3">
      <c r="A1" s="101" t="s">
        <v>37</v>
      </c>
      <c r="B1" s="101"/>
      <c r="C1" s="101"/>
      <c r="D1" s="101"/>
      <c r="E1" s="101"/>
      <c r="F1" s="101"/>
      <c r="G1" s="101"/>
      <c r="H1" s="101"/>
      <c r="I1" s="101"/>
      <c r="J1" s="101"/>
      <c r="K1" s="101"/>
      <c r="L1" s="101"/>
      <c r="M1" s="101"/>
      <c r="N1" s="101"/>
    </row>
    <row r="2" spans="1:17" ht="16.5" customHeight="1" thickBot="1" x14ac:dyDescent="0.3">
      <c r="B2" s="36"/>
      <c r="C2" s="36"/>
      <c r="D2" s="36"/>
      <c r="E2" s="36"/>
      <c r="F2" s="36"/>
      <c r="G2" s="36"/>
      <c r="J2" s="84"/>
      <c r="K2" s="84"/>
    </row>
    <row r="3" spans="1:17" ht="15.75" thickBot="1" x14ac:dyDescent="0.3">
      <c r="B3" s="50" t="s">
        <v>24</v>
      </c>
      <c r="C3" s="40" t="s">
        <v>4</v>
      </c>
      <c r="D3" s="37"/>
      <c r="E3" s="40">
        <v>4475.4799999999996</v>
      </c>
      <c r="F3" s="37"/>
      <c r="G3" s="104">
        <v>0.42305281874201833</v>
      </c>
      <c r="H3" s="103" t="s">
        <v>82</v>
      </c>
      <c r="J3" s="99" t="s">
        <v>40</v>
      </c>
      <c r="K3" s="100"/>
      <c r="L3" s="35"/>
      <c r="M3" s="35"/>
      <c r="N3" s="35"/>
      <c r="O3" s="35"/>
      <c r="P3" s="35"/>
      <c r="Q3" s="35"/>
    </row>
    <row r="4" spans="1:17" ht="15.75" thickBot="1" x14ac:dyDescent="0.3">
      <c r="B4" s="38"/>
      <c r="C4" s="91" t="s">
        <v>2</v>
      </c>
      <c r="D4" s="39"/>
      <c r="E4" s="39">
        <v>10579.01</v>
      </c>
      <c r="F4" s="39"/>
      <c r="G4" s="105"/>
      <c r="H4" s="103"/>
      <c r="I4" s="83"/>
      <c r="J4" s="35"/>
      <c r="K4" s="35"/>
      <c r="L4" s="35"/>
      <c r="M4" s="35"/>
      <c r="N4" s="35"/>
      <c r="O4" s="35"/>
      <c r="P4" s="35"/>
      <c r="Q4" s="35"/>
    </row>
    <row r="5" spans="1:17" ht="15.75" thickBot="1" x14ac:dyDescent="0.3">
      <c r="B5" s="36"/>
      <c r="C5" s="36"/>
      <c r="D5" s="36"/>
      <c r="E5" s="36"/>
      <c r="F5" s="36"/>
      <c r="G5" s="34"/>
      <c r="I5" s="83"/>
      <c r="J5" s="86" t="s">
        <v>32</v>
      </c>
      <c r="K5" s="86" t="s">
        <v>80</v>
      </c>
      <c r="L5" s="35"/>
      <c r="M5" s="35"/>
      <c r="N5" s="35"/>
      <c r="O5" s="35"/>
      <c r="P5" s="35"/>
      <c r="Q5" s="35"/>
    </row>
    <row r="6" spans="1:17" ht="26.25" customHeight="1" thickBot="1" x14ac:dyDescent="0.3">
      <c r="B6" s="50" t="s">
        <v>25</v>
      </c>
      <c r="C6" s="40" t="s">
        <v>5</v>
      </c>
      <c r="D6" s="37"/>
      <c r="E6" s="43">
        <v>7663.16</v>
      </c>
      <c r="F6" s="37"/>
      <c r="G6" s="106">
        <f>E6/E7</f>
        <v>0.72437401987520567</v>
      </c>
      <c r="H6" s="103" t="s">
        <v>76</v>
      </c>
      <c r="I6" s="83"/>
      <c r="J6" s="35"/>
      <c r="K6" s="87">
        <f>0.72*G3+0.85*G6+3.1*G10+0.42*G13+G16</f>
        <v>2.9588442867471634</v>
      </c>
      <c r="L6" s="35"/>
      <c r="M6" s="35"/>
      <c r="N6" s="35"/>
      <c r="O6" s="85"/>
      <c r="P6" s="35"/>
      <c r="Q6" s="35"/>
    </row>
    <row r="7" spans="1:17" ht="22.5" customHeight="1" thickBot="1" x14ac:dyDescent="0.3">
      <c r="B7" s="38"/>
      <c r="C7" s="91" t="s">
        <v>2</v>
      </c>
      <c r="D7" s="39"/>
      <c r="E7" s="39">
        <v>10579.01</v>
      </c>
      <c r="F7" s="39"/>
      <c r="G7" s="107"/>
      <c r="H7" s="103"/>
      <c r="J7" s="35"/>
      <c r="K7" s="35"/>
      <c r="L7" s="35"/>
      <c r="M7" s="35"/>
      <c r="N7" s="35"/>
      <c r="O7" s="35"/>
      <c r="P7" s="35"/>
      <c r="Q7" s="35"/>
    </row>
    <row r="8" spans="1:17" x14ac:dyDescent="0.25">
      <c r="B8" s="36"/>
      <c r="C8" s="36"/>
      <c r="D8" s="36"/>
      <c r="E8" s="36"/>
      <c r="F8" s="36"/>
      <c r="G8" s="34"/>
      <c r="J8" s="88" t="s">
        <v>33</v>
      </c>
      <c r="K8" s="88" t="s">
        <v>34</v>
      </c>
      <c r="L8" s="35"/>
      <c r="M8" s="35"/>
      <c r="N8" s="35"/>
      <c r="O8" s="35"/>
      <c r="P8" s="35"/>
      <c r="Q8" s="35"/>
    </row>
    <row r="9" spans="1:17" ht="15.75" thickBot="1" x14ac:dyDescent="0.3">
      <c r="B9" s="36"/>
      <c r="G9" s="34"/>
      <c r="J9" s="84"/>
      <c r="K9" s="89">
        <v>8.7201395898212102</v>
      </c>
      <c r="L9" s="35"/>
      <c r="M9" s="35"/>
      <c r="N9" s="35"/>
      <c r="O9" s="35"/>
      <c r="P9" s="35"/>
      <c r="Q9" s="35"/>
    </row>
    <row r="10" spans="1:17" ht="33" customHeight="1" thickBot="1" x14ac:dyDescent="0.3">
      <c r="B10" s="50" t="s">
        <v>26</v>
      </c>
      <c r="C10" s="40" t="s">
        <v>27</v>
      </c>
      <c r="D10" s="41"/>
      <c r="E10" s="40">
        <v>1825.86</v>
      </c>
      <c r="F10" s="41"/>
      <c r="G10" s="108">
        <f>E10/E11</f>
        <v>0.17259270952574957</v>
      </c>
      <c r="H10" s="103" t="s">
        <v>77</v>
      </c>
      <c r="J10" s="84"/>
      <c r="K10" s="84"/>
      <c r="L10" s="35"/>
      <c r="M10" s="35"/>
      <c r="N10" s="35"/>
      <c r="O10" s="35"/>
      <c r="P10" s="35"/>
      <c r="Q10" s="35"/>
    </row>
    <row r="11" spans="1:17" ht="23.25" customHeight="1" thickBot="1" x14ac:dyDescent="0.3">
      <c r="B11" s="38"/>
      <c r="C11" s="91" t="s">
        <v>28</v>
      </c>
      <c r="D11" s="42"/>
      <c r="E11" s="39">
        <v>10579.01</v>
      </c>
      <c r="F11" s="42"/>
      <c r="G11" s="108"/>
      <c r="H11" s="103"/>
      <c r="J11" s="88" t="s">
        <v>35</v>
      </c>
      <c r="K11" s="88" t="s">
        <v>36</v>
      </c>
      <c r="L11" s="35"/>
      <c r="M11" s="35"/>
      <c r="N11" s="35"/>
      <c r="O11" s="35"/>
      <c r="P11" s="35"/>
      <c r="Q11" s="35"/>
    </row>
    <row r="12" spans="1:17" ht="15.75" thickBot="1" x14ac:dyDescent="0.3">
      <c r="B12" s="36"/>
      <c r="G12" s="34"/>
      <c r="J12" s="84"/>
      <c r="K12" s="90">
        <v>5.4701395898212111</v>
      </c>
      <c r="L12" s="35"/>
      <c r="M12" s="35"/>
      <c r="N12" s="35"/>
      <c r="O12" s="35"/>
      <c r="P12" s="35"/>
      <c r="Q12" s="35"/>
    </row>
    <row r="13" spans="1:17" ht="24" customHeight="1" thickBot="1" x14ac:dyDescent="0.3">
      <c r="B13" s="50" t="s">
        <v>29</v>
      </c>
      <c r="C13" s="40" t="s">
        <v>7</v>
      </c>
      <c r="D13" s="37"/>
      <c r="E13" s="44">
        <v>3575.78</v>
      </c>
      <c r="F13" s="37"/>
      <c r="G13" s="109">
        <f>E13/E14</f>
        <v>1.5522101689912184</v>
      </c>
      <c r="H13" s="103" t="s">
        <v>78</v>
      </c>
      <c r="J13" s="35"/>
      <c r="K13" s="35"/>
      <c r="L13" s="35"/>
      <c r="M13" s="35"/>
      <c r="N13" s="35"/>
      <c r="O13" s="35"/>
      <c r="P13" s="35"/>
      <c r="Q13" s="35"/>
    </row>
    <row r="14" spans="1:17" ht="35.25" customHeight="1" thickBot="1" x14ac:dyDescent="0.3">
      <c r="B14" s="38"/>
      <c r="C14" s="91" t="s">
        <v>30</v>
      </c>
      <c r="D14" s="39"/>
      <c r="E14" s="39">
        <v>2303.67</v>
      </c>
      <c r="F14" s="39"/>
      <c r="G14" s="109"/>
      <c r="H14" s="103"/>
    </row>
    <row r="15" spans="1:17" ht="15.75" thickBot="1" x14ac:dyDescent="0.3">
      <c r="B15" s="36"/>
      <c r="C15" s="36"/>
      <c r="D15" s="36"/>
      <c r="E15" s="36"/>
      <c r="F15" s="36"/>
      <c r="G15" s="34"/>
      <c r="J15" s="81" t="s">
        <v>73</v>
      </c>
      <c r="N15" s="35"/>
    </row>
    <row r="16" spans="1:17" ht="54" customHeight="1" thickBot="1" x14ac:dyDescent="0.3">
      <c r="B16" s="50" t="s">
        <v>31</v>
      </c>
      <c r="C16" s="40" t="s">
        <v>1</v>
      </c>
      <c r="D16" s="37"/>
      <c r="E16" s="44">
        <v>9008.69</v>
      </c>
      <c r="F16" s="37"/>
      <c r="G16" s="109">
        <f>E16/E17</f>
        <v>0.85156266985285012</v>
      </c>
      <c r="H16" s="103" t="s">
        <v>79</v>
      </c>
      <c r="J16" s="82" t="s">
        <v>81</v>
      </c>
      <c r="N16" s="35"/>
    </row>
    <row r="17" spans="2:17" ht="35.25" customHeight="1" thickBot="1" x14ac:dyDescent="0.3">
      <c r="B17" s="38"/>
      <c r="C17" s="91" t="s">
        <v>2</v>
      </c>
      <c r="D17" s="39"/>
      <c r="E17" s="39">
        <v>10579.01</v>
      </c>
      <c r="F17" s="39"/>
      <c r="G17" s="109"/>
      <c r="H17" s="103"/>
      <c r="J17" s="93" t="s">
        <v>74</v>
      </c>
    </row>
    <row r="18" spans="2:17" ht="45" x14ac:dyDescent="0.25">
      <c r="B18" s="36"/>
      <c r="C18" s="36"/>
      <c r="D18" s="36"/>
      <c r="E18" s="36"/>
      <c r="F18" s="36"/>
      <c r="G18" s="36"/>
      <c r="J18" s="81" t="s">
        <v>75</v>
      </c>
      <c r="K18" s="102" t="s">
        <v>83</v>
      </c>
      <c r="L18" s="102"/>
      <c r="M18" s="102"/>
      <c r="N18" s="102"/>
      <c r="O18" s="102"/>
      <c r="P18" s="102"/>
      <c r="Q18" s="102"/>
    </row>
    <row r="19" spans="2:17" ht="43.5" customHeight="1" x14ac:dyDescent="0.25">
      <c r="B19" s="48" t="s">
        <v>38</v>
      </c>
      <c r="C19" s="48" t="s">
        <v>39</v>
      </c>
      <c r="D19" s="48" t="s">
        <v>22</v>
      </c>
      <c r="E19" s="36"/>
      <c r="F19" s="36"/>
      <c r="G19" s="36"/>
    </row>
    <row r="20" spans="2:17" x14ac:dyDescent="0.25">
      <c r="B20" s="49">
        <f>(C20*D20)/10000000</f>
        <v>3575.7791826299995</v>
      </c>
      <c r="C20" s="46">
        <v>1309.5899999999999</v>
      </c>
      <c r="D20" s="46">
        <v>27304570</v>
      </c>
      <c r="E20" s="35"/>
      <c r="F20" s="35"/>
      <c r="G20" s="35"/>
    </row>
    <row r="21" spans="2:17" x14ac:dyDescent="0.25">
      <c r="B21" s="36"/>
      <c r="C21" s="36"/>
      <c r="D21" s="36"/>
      <c r="E21" s="35"/>
      <c r="F21" s="35"/>
      <c r="G21" s="35"/>
    </row>
    <row r="22" spans="2:17" x14ac:dyDescent="0.25">
      <c r="B22" s="35"/>
    </row>
    <row r="23" spans="2:17" x14ac:dyDescent="0.25">
      <c r="B23" s="35"/>
    </row>
    <row r="25" spans="2:17" ht="30" customHeight="1" x14ac:dyDescent="0.25">
      <c r="B25" s="35"/>
    </row>
    <row r="26" spans="2:17" x14ac:dyDescent="0.25">
      <c r="B26" s="35"/>
    </row>
    <row r="27" spans="2:17" x14ac:dyDescent="0.25">
      <c r="G27" s="35"/>
    </row>
    <row r="28" spans="2:17" x14ac:dyDescent="0.25">
      <c r="B28" s="35"/>
    </row>
    <row r="29" spans="2:17" x14ac:dyDescent="0.25">
      <c r="B29" s="35"/>
    </row>
  </sheetData>
  <mergeCells count="13">
    <mergeCell ref="J3:K3"/>
    <mergeCell ref="A1:N1"/>
    <mergeCell ref="K18:Q18"/>
    <mergeCell ref="H3:H4"/>
    <mergeCell ref="H6:H7"/>
    <mergeCell ref="H10:H11"/>
    <mergeCell ref="H13:H14"/>
    <mergeCell ref="H16:H17"/>
    <mergeCell ref="G3:G4"/>
    <mergeCell ref="G6:G7"/>
    <mergeCell ref="G10:G11"/>
    <mergeCell ref="G13:G14"/>
    <mergeCell ref="G16:G17"/>
  </mergeCells>
  <hyperlinks>
    <hyperlink ref="H6" r:id="rId1" display="https://www.investopedia.com/terms/l/leverage.asp"/>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selection activeCell="B30" sqref="B30"/>
    </sheetView>
  </sheetViews>
  <sheetFormatPr defaultColWidth="8.85546875" defaultRowHeight="15" x14ac:dyDescent="0.25"/>
  <cols>
    <col min="1" max="1" width="15.7109375" customWidth="1"/>
    <col min="2" max="2" width="23.42578125" bestFit="1" customWidth="1"/>
    <col min="4" max="4" width="31.28515625" customWidth="1"/>
    <col min="6" max="6" width="31.7109375" customWidth="1"/>
  </cols>
  <sheetData>
    <row r="1" spans="1:19" s="35" customFormat="1" ht="15" customHeight="1" x14ac:dyDescent="0.3">
      <c r="A1" s="114" t="s">
        <v>62</v>
      </c>
      <c r="B1" s="114"/>
      <c r="C1" s="114"/>
      <c r="D1" s="114"/>
      <c r="E1" s="114"/>
      <c r="F1" s="114"/>
      <c r="G1" s="114"/>
      <c r="H1" s="114"/>
      <c r="I1" s="114"/>
      <c r="J1" s="114"/>
      <c r="K1" s="114"/>
      <c r="L1" s="114"/>
      <c r="M1" s="114"/>
      <c r="N1" s="56"/>
      <c r="O1" s="56"/>
      <c r="P1" s="56"/>
      <c r="Q1" s="56"/>
      <c r="R1" s="56"/>
      <c r="S1" s="56"/>
    </row>
    <row r="2" spans="1:19" s="35" customFormat="1" ht="15" customHeight="1" x14ac:dyDescent="0.3">
      <c r="A2" s="114"/>
      <c r="B2" s="114"/>
      <c r="C2" s="114"/>
      <c r="D2" s="114"/>
      <c r="E2" s="114"/>
      <c r="F2" s="114"/>
      <c r="G2" s="114"/>
      <c r="H2" s="114"/>
      <c r="I2" s="114"/>
      <c r="J2" s="114"/>
      <c r="K2" s="114"/>
      <c r="L2" s="114"/>
      <c r="M2" s="114"/>
      <c r="N2" s="56"/>
      <c r="O2" s="56"/>
      <c r="P2" s="56"/>
      <c r="Q2" s="56"/>
      <c r="R2" s="56"/>
      <c r="S2" s="56"/>
    </row>
    <row r="3" spans="1:19" s="35" customFormat="1" ht="18.75" x14ac:dyDescent="0.3">
      <c r="A3" s="114"/>
      <c r="B3" s="114"/>
      <c r="C3" s="114"/>
      <c r="D3" s="114"/>
      <c r="E3" s="114"/>
      <c r="F3" s="114"/>
      <c r="G3" s="114"/>
      <c r="H3" s="114"/>
      <c r="I3" s="114"/>
      <c r="J3" s="114"/>
      <c r="K3" s="114"/>
      <c r="L3" s="114"/>
      <c r="M3" s="114"/>
      <c r="N3" s="55"/>
      <c r="O3" s="55"/>
      <c r="P3" s="55"/>
      <c r="Q3" s="55"/>
      <c r="R3" s="55"/>
      <c r="S3" s="55"/>
    </row>
    <row r="4" spans="1:19" ht="37.5" customHeight="1" x14ac:dyDescent="0.25"/>
    <row r="5" spans="1:19" ht="15.75" thickBot="1" x14ac:dyDescent="0.3"/>
    <row r="6" spans="1:19" ht="15.75" thickBot="1" x14ac:dyDescent="0.3">
      <c r="A6" s="50" t="s">
        <v>70</v>
      </c>
      <c r="B6" s="40" t="s">
        <v>65</v>
      </c>
      <c r="C6" s="115" t="s">
        <v>67</v>
      </c>
      <c r="D6" s="40" t="s">
        <v>23</v>
      </c>
      <c r="E6" s="115" t="s">
        <v>67</v>
      </c>
      <c r="F6" s="40" t="s">
        <v>68</v>
      </c>
      <c r="G6" s="47"/>
    </row>
    <row r="7" spans="1:19" ht="15.75" thickBot="1" x14ac:dyDescent="0.3">
      <c r="A7" s="38"/>
      <c r="B7" s="39" t="s">
        <v>66</v>
      </c>
      <c r="C7" s="116"/>
      <c r="D7" s="39" t="s">
        <v>68</v>
      </c>
      <c r="E7" s="116"/>
      <c r="F7" s="39" t="s">
        <v>69</v>
      </c>
      <c r="G7" s="45"/>
    </row>
    <row r="8" spans="1:19" ht="15.75" thickBot="1" x14ac:dyDescent="0.3"/>
    <row r="9" spans="1:19" ht="15.75" thickBot="1" x14ac:dyDescent="0.3">
      <c r="A9" s="61" t="s">
        <v>70</v>
      </c>
      <c r="B9" s="65">
        <v>1827.44</v>
      </c>
      <c r="C9" s="117" t="s">
        <v>67</v>
      </c>
      <c r="D9" s="66">
        <v>9008.69</v>
      </c>
      <c r="E9" s="117" t="s">
        <v>67</v>
      </c>
      <c r="F9" s="67">
        <v>10579.01</v>
      </c>
      <c r="G9" s="62"/>
    </row>
    <row r="10" spans="1:19" ht="15.75" thickBot="1" x14ac:dyDescent="0.3">
      <c r="A10" s="63"/>
      <c r="B10" s="68">
        <v>9696.83</v>
      </c>
      <c r="C10" s="118"/>
      <c r="D10" s="67">
        <v>10579.01</v>
      </c>
      <c r="E10" s="118"/>
      <c r="F10" s="69">
        <v>8275.34</v>
      </c>
      <c r="G10" s="64"/>
    </row>
    <row r="12" spans="1:19" ht="15.75" thickBot="1" x14ac:dyDescent="0.3"/>
    <row r="13" spans="1:19" ht="15.75" x14ac:dyDescent="0.25">
      <c r="A13" s="50" t="s">
        <v>70</v>
      </c>
      <c r="B13" s="59">
        <f>(B9/B10)*(D9/D10)*(F9/F10)</f>
        <v>0.20515832341133308</v>
      </c>
    </row>
    <row r="14" spans="1:19" ht="15.75" thickBot="1" x14ac:dyDescent="0.3">
      <c r="A14" s="38"/>
      <c r="B14" s="60"/>
    </row>
    <row r="17" spans="1:7" x14ac:dyDescent="0.25">
      <c r="A17" t="s">
        <v>71</v>
      </c>
      <c r="C17" s="2"/>
    </row>
    <row r="18" spans="1:7" ht="15.75" thickBot="1" x14ac:dyDescent="0.3"/>
    <row r="19" spans="1:7" ht="15.75" thickBot="1" x14ac:dyDescent="0.3">
      <c r="A19" s="61" t="s">
        <v>70</v>
      </c>
      <c r="B19" s="74">
        <v>456</v>
      </c>
      <c r="C19" s="110" t="s">
        <v>67</v>
      </c>
      <c r="D19" s="75">
        <v>17467.47</v>
      </c>
      <c r="E19" s="112" t="s">
        <v>67</v>
      </c>
      <c r="F19" s="76">
        <f>(16389.61+18224.4)/2</f>
        <v>17307.005000000001</v>
      </c>
      <c r="G19" s="71"/>
    </row>
    <row r="20" spans="1:7" ht="15.75" thickBot="1" x14ac:dyDescent="0.3">
      <c r="A20" s="72"/>
      <c r="B20" s="77">
        <v>22059</v>
      </c>
      <c r="C20" s="111"/>
      <c r="D20" s="78">
        <f>(16389.61+18224.4)/2</f>
        <v>17307.005000000001</v>
      </c>
      <c r="E20" s="113"/>
      <c r="F20" s="75">
        <f>(7263.99+8332.43)/2</f>
        <v>7798.21</v>
      </c>
      <c r="G20" s="73"/>
    </row>
    <row r="22" spans="1:7" ht="15.75" thickBot="1" x14ac:dyDescent="0.3"/>
    <row r="23" spans="1:7" ht="18" x14ac:dyDescent="0.25">
      <c r="A23" s="50" t="s">
        <v>70</v>
      </c>
      <c r="B23" s="59">
        <f>(B19/B20)*(D19/D20)*(F19/F20)</f>
        <v>4.6303530061743751E-2</v>
      </c>
      <c r="E23" s="70"/>
      <c r="F23" s="70"/>
    </row>
    <row r="24" spans="1:7" ht="15.75" thickBot="1" x14ac:dyDescent="0.3">
      <c r="A24" s="38"/>
      <c r="B24" s="60"/>
      <c r="E24" s="9"/>
      <c r="F24" s="35"/>
    </row>
    <row r="25" spans="1:7" x14ac:dyDescent="0.25">
      <c r="E25" s="35"/>
      <c r="F25" s="35"/>
    </row>
    <row r="26" spans="1:7" ht="15.75" thickBot="1" x14ac:dyDescent="0.3">
      <c r="A26" s="35" t="s">
        <v>72</v>
      </c>
    </row>
    <row r="27" spans="1:7" ht="15.75" thickBot="1" x14ac:dyDescent="0.3">
      <c r="A27" s="61" t="s">
        <v>70</v>
      </c>
      <c r="B27" s="74">
        <v>476.4</v>
      </c>
      <c r="C27" s="110" t="s">
        <v>67</v>
      </c>
      <c r="D27" s="79">
        <v>10832.7</v>
      </c>
      <c r="E27" s="112" t="s">
        <v>67</v>
      </c>
      <c r="F27" s="76">
        <f>(16481.99+13648.94)/2</f>
        <v>15065.465</v>
      </c>
      <c r="G27" s="71"/>
    </row>
    <row r="28" spans="1:7" ht="16.5" thickBot="1" x14ac:dyDescent="0.3">
      <c r="A28" s="72"/>
      <c r="B28" s="80">
        <v>16373.87</v>
      </c>
      <c r="C28" s="111"/>
      <c r="D28" s="75">
        <f>(16481.99+13648.94)/2</f>
        <v>15065.465</v>
      </c>
      <c r="E28" s="113"/>
      <c r="F28" s="75">
        <f>(7692.15+7641.16)/2</f>
        <v>7666.6549999999997</v>
      </c>
      <c r="G28" s="73"/>
    </row>
    <row r="29" spans="1:7" ht="15.75" thickBot="1" x14ac:dyDescent="0.3"/>
    <row r="30" spans="1:7" ht="15.75" x14ac:dyDescent="0.25">
      <c r="A30" s="50" t="s">
        <v>70</v>
      </c>
      <c r="B30" s="59">
        <f>(B27/B28)*(D27/D28)*(F27/F28)</f>
        <v>4.1110353422717155E-2</v>
      </c>
    </row>
    <row r="31" spans="1:7" ht="15.75" thickBot="1" x14ac:dyDescent="0.3">
      <c r="A31" s="38"/>
      <c r="B31" s="60"/>
    </row>
  </sheetData>
  <mergeCells count="9">
    <mergeCell ref="C19:C20"/>
    <mergeCell ref="E19:E20"/>
    <mergeCell ref="C27:C28"/>
    <mergeCell ref="E27:E28"/>
    <mergeCell ref="A1:M3"/>
    <mergeCell ref="C6:C7"/>
    <mergeCell ref="E6:E7"/>
    <mergeCell ref="C9:C10"/>
    <mergeCell ref="E9:E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A16" workbookViewId="0">
      <selection activeCell="K31" sqref="K31"/>
    </sheetView>
  </sheetViews>
  <sheetFormatPr defaultColWidth="8.85546875" defaultRowHeight="15" x14ac:dyDescent="0.25"/>
  <cols>
    <col min="1" max="1" width="30.140625" bestFit="1" customWidth="1"/>
    <col min="2" max="2" width="12.140625" bestFit="1" customWidth="1"/>
    <col min="3" max="4" width="10.140625" bestFit="1" customWidth="1"/>
    <col min="5" max="5" width="12.140625" bestFit="1" customWidth="1"/>
    <col min="6" max="6" width="15.42578125" bestFit="1" customWidth="1"/>
    <col min="7" max="7" width="13" customWidth="1"/>
    <col min="8" max="8" width="12" bestFit="1" customWidth="1"/>
    <col min="10" max="10" width="23.42578125" customWidth="1"/>
    <col min="11" max="11" width="10.140625" bestFit="1" customWidth="1"/>
  </cols>
  <sheetData>
    <row r="1" spans="1:14" s="35" customFormat="1" ht="15" customHeight="1" x14ac:dyDescent="0.25">
      <c r="A1" s="121" t="s">
        <v>63</v>
      </c>
      <c r="B1" s="121"/>
      <c r="C1" s="121"/>
      <c r="D1" s="121"/>
      <c r="E1" s="121"/>
      <c r="F1" s="121"/>
      <c r="G1" s="121"/>
      <c r="H1" s="121"/>
      <c r="I1" s="121"/>
      <c r="J1" s="121"/>
      <c r="K1" s="121"/>
      <c r="L1" s="121"/>
      <c r="M1" s="121"/>
      <c r="N1" s="121"/>
    </row>
    <row r="2" spans="1:14" s="35" customFormat="1" ht="22.5" customHeight="1" x14ac:dyDescent="0.25">
      <c r="A2" s="121"/>
      <c r="B2" s="121"/>
      <c r="C2" s="121"/>
      <c r="D2" s="121"/>
      <c r="E2" s="121"/>
      <c r="F2" s="121"/>
      <c r="G2" s="121"/>
      <c r="H2" s="121"/>
      <c r="I2" s="121"/>
      <c r="J2" s="121"/>
      <c r="K2" s="121"/>
      <c r="L2" s="121"/>
      <c r="M2" s="121"/>
      <c r="N2" s="121"/>
    </row>
    <row r="3" spans="1:14" s="35" customFormat="1" x14ac:dyDescent="0.25"/>
    <row r="4" spans="1:14" x14ac:dyDescent="0.25">
      <c r="B4" s="125" t="s">
        <v>15</v>
      </c>
      <c r="C4" s="125"/>
      <c r="D4" s="125"/>
      <c r="E4" s="125"/>
      <c r="G4" s="126" t="s">
        <v>16</v>
      </c>
      <c r="H4" s="126"/>
      <c r="J4" s="54" t="s">
        <v>58</v>
      </c>
      <c r="K4" s="54"/>
      <c r="L4" s="54"/>
    </row>
    <row r="5" spans="1:14" ht="14.25" customHeight="1" x14ac:dyDescent="0.25">
      <c r="A5" s="5" t="s">
        <v>0</v>
      </c>
      <c r="B5" s="10">
        <v>2017</v>
      </c>
      <c r="C5" s="10">
        <v>2018</v>
      </c>
      <c r="D5" s="10">
        <v>2019</v>
      </c>
      <c r="E5" s="10">
        <v>2020</v>
      </c>
      <c r="F5" s="123" t="s">
        <v>11</v>
      </c>
      <c r="G5" s="10">
        <v>2021</v>
      </c>
      <c r="H5" s="10">
        <v>2022</v>
      </c>
      <c r="I5" s="1"/>
    </row>
    <row r="6" spans="1:14" x14ac:dyDescent="0.25">
      <c r="A6" s="5" t="s">
        <v>1</v>
      </c>
      <c r="B6" s="24">
        <v>7007.62</v>
      </c>
      <c r="C6" s="25">
        <v>8913.43</v>
      </c>
      <c r="D6" s="24">
        <v>9715.16</v>
      </c>
      <c r="E6" s="25">
        <v>9008.69</v>
      </c>
      <c r="F6" s="124"/>
      <c r="G6" s="13">
        <f>FORECAST(G5,B6:E6,B5:E5)</f>
        <v>10362.460000000196</v>
      </c>
      <c r="H6" s="13">
        <f>FORECAST(H5,B6:G6,B5:G5)</f>
        <v>11042.954000000143</v>
      </c>
      <c r="I6" s="53" t="s">
        <v>50</v>
      </c>
      <c r="J6" t="s">
        <v>49</v>
      </c>
    </row>
    <row r="7" spans="1:14" x14ac:dyDescent="0.25">
      <c r="A7" s="6"/>
      <c r="B7" s="7"/>
      <c r="C7" s="7"/>
      <c r="D7" s="7"/>
      <c r="E7" s="7"/>
      <c r="F7" s="7"/>
      <c r="G7" s="7"/>
      <c r="H7" s="7"/>
      <c r="I7" s="2"/>
    </row>
    <row r="8" spans="1:14" x14ac:dyDescent="0.25">
      <c r="A8" s="6" t="s">
        <v>2</v>
      </c>
      <c r="B8" s="7"/>
      <c r="C8" s="7"/>
      <c r="D8" s="7"/>
      <c r="E8" s="24">
        <v>10579.01</v>
      </c>
      <c r="F8" s="51">
        <f>E8/E6</f>
        <v>1.1743116923770269</v>
      </c>
      <c r="G8" s="28">
        <f>F8*$G$6</f>
        <v>12168.757939789477</v>
      </c>
      <c r="H8" s="28">
        <f>$H$6*F8</f>
        <v>12967.870000581828</v>
      </c>
      <c r="I8" s="53" t="s">
        <v>50</v>
      </c>
      <c r="J8" t="s">
        <v>51</v>
      </c>
    </row>
    <row r="9" spans="1:14" x14ac:dyDescent="0.25">
      <c r="A9" s="6"/>
      <c r="B9" s="7"/>
      <c r="C9" s="7"/>
      <c r="D9" s="7"/>
      <c r="E9" s="24"/>
      <c r="F9" s="27"/>
      <c r="G9" s="26"/>
      <c r="H9" s="26"/>
      <c r="I9" s="2"/>
    </row>
    <row r="10" spans="1:14" x14ac:dyDescent="0.25">
      <c r="A10" s="6" t="s">
        <v>13</v>
      </c>
      <c r="B10" s="7"/>
      <c r="C10" s="7"/>
      <c r="D10" s="7"/>
      <c r="E10" s="29">
        <v>442.55</v>
      </c>
      <c r="F10" s="27" t="s">
        <v>14</v>
      </c>
      <c r="G10" s="30">
        <f>E10</f>
        <v>442.55</v>
      </c>
      <c r="H10" s="30">
        <f>E10</f>
        <v>442.55</v>
      </c>
      <c r="I10" s="53" t="s">
        <v>50</v>
      </c>
      <c r="J10" t="s">
        <v>52</v>
      </c>
    </row>
    <row r="11" spans="1:14" x14ac:dyDescent="0.25">
      <c r="A11" s="6" t="s">
        <v>9</v>
      </c>
      <c r="B11" s="7"/>
      <c r="C11" s="7"/>
      <c r="D11" s="7"/>
      <c r="E11" s="29">
        <v>1861.12</v>
      </c>
      <c r="F11" s="51">
        <f>E11/E6</f>
        <v>0.20659163540980985</v>
      </c>
      <c r="G11" s="30">
        <f>F11*G6</f>
        <v>2140.7975582687786</v>
      </c>
      <c r="H11" s="30">
        <f>F11*H6</f>
        <v>2281.3819266153309</v>
      </c>
      <c r="I11" s="53" t="s">
        <v>50</v>
      </c>
      <c r="J11" t="s">
        <v>53</v>
      </c>
    </row>
    <row r="12" spans="1:14" x14ac:dyDescent="0.25">
      <c r="A12" s="6" t="s">
        <v>3</v>
      </c>
      <c r="B12" s="7"/>
      <c r="C12" s="7"/>
      <c r="D12" s="7"/>
      <c r="E12" s="25">
        <v>2303.67</v>
      </c>
      <c r="F12" s="31"/>
      <c r="G12" s="32">
        <f>SUM(G10:G11)</f>
        <v>2583.3475582687788</v>
      </c>
      <c r="H12" s="32">
        <f>SUM(H10:H11)</f>
        <v>2723.9319266153311</v>
      </c>
      <c r="I12" s="53" t="s">
        <v>50</v>
      </c>
      <c r="J12" t="s">
        <v>54</v>
      </c>
    </row>
    <row r="13" spans="1:14" x14ac:dyDescent="0.25">
      <c r="A13" s="6"/>
      <c r="B13" s="7"/>
      <c r="C13" s="7"/>
      <c r="D13" s="7"/>
      <c r="E13" s="25"/>
      <c r="F13" s="31"/>
      <c r="G13" s="26"/>
      <c r="H13" s="26"/>
      <c r="I13" s="2"/>
      <c r="L13" s="3"/>
      <c r="M13" s="9"/>
    </row>
    <row r="14" spans="1:14" x14ac:dyDescent="0.25">
      <c r="A14" s="6" t="s">
        <v>4</v>
      </c>
      <c r="B14" s="7"/>
      <c r="C14" s="7"/>
      <c r="D14" s="7"/>
      <c r="E14" s="26">
        <v>4475.4800000000005</v>
      </c>
      <c r="F14" s="52">
        <f>E14/E6</f>
        <v>0.49679587154181132</v>
      </c>
      <c r="G14" s="32">
        <f>F14*$G$6</f>
        <v>5148.0273470172551</v>
      </c>
      <c r="H14" s="32">
        <f>$H$6*F14</f>
        <v>5486.0939568262029</v>
      </c>
      <c r="I14" s="53" t="s">
        <v>50</v>
      </c>
      <c r="J14" t="s">
        <v>59</v>
      </c>
      <c r="L14" s="3"/>
    </row>
    <row r="15" spans="1:14" x14ac:dyDescent="0.25">
      <c r="A15" s="6" t="s">
        <v>5</v>
      </c>
      <c r="B15" s="7"/>
      <c r="C15" s="7"/>
      <c r="D15" s="7"/>
      <c r="E15" s="26">
        <v>7663.16</v>
      </c>
      <c r="F15" s="33" t="s">
        <v>12</v>
      </c>
      <c r="G15" s="32">
        <f>G6*(1-0.125)</f>
        <v>9067.1525000001711</v>
      </c>
      <c r="H15" s="32">
        <f>H6*(1-0.125)</f>
        <v>9662.5847500001255</v>
      </c>
      <c r="I15" s="53" t="s">
        <v>50</v>
      </c>
      <c r="J15" t="s">
        <v>55</v>
      </c>
    </row>
    <row r="16" spans="1:14" x14ac:dyDescent="0.25">
      <c r="A16" s="6" t="s">
        <v>6</v>
      </c>
      <c r="B16" s="7"/>
      <c r="C16" s="7"/>
      <c r="D16" s="7"/>
      <c r="E16" s="26">
        <v>1825.86</v>
      </c>
      <c r="F16" s="52">
        <f>E16/E6</f>
        <v>0.20267763681511961</v>
      </c>
      <c r="G16" s="26">
        <f>F16*$G$6</f>
        <v>2100.238904391244</v>
      </c>
      <c r="H16" s="26">
        <f>$H$6*F16</f>
        <v>2238.1598201781012</v>
      </c>
      <c r="I16" s="53" t="s">
        <v>50</v>
      </c>
      <c r="J16" t="s">
        <v>57</v>
      </c>
      <c r="M16" s="11"/>
    </row>
    <row r="17" spans="1:11" x14ac:dyDescent="0.25">
      <c r="A17" s="6" t="s">
        <v>7</v>
      </c>
      <c r="B17" s="7"/>
      <c r="C17" s="7"/>
      <c r="D17" s="7"/>
      <c r="E17" s="26">
        <v>3575.7791826299995</v>
      </c>
      <c r="F17" s="52">
        <f>E17/E6</f>
        <v>0.3969255444054573</v>
      </c>
      <c r="G17" s="26">
        <f>F17*$G$6</f>
        <v>4113.1250768798527</v>
      </c>
      <c r="H17" s="26">
        <f>$H$6*F17</f>
        <v>4383.230528294479</v>
      </c>
      <c r="I17" s="53" t="s">
        <v>50</v>
      </c>
      <c r="J17" t="s">
        <v>56</v>
      </c>
    </row>
    <row r="18" spans="1:11" x14ac:dyDescent="0.25">
      <c r="F18" s="12"/>
      <c r="K18" s="8"/>
    </row>
    <row r="19" spans="1:11" x14ac:dyDescent="0.25">
      <c r="A19" s="127" t="s">
        <v>17</v>
      </c>
      <c r="B19" s="127"/>
      <c r="C19" s="127"/>
      <c r="D19" s="127"/>
      <c r="E19">
        <f>E14/E8</f>
        <v>0.42305281874201844</v>
      </c>
      <c r="F19" s="35"/>
      <c r="G19" s="35">
        <f t="shared" ref="G19:H19" si="0">G14/G8</f>
        <v>0.42305281874201844</v>
      </c>
      <c r="H19" s="35">
        <f t="shared" si="0"/>
        <v>0.42305281874201844</v>
      </c>
    </row>
    <row r="21" spans="1:11" x14ac:dyDescent="0.25">
      <c r="A21" s="122" t="s">
        <v>18</v>
      </c>
      <c r="B21" s="122"/>
      <c r="C21" s="122"/>
      <c r="D21" s="122"/>
      <c r="E21">
        <f>E15/E8</f>
        <v>0.72437401987520567</v>
      </c>
      <c r="F21" s="35"/>
      <c r="G21" s="35">
        <f t="shared" ref="G21:H21" si="1">G15/G8</f>
        <v>0.74511733612124387</v>
      </c>
      <c r="H21" s="35">
        <f t="shared" si="1"/>
        <v>0.74511733612124387</v>
      </c>
    </row>
    <row r="22" spans="1:11" x14ac:dyDescent="0.25">
      <c r="D22" s="4"/>
    </row>
    <row r="23" spans="1:11" x14ac:dyDescent="0.25">
      <c r="A23" s="122" t="s">
        <v>19</v>
      </c>
      <c r="B23" s="122"/>
      <c r="C23" s="122"/>
      <c r="D23" s="122"/>
      <c r="E23">
        <f>E16/E8</f>
        <v>0.17259270952574957</v>
      </c>
      <c r="F23" s="35"/>
      <c r="G23" s="35">
        <f t="shared" ref="G23:H23" si="2">G16/G8</f>
        <v>0.17259270952574957</v>
      </c>
      <c r="H23" s="35">
        <f t="shared" si="2"/>
        <v>0.17259270952574957</v>
      </c>
    </row>
    <row r="25" spans="1:11" x14ac:dyDescent="0.25">
      <c r="A25" s="122" t="s">
        <v>20</v>
      </c>
      <c r="B25" s="122"/>
      <c r="C25" s="122"/>
      <c r="D25" s="122"/>
      <c r="E25">
        <f>E17/E12</f>
        <v>1.5522098141791139</v>
      </c>
      <c r="F25" s="35"/>
      <c r="G25" s="35">
        <f t="shared" ref="G25:H25" si="3">G17/G12</f>
        <v>1.5921686819547614</v>
      </c>
      <c r="H25" s="35">
        <f t="shared" si="3"/>
        <v>1.6091556787694536</v>
      </c>
    </row>
    <row r="27" spans="1:11" x14ac:dyDescent="0.25">
      <c r="A27" s="122" t="s">
        <v>21</v>
      </c>
      <c r="B27" s="122"/>
      <c r="C27" s="122"/>
      <c r="D27" s="122"/>
      <c r="E27">
        <f>E6/E8</f>
        <v>0.85156266985285012</v>
      </c>
      <c r="F27" s="35"/>
      <c r="G27" s="35">
        <f t="shared" ref="G27:H27" si="4">G6/G8</f>
        <v>0.85156266985285012</v>
      </c>
      <c r="H27" s="35">
        <f t="shared" si="4"/>
        <v>0.85156266985285023</v>
      </c>
    </row>
    <row r="29" spans="1:11" ht="21.75" thickBot="1" x14ac:dyDescent="0.4">
      <c r="C29" s="120" t="s">
        <v>64</v>
      </c>
      <c r="D29" s="120"/>
      <c r="E29" s="57">
        <f>0.72*E19+0.85*E21+3.1*E23+0.42*E25+E27</f>
        <v>2.9588441377260795</v>
      </c>
      <c r="F29" s="35"/>
      <c r="G29" s="58">
        <f>0.72*G19+0.85*G21+3.1*G23+0.42*G25+G27</f>
        <v>2.993258681000984</v>
      </c>
      <c r="H29" s="58">
        <f>0.72*H19+0.85*H21+3.1*H23+0.42*H25+H27</f>
        <v>3.0003932196631551</v>
      </c>
    </row>
    <row r="31" spans="1:11" ht="81.75" customHeight="1" x14ac:dyDescent="0.25">
      <c r="C31" s="94" t="s">
        <v>84</v>
      </c>
      <c r="D31" s="119" t="s">
        <v>85</v>
      </c>
      <c r="E31" s="119"/>
      <c r="F31" s="119"/>
      <c r="G31" s="119"/>
      <c r="H31" s="119"/>
      <c r="I31" s="119"/>
    </row>
  </sheetData>
  <mergeCells count="11">
    <mergeCell ref="D31:I31"/>
    <mergeCell ref="C29:D29"/>
    <mergeCell ref="A1:N2"/>
    <mergeCell ref="A21:D21"/>
    <mergeCell ref="A23:D23"/>
    <mergeCell ref="A25:D25"/>
    <mergeCell ref="A27:D27"/>
    <mergeCell ref="F5:F6"/>
    <mergeCell ref="B4:E4"/>
    <mergeCell ref="G4:H4"/>
    <mergeCell ref="A19:D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opLeftCell="A13" workbookViewId="0">
      <selection activeCell="K29" sqref="K29"/>
    </sheetView>
  </sheetViews>
  <sheetFormatPr defaultColWidth="8.85546875" defaultRowHeight="15" x14ac:dyDescent="0.25"/>
  <cols>
    <col min="1" max="1" width="30.140625" bestFit="1" customWidth="1"/>
    <col min="2" max="4" width="10.140625" bestFit="1" customWidth="1"/>
    <col min="5" max="5" width="11.28515625" style="14" bestFit="1" customWidth="1"/>
    <col min="6" max="6" width="15.42578125" bestFit="1" customWidth="1"/>
    <col min="7" max="8" width="10.42578125" style="14" bestFit="1" customWidth="1"/>
  </cols>
  <sheetData>
    <row r="1" spans="1:15" x14ac:dyDescent="0.25">
      <c r="B1" s="125" t="s">
        <v>15</v>
      </c>
      <c r="C1" s="125"/>
      <c r="D1" s="125"/>
      <c r="E1" s="125"/>
      <c r="G1" s="126" t="s">
        <v>16</v>
      </c>
      <c r="H1" s="126"/>
      <c r="I1" s="35"/>
      <c r="J1" s="54" t="s">
        <v>58</v>
      </c>
      <c r="K1" s="54"/>
      <c r="L1" s="54"/>
      <c r="M1" s="54"/>
      <c r="N1" s="54"/>
      <c r="O1" s="54"/>
    </row>
    <row r="2" spans="1:15" x14ac:dyDescent="0.25">
      <c r="A2" s="5" t="s">
        <v>0</v>
      </c>
      <c r="B2" s="10">
        <v>2017</v>
      </c>
      <c r="C2" s="10">
        <v>2018</v>
      </c>
      <c r="D2" s="10">
        <v>2019</v>
      </c>
      <c r="E2" s="92">
        <v>2020</v>
      </c>
      <c r="F2" s="123" t="s">
        <v>11</v>
      </c>
      <c r="G2" s="92">
        <v>2021</v>
      </c>
      <c r="H2" s="92">
        <v>2022</v>
      </c>
      <c r="I2" s="1"/>
      <c r="J2" s="35"/>
    </row>
    <row r="3" spans="1:15" x14ac:dyDescent="0.25">
      <c r="A3" s="5" t="s">
        <v>1</v>
      </c>
      <c r="B3" s="24">
        <v>7007.62</v>
      </c>
      <c r="C3" s="25">
        <v>8913.43</v>
      </c>
      <c r="D3" s="24">
        <v>9715.16</v>
      </c>
      <c r="E3" s="25">
        <v>9008.69</v>
      </c>
      <c r="F3" s="124"/>
      <c r="G3" s="13">
        <f>1.3*E3</f>
        <v>11711.297</v>
      </c>
      <c r="H3" s="13">
        <f>G3*1.3</f>
        <v>15224.686100000001</v>
      </c>
      <c r="I3" s="53" t="s">
        <v>50</v>
      </c>
      <c r="J3" s="35" t="s">
        <v>60</v>
      </c>
    </row>
    <row r="4" spans="1:15" x14ac:dyDescent="0.25">
      <c r="A4" s="6"/>
      <c r="B4" s="7"/>
      <c r="C4" s="7"/>
      <c r="D4" s="7"/>
      <c r="E4" s="13"/>
      <c r="F4" s="7"/>
      <c r="G4" s="13"/>
      <c r="H4" s="13"/>
      <c r="I4" s="2"/>
      <c r="J4" s="35"/>
    </row>
    <row r="5" spans="1:15" x14ac:dyDescent="0.25">
      <c r="A5" s="6" t="s">
        <v>2</v>
      </c>
      <c r="B5" s="7"/>
      <c r="C5" s="7"/>
      <c r="D5" s="7"/>
      <c r="E5" s="16">
        <v>10579.01</v>
      </c>
      <c r="F5" s="17">
        <f>E5/E3</f>
        <v>1.1743116923770269</v>
      </c>
      <c r="G5" s="18">
        <f>F5*$G$3</f>
        <v>13752.713</v>
      </c>
      <c r="H5" s="18">
        <f>$H$3*F5</f>
        <v>17878.526899999997</v>
      </c>
      <c r="I5" s="53" t="s">
        <v>50</v>
      </c>
      <c r="J5" s="35" t="s">
        <v>51</v>
      </c>
    </row>
    <row r="6" spans="1:15" x14ac:dyDescent="0.25">
      <c r="A6" s="6"/>
      <c r="B6" s="7"/>
      <c r="C6" s="7"/>
      <c r="D6" s="7"/>
      <c r="E6" s="16"/>
      <c r="F6" s="17"/>
      <c r="G6" s="13"/>
      <c r="H6" s="13"/>
      <c r="I6" s="2"/>
      <c r="J6" s="35"/>
    </row>
    <row r="7" spans="1:15" x14ac:dyDescent="0.25">
      <c r="A7" s="6" t="s">
        <v>13</v>
      </c>
      <c r="B7" s="7"/>
      <c r="C7" s="7"/>
      <c r="D7" s="7"/>
      <c r="E7" s="19">
        <v>442.55</v>
      </c>
      <c r="F7" s="17" t="s">
        <v>14</v>
      </c>
      <c r="G7" s="20">
        <f>E7</f>
        <v>442.55</v>
      </c>
      <c r="H7" s="20">
        <f>E7</f>
        <v>442.55</v>
      </c>
      <c r="I7" s="53" t="s">
        <v>50</v>
      </c>
      <c r="J7" s="35" t="s">
        <v>52</v>
      </c>
    </row>
    <row r="8" spans="1:15" x14ac:dyDescent="0.25">
      <c r="A8" s="6" t="s">
        <v>9</v>
      </c>
      <c r="B8" s="7"/>
      <c r="C8" s="7"/>
      <c r="D8" s="7"/>
      <c r="E8" s="19">
        <v>1861.12</v>
      </c>
      <c r="F8" s="17">
        <f>E8/E3</f>
        <v>0.20659163540980985</v>
      </c>
      <c r="G8" s="20">
        <f>F8*G3</f>
        <v>2419.4560000000001</v>
      </c>
      <c r="H8" s="20">
        <f>F8*H3</f>
        <v>3145.2928000000002</v>
      </c>
      <c r="I8" s="53" t="s">
        <v>50</v>
      </c>
      <c r="J8" s="35" t="s">
        <v>53</v>
      </c>
    </row>
    <row r="9" spans="1:15" x14ac:dyDescent="0.25">
      <c r="A9" s="6" t="s">
        <v>3</v>
      </c>
      <c r="B9" s="7"/>
      <c r="C9" s="7"/>
      <c r="D9" s="7"/>
      <c r="E9" s="15">
        <v>2303.67</v>
      </c>
      <c r="F9" s="21"/>
      <c r="G9" s="22">
        <f>SUM(G7:G8)</f>
        <v>2862.0060000000003</v>
      </c>
      <c r="H9" s="22">
        <f>SUM(H7:H8)</f>
        <v>3587.8428000000004</v>
      </c>
      <c r="I9" s="53" t="s">
        <v>50</v>
      </c>
      <c r="J9" s="35" t="s">
        <v>54</v>
      </c>
    </row>
    <row r="10" spans="1:15" x14ac:dyDescent="0.25">
      <c r="A10" s="6"/>
      <c r="B10" s="7"/>
      <c r="C10" s="7"/>
      <c r="D10" s="7"/>
      <c r="E10" s="15"/>
      <c r="F10" s="21"/>
      <c r="G10" s="13"/>
      <c r="H10" s="13"/>
      <c r="I10" s="2"/>
      <c r="J10" s="35"/>
      <c r="L10" s="3"/>
    </row>
    <row r="11" spans="1:15" x14ac:dyDescent="0.25">
      <c r="A11" s="6" t="s">
        <v>4</v>
      </c>
      <c r="B11" s="7"/>
      <c r="C11" s="7"/>
      <c r="D11" s="7"/>
      <c r="E11" s="13">
        <v>4475.4800000000005</v>
      </c>
      <c r="F11" s="23">
        <f>E11/E3</f>
        <v>0.49679587154181132</v>
      </c>
      <c r="G11" s="22">
        <f>F11*$G$3</f>
        <v>5818.1240000000007</v>
      </c>
      <c r="H11" s="22">
        <f>$H$3*F11</f>
        <v>7563.561200000001</v>
      </c>
      <c r="I11" s="53" t="s">
        <v>50</v>
      </c>
      <c r="J11" s="35" t="s">
        <v>59</v>
      </c>
      <c r="L11" s="3"/>
    </row>
    <row r="12" spans="1:15" x14ac:dyDescent="0.25">
      <c r="A12" s="6" t="s">
        <v>5</v>
      </c>
      <c r="B12" s="7"/>
      <c r="C12" s="7"/>
      <c r="D12" s="7"/>
      <c r="E12" s="13">
        <v>7663.16</v>
      </c>
      <c r="F12" s="23" t="s">
        <v>12</v>
      </c>
      <c r="G12" s="22">
        <f>G3*(1-0.125)</f>
        <v>10247.384875</v>
      </c>
      <c r="H12" s="22">
        <f>H3*(1-0.125)</f>
        <v>13321.6003375</v>
      </c>
      <c r="I12" s="53" t="s">
        <v>50</v>
      </c>
      <c r="J12" s="35" t="s">
        <v>55</v>
      </c>
    </row>
    <row r="13" spans="1:15" x14ac:dyDescent="0.25">
      <c r="A13" s="6" t="s">
        <v>6</v>
      </c>
      <c r="B13" s="7"/>
      <c r="C13" s="7"/>
      <c r="D13" s="7"/>
      <c r="E13" s="13">
        <v>1825.86</v>
      </c>
      <c r="F13" s="23">
        <f>E13/E3</f>
        <v>0.20267763681511961</v>
      </c>
      <c r="G13" s="13">
        <f>F13*$G$3</f>
        <v>2373.6179999999999</v>
      </c>
      <c r="H13" s="13">
        <f>$H$3*F13</f>
        <v>3085.7033999999999</v>
      </c>
      <c r="I13" s="53" t="s">
        <v>50</v>
      </c>
      <c r="J13" s="35" t="s">
        <v>57</v>
      </c>
    </row>
    <row r="14" spans="1:15" x14ac:dyDescent="0.25">
      <c r="A14" s="6" t="s">
        <v>7</v>
      </c>
      <c r="B14" s="7"/>
      <c r="C14" s="7"/>
      <c r="D14" s="7"/>
      <c r="E14" s="13">
        <v>3575.7791826299995</v>
      </c>
      <c r="F14" s="23">
        <f>E14/E3</f>
        <v>0.3969255444054573</v>
      </c>
      <c r="G14" s="13">
        <f>F14*$G$3</f>
        <v>4648.5129374189992</v>
      </c>
      <c r="H14" s="13">
        <f>$H$3*F14</f>
        <v>6043.0668186446992</v>
      </c>
      <c r="I14" s="53" t="s">
        <v>50</v>
      </c>
      <c r="J14" s="35" t="s">
        <v>56</v>
      </c>
    </row>
    <row r="16" spans="1:15" x14ac:dyDescent="0.25">
      <c r="A16" s="127" t="s">
        <v>17</v>
      </c>
      <c r="B16" s="127"/>
      <c r="C16" s="127"/>
      <c r="D16" s="127"/>
      <c r="E16" s="35">
        <f>E11/E5</f>
        <v>0.42305281874201844</v>
      </c>
      <c r="F16" s="35"/>
      <c r="G16" s="35">
        <f t="shared" ref="G16:H16" si="0">G11/G5</f>
        <v>0.42305281874201844</v>
      </c>
      <c r="H16" s="35">
        <f t="shared" si="0"/>
        <v>0.4230528187420185</v>
      </c>
    </row>
    <row r="17" spans="1:9" x14ac:dyDescent="0.25">
      <c r="A17" s="35"/>
      <c r="B17" s="35"/>
      <c r="C17" s="35"/>
      <c r="D17" s="35"/>
      <c r="E17" s="35"/>
    </row>
    <row r="18" spans="1:9" x14ac:dyDescent="0.25">
      <c r="A18" s="122" t="s">
        <v>18</v>
      </c>
      <c r="B18" s="122"/>
      <c r="C18" s="122"/>
      <c r="D18" s="122"/>
      <c r="E18" s="35">
        <f>E12/E5</f>
        <v>0.72437401987520567</v>
      </c>
      <c r="F18" s="35"/>
      <c r="G18" s="35">
        <f t="shared" ref="G18:H18" si="1">G12/G5</f>
        <v>0.74511733612124387</v>
      </c>
      <c r="H18" s="35">
        <f t="shared" si="1"/>
        <v>0.74511733612124398</v>
      </c>
    </row>
    <row r="19" spans="1:9" x14ac:dyDescent="0.25">
      <c r="A19" s="35"/>
      <c r="B19" s="35"/>
      <c r="C19" s="35"/>
      <c r="D19" s="4"/>
      <c r="E19" s="35"/>
    </row>
    <row r="20" spans="1:9" x14ac:dyDescent="0.25">
      <c r="A20" s="122" t="s">
        <v>19</v>
      </c>
      <c r="B20" s="122"/>
      <c r="C20" s="122"/>
      <c r="D20" s="122"/>
      <c r="E20" s="35">
        <f>E13/E5</f>
        <v>0.17259270952574957</v>
      </c>
      <c r="F20" s="35"/>
      <c r="G20" s="35">
        <f t="shared" ref="G20:H20" si="2">G13/G5</f>
        <v>0.17259270952574957</v>
      </c>
      <c r="H20" s="35">
        <f t="shared" si="2"/>
        <v>0.17259270952574959</v>
      </c>
    </row>
    <row r="21" spans="1:9" x14ac:dyDescent="0.25">
      <c r="A21" s="35"/>
      <c r="B21" s="35"/>
      <c r="C21" s="35"/>
      <c r="D21" s="35"/>
      <c r="E21" s="35"/>
    </row>
    <row r="22" spans="1:9" x14ac:dyDescent="0.25">
      <c r="A22" s="122" t="s">
        <v>20</v>
      </c>
      <c r="B22" s="122"/>
      <c r="C22" s="122"/>
      <c r="D22" s="122"/>
      <c r="E22" s="35">
        <f>E14/E9</f>
        <v>1.5522098141791139</v>
      </c>
      <c r="F22" s="35"/>
      <c r="G22" s="35">
        <f t="shared" ref="G22:H22" si="3">G14/G9</f>
        <v>1.6242149518271445</v>
      </c>
      <c r="H22" s="35">
        <f t="shared" si="3"/>
        <v>1.6843176124229018</v>
      </c>
    </row>
    <row r="23" spans="1:9" x14ac:dyDescent="0.25">
      <c r="A23" s="35"/>
      <c r="B23" s="35"/>
      <c r="C23" s="35"/>
      <c r="D23" s="35"/>
      <c r="E23" s="35"/>
    </row>
    <row r="24" spans="1:9" x14ac:dyDescent="0.25">
      <c r="A24" s="122" t="s">
        <v>21</v>
      </c>
      <c r="B24" s="122"/>
      <c r="C24" s="122"/>
      <c r="D24" s="122"/>
      <c r="E24" s="35">
        <f>E3/E5</f>
        <v>0.85156266985285012</v>
      </c>
      <c r="F24" s="35"/>
      <c r="G24" s="35">
        <f t="shared" ref="G24:H24" si="4">G3/G5</f>
        <v>0.85156266985285023</v>
      </c>
      <c r="H24" s="35">
        <f t="shared" si="4"/>
        <v>0.85156266985285034</v>
      </c>
    </row>
    <row r="26" spans="1:9" ht="21.75" thickBot="1" x14ac:dyDescent="0.4">
      <c r="C26" s="120" t="s">
        <v>64</v>
      </c>
      <c r="D26" s="120"/>
      <c r="E26" s="57">
        <f>0.72*E16+0.85*E18+3.1*E20+0.42*E22+E24</f>
        <v>2.9588441377260795</v>
      </c>
      <c r="F26" s="35"/>
      <c r="G26" s="58">
        <f>0.72*G16+0.85*G18+3.1*G20+0.42*G22+G24</f>
        <v>3.0067181143473851</v>
      </c>
      <c r="H26" s="58">
        <f>0.72*H16+0.85*H18+3.1*H20+0.42*H22+H24</f>
        <v>3.0319612317976037</v>
      </c>
    </row>
    <row r="29" spans="1:9" ht="79.5" customHeight="1" x14ac:dyDescent="0.25">
      <c r="C29" s="94" t="s">
        <v>84</v>
      </c>
      <c r="D29" s="119" t="s">
        <v>86</v>
      </c>
      <c r="E29" s="119"/>
      <c r="F29" s="119"/>
      <c r="G29" s="119"/>
      <c r="H29" s="119"/>
      <c r="I29" s="119"/>
    </row>
  </sheetData>
  <mergeCells count="10">
    <mergeCell ref="D29:I29"/>
    <mergeCell ref="A22:D22"/>
    <mergeCell ref="A24:D24"/>
    <mergeCell ref="C26:D26"/>
    <mergeCell ref="B1:E1"/>
    <mergeCell ref="G1:H1"/>
    <mergeCell ref="F2:F3"/>
    <mergeCell ref="A16:D16"/>
    <mergeCell ref="A18:D18"/>
    <mergeCell ref="A20:D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opLeftCell="A13" workbookViewId="0">
      <selection activeCell="L27" sqref="L27"/>
    </sheetView>
  </sheetViews>
  <sheetFormatPr defaultColWidth="8.85546875" defaultRowHeight="15" x14ac:dyDescent="0.25"/>
  <cols>
    <col min="1" max="1" width="30.140625" bestFit="1" customWidth="1"/>
    <col min="2" max="4" width="10.140625" bestFit="1" customWidth="1"/>
    <col min="5" max="5" width="10.42578125" bestFit="1" customWidth="1"/>
    <col min="6" max="6" width="15.42578125" bestFit="1" customWidth="1"/>
    <col min="7" max="8" width="10.42578125" bestFit="1" customWidth="1"/>
  </cols>
  <sheetData>
    <row r="1" spans="1:15" x14ac:dyDescent="0.25">
      <c r="B1" s="125" t="s">
        <v>15</v>
      </c>
      <c r="C1" s="125"/>
      <c r="D1" s="125"/>
      <c r="E1" s="125"/>
      <c r="G1" s="126" t="s">
        <v>16</v>
      </c>
      <c r="H1" s="126"/>
      <c r="I1" s="35"/>
      <c r="J1" s="54" t="s">
        <v>58</v>
      </c>
      <c r="K1" s="54"/>
      <c r="L1" s="54"/>
      <c r="M1" s="54"/>
      <c r="N1" s="54"/>
      <c r="O1" s="54"/>
    </row>
    <row r="2" spans="1:15" x14ac:dyDescent="0.25">
      <c r="A2" s="5" t="s">
        <v>0</v>
      </c>
      <c r="B2" s="10">
        <v>2017</v>
      </c>
      <c r="C2" s="10">
        <v>2018</v>
      </c>
      <c r="D2" s="10">
        <v>2019</v>
      </c>
      <c r="E2" s="92">
        <v>2020</v>
      </c>
      <c r="F2" s="123" t="s">
        <v>11</v>
      </c>
      <c r="G2" s="92">
        <v>2021</v>
      </c>
      <c r="H2" s="92">
        <v>2022</v>
      </c>
      <c r="I2" s="1"/>
      <c r="J2" s="35"/>
      <c r="K2" s="35"/>
      <c r="L2" s="35"/>
      <c r="M2" s="35"/>
      <c r="N2" s="35"/>
      <c r="O2" s="35"/>
    </row>
    <row r="3" spans="1:15" x14ac:dyDescent="0.25">
      <c r="A3" s="5" t="s">
        <v>1</v>
      </c>
      <c r="B3" s="24">
        <v>7007.62</v>
      </c>
      <c r="C3" s="25">
        <v>8913.43</v>
      </c>
      <c r="D3" s="24">
        <v>9715.16</v>
      </c>
      <c r="E3" s="25">
        <v>9008.69</v>
      </c>
      <c r="F3" s="124"/>
      <c r="G3" s="13">
        <f>E3*0.9</f>
        <v>8107.8210000000008</v>
      </c>
      <c r="H3" s="13">
        <f>G3*0.9</f>
        <v>7297.0389000000005</v>
      </c>
      <c r="I3" s="53" t="s">
        <v>50</v>
      </c>
      <c r="J3" s="35" t="s">
        <v>61</v>
      </c>
      <c r="K3" s="35"/>
      <c r="L3" s="35"/>
      <c r="M3" s="35"/>
      <c r="N3" s="35"/>
      <c r="O3" s="35"/>
    </row>
    <row r="4" spans="1:15" x14ac:dyDescent="0.25">
      <c r="A4" s="6"/>
      <c r="B4" s="7"/>
      <c r="C4" s="7"/>
      <c r="D4" s="7"/>
      <c r="E4" s="13"/>
      <c r="F4" s="7"/>
      <c r="G4" s="13"/>
      <c r="H4" s="13"/>
      <c r="I4" s="2"/>
      <c r="J4" s="35"/>
      <c r="K4" s="35"/>
      <c r="L4" s="35"/>
      <c r="M4" s="35"/>
      <c r="N4" s="35"/>
      <c r="O4" s="35"/>
    </row>
    <row r="5" spans="1:15" x14ac:dyDescent="0.25">
      <c r="A5" s="6" t="s">
        <v>2</v>
      </c>
      <c r="B5" s="7"/>
      <c r="C5" s="7"/>
      <c r="D5" s="7"/>
      <c r="E5" s="16">
        <v>10579.01</v>
      </c>
      <c r="F5" s="17">
        <f>E5/E3</f>
        <v>1.1743116923770269</v>
      </c>
      <c r="G5" s="18">
        <f>F5*$G$3</f>
        <v>9521.1090000000004</v>
      </c>
      <c r="H5" s="18">
        <f>$H$3*F5</f>
        <v>8568.9980999999989</v>
      </c>
      <c r="I5" s="53" t="s">
        <v>50</v>
      </c>
      <c r="J5" s="35" t="s">
        <v>51</v>
      </c>
      <c r="K5" s="35"/>
      <c r="L5" s="35"/>
      <c r="M5" s="35"/>
      <c r="N5" s="35"/>
      <c r="O5" s="35"/>
    </row>
    <row r="6" spans="1:15" x14ac:dyDescent="0.25">
      <c r="A6" s="6"/>
      <c r="B6" s="7"/>
      <c r="C6" s="7"/>
      <c r="D6" s="7"/>
      <c r="E6" s="16"/>
      <c r="F6" s="17"/>
      <c r="G6" s="13"/>
      <c r="H6" s="13"/>
      <c r="I6" s="2"/>
      <c r="J6" s="35"/>
      <c r="K6" s="35"/>
      <c r="L6" s="35"/>
      <c r="M6" s="35"/>
      <c r="N6" s="35"/>
      <c r="O6" s="35"/>
    </row>
    <row r="7" spans="1:15" x14ac:dyDescent="0.25">
      <c r="A7" s="6" t="s">
        <v>13</v>
      </c>
      <c r="B7" s="7"/>
      <c r="C7" s="7"/>
      <c r="D7" s="7"/>
      <c r="E7" s="19">
        <v>442.55</v>
      </c>
      <c r="F7" s="17" t="s">
        <v>14</v>
      </c>
      <c r="G7" s="20">
        <f>E7</f>
        <v>442.55</v>
      </c>
      <c r="H7" s="20">
        <f>E7</f>
        <v>442.55</v>
      </c>
      <c r="I7" s="53" t="s">
        <v>50</v>
      </c>
      <c r="J7" s="35" t="s">
        <v>52</v>
      </c>
      <c r="K7" s="35"/>
      <c r="L7" s="35"/>
      <c r="M7" s="35"/>
      <c r="N7" s="35"/>
      <c r="O7" s="35"/>
    </row>
    <row r="8" spans="1:15" x14ac:dyDescent="0.25">
      <c r="A8" s="6" t="s">
        <v>9</v>
      </c>
      <c r="B8" s="7"/>
      <c r="C8" s="7"/>
      <c r="D8" s="7"/>
      <c r="E8" s="19">
        <v>1861.12</v>
      </c>
      <c r="F8" s="17">
        <f>E8/E3</f>
        <v>0.20659163540980985</v>
      </c>
      <c r="G8" s="20">
        <f>F8*G3</f>
        <v>1675.008</v>
      </c>
      <c r="H8" s="20">
        <f>F8*H3</f>
        <v>1507.5072</v>
      </c>
      <c r="I8" s="53" t="s">
        <v>50</v>
      </c>
      <c r="J8" s="35" t="s">
        <v>53</v>
      </c>
      <c r="K8" s="35"/>
      <c r="L8" s="35"/>
      <c r="M8" s="35"/>
      <c r="N8" s="35"/>
      <c r="O8" s="35"/>
    </row>
    <row r="9" spans="1:15" x14ac:dyDescent="0.25">
      <c r="A9" s="6" t="s">
        <v>3</v>
      </c>
      <c r="B9" s="7"/>
      <c r="C9" s="7"/>
      <c r="D9" s="7"/>
      <c r="E9" s="15">
        <v>2303.67</v>
      </c>
      <c r="F9" s="21"/>
      <c r="G9" s="22">
        <f>SUM(G7:G8)</f>
        <v>2117.558</v>
      </c>
      <c r="H9" s="22">
        <f>SUM(H7:H8)</f>
        <v>1950.0572</v>
      </c>
      <c r="I9" s="53" t="s">
        <v>50</v>
      </c>
      <c r="J9" s="35" t="s">
        <v>54</v>
      </c>
      <c r="K9" s="35"/>
      <c r="L9" s="35"/>
      <c r="M9" s="35"/>
      <c r="N9" s="35"/>
      <c r="O9" s="35"/>
    </row>
    <row r="10" spans="1:15" x14ac:dyDescent="0.25">
      <c r="A10" s="6"/>
      <c r="B10" s="7"/>
      <c r="C10" s="7"/>
      <c r="D10" s="7"/>
      <c r="E10" s="15"/>
      <c r="F10" s="21"/>
      <c r="G10" s="13"/>
      <c r="H10" s="13"/>
      <c r="I10" s="2"/>
      <c r="J10" s="35"/>
      <c r="K10" s="35"/>
      <c r="L10" s="3"/>
      <c r="M10" s="35"/>
      <c r="N10" s="35"/>
      <c r="O10" s="35"/>
    </row>
    <row r="11" spans="1:15" x14ac:dyDescent="0.25">
      <c r="A11" s="6" t="s">
        <v>4</v>
      </c>
      <c r="B11" s="7"/>
      <c r="C11" s="7"/>
      <c r="D11" s="7"/>
      <c r="E11" s="13">
        <v>4475.4800000000005</v>
      </c>
      <c r="F11" s="23">
        <f>E11/E3</f>
        <v>0.49679587154181132</v>
      </c>
      <c r="G11" s="22">
        <f>F11*$G$3</f>
        <v>4027.9320000000007</v>
      </c>
      <c r="H11" s="22">
        <f>$H$3*F11</f>
        <v>3625.1388000000002</v>
      </c>
      <c r="I11" s="53" t="s">
        <v>50</v>
      </c>
      <c r="J11" s="35" t="s">
        <v>59</v>
      </c>
      <c r="K11" s="35"/>
      <c r="L11" s="3"/>
      <c r="M11" s="35"/>
      <c r="N11" s="35"/>
      <c r="O11" s="35"/>
    </row>
    <row r="12" spans="1:15" x14ac:dyDescent="0.25">
      <c r="A12" s="6" t="s">
        <v>5</v>
      </c>
      <c r="B12" s="7"/>
      <c r="C12" s="7"/>
      <c r="D12" s="7"/>
      <c r="E12" s="13">
        <v>7663.16</v>
      </c>
      <c r="F12" s="23" t="s">
        <v>12</v>
      </c>
      <c r="G12" s="22">
        <f>G3*(1-0.125)</f>
        <v>7094.3433750000004</v>
      </c>
      <c r="H12" s="22">
        <f>H3*(1-0.125)</f>
        <v>6384.9090375000005</v>
      </c>
      <c r="I12" s="53" t="s">
        <v>50</v>
      </c>
      <c r="J12" s="35" t="s">
        <v>55</v>
      </c>
      <c r="K12" s="35"/>
      <c r="L12" s="35"/>
      <c r="M12" s="35"/>
      <c r="N12" s="35"/>
      <c r="O12" s="35"/>
    </row>
    <row r="13" spans="1:15" x14ac:dyDescent="0.25">
      <c r="A13" s="6" t="s">
        <v>6</v>
      </c>
      <c r="B13" s="7"/>
      <c r="C13" s="7"/>
      <c r="D13" s="7"/>
      <c r="E13" s="13">
        <v>1825.86</v>
      </c>
      <c r="F13" s="23">
        <f>E13/E3</f>
        <v>0.20267763681511961</v>
      </c>
      <c r="G13" s="13">
        <f>F13*$G$3</f>
        <v>1643.2740000000001</v>
      </c>
      <c r="H13" s="13">
        <f>$H$3*F13</f>
        <v>1478.9466</v>
      </c>
      <c r="I13" s="53" t="s">
        <v>50</v>
      </c>
      <c r="J13" s="35" t="s">
        <v>57</v>
      </c>
      <c r="K13" s="35"/>
      <c r="L13" s="35"/>
      <c r="M13" s="35"/>
      <c r="N13" s="35"/>
      <c r="O13" s="35"/>
    </row>
    <row r="14" spans="1:15" x14ac:dyDescent="0.25">
      <c r="A14" s="6" t="s">
        <v>7</v>
      </c>
      <c r="B14" s="7"/>
      <c r="C14" s="7"/>
      <c r="D14" s="7"/>
      <c r="E14" s="13">
        <v>3575.7791826299995</v>
      </c>
      <c r="F14" s="23">
        <f>E14/E3</f>
        <v>0.3969255444054573</v>
      </c>
      <c r="G14" s="13">
        <f>F14*$G$3</f>
        <v>3218.2012643669996</v>
      </c>
      <c r="H14" s="13">
        <f>$H$3*F14</f>
        <v>2896.3811379302992</v>
      </c>
      <c r="I14" s="53" t="s">
        <v>50</v>
      </c>
      <c r="J14" s="35" t="s">
        <v>56</v>
      </c>
      <c r="K14" s="35"/>
      <c r="L14" s="35"/>
      <c r="M14" s="35"/>
      <c r="N14" s="35"/>
      <c r="O14" s="35"/>
    </row>
    <row r="16" spans="1:15" x14ac:dyDescent="0.25">
      <c r="A16" s="127" t="s">
        <v>17</v>
      </c>
      <c r="B16" s="127"/>
      <c r="C16" s="127"/>
      <c r="D16" s="127"/>
      <c r="E16" s="35">
        <f>E11/E5</f>
        <v>0.42305281874201844</v>
      </c>
      <c r="F16" s="35"/>
      <c r="G16" s="35">
        <f t="shared" ref="G16:H16" si="0">G11/G5</f>
        <v>0.42305281874201844</v>
      </c>
      <c r="H16" s="35">
        <f t="shared" si="0"/>
        <v>0.42305281874201844</v>
      </c>
    </row>
    <row r="17" spans="1:9" x14ac:dyDescent="0.25">
      <c r="A17" s="35"/>
      <c r="B17" s="35"/>
      <c r="C17" s="35"/>
      <c r="D17" s="35"/>
      <c r="E17" s="35"/>
    </row>
    <row r="18" spans="1:9" x14ac:dyDescent="0.25">
      <c r="A18" s="122" t="s">
        <v>18</v>
      </c>
      <c r="B18" s="122"/>
      <c r="C18" s="122"/>
      <c r="D18" s="122"/>
      <c r="E18" s="35">
        <f>E12/E5</f>
        <v>0.72437401987520567</v>
      </c>
      <c r="F18" s="35"/>
      <c r="G18" s="35">
        <f t="shared" ref="G18:H18" si="1">G12/G5</f>
        <v>0.74511733612124387</v>
      </c>
      <c r="H18" s="35">
        <f t="shared" si="1"/>
        <v>0.74511733612124398</v>
      </c>
    </row>
    <row r="19" spans="1:9" x14ac:dyDescent="0.25">
      <c r="A19" s="35"/>
      <c r="B19" s="35"/>
      <c r="C19" s="35"/>
      <c r="D19" s="4"/>
      <c r="E19" s="35"/>
    </row>
    <row r="20" spans="1:9" x14ac:dyDescent="0.25">
      <c r="A20" s="122" t="s">
        <v>19</v>
      </c>
      <c r="B20" s="122"/>
      <c r="C20" s="122"/>
      <c r="D20" s="122"/>
      <c r="E20" s="35">
        <f>E13/E5</f>
        <v>0.17259270952574957</v>
      </c>
      <c r="F20" s="35"/>
      <c r="G20" s="35">
        <f t="shared" ref="G20:H20" si="2">G13/G5</f>
        <v>0.17259270952574957</v>
      </c>
      <c r="H20" s="35">
        <f t="shared" si="2"/>
        <v>0.17259270952574959</v>
      </c>
    </row>
    <row r="21" spans="1:9" x14ac:dyDescent="0.25">
      <c r="A21" s="35"/>
      <c r="B21" s="35"/>
      <c r="C21" s="35"/>
      <c r="D21" s="35"/>
      <c r="E21" s="35"/>
    </row>
    <row r="22" spans="1:9" x14ac:dyDescent="0.25">
      <c r="A22" s="122" t="s">
        <v>20</v>
      </c>
      <c r="B22" s="122"/>
      <c r="C22" s="122"/>
      <c r="D22" s="122"/>
      <c r="E22" s="35">
        <f>E14/E9</f>
        <v>1.5522098141791139</v>
      </c>
      <c r="F22" s="35"/>
      <c r="G22" s="35">
        <f t="shared" ref="G22:H22" si="3">G14/G9</f>
        <v>1.5197700673922507</v>
      </c>
      <c r="H22" s="35">
        <f t="shared" si="3"/>
        <v>1.485280092261037</v>
      </c>
    </row>
    <row r="23" spans="1:9" x14ac:dyDescent="0.25">
      <c r="A23" s="35"/>
      <c r="B23" s="35"/>
      <c r="C23" s="35"/>
      <c r="D23" s="35"/>
      <c r="E23" s="35"/>
    </row>
    <row r="24" spans="1:9" x14ac:dyDescent="0.25">
      <c r="A24" s="122" t="s">
        <v>21</v>
      </c>
      <c r="B24" s="122"/>
      <c r="C24" s="122"/>
      <c r="D24" s="122"/>
      <c r="E24" s="35">
        <f>E3/E5</f>
        <v>0.85156266985285012</v>
      </c>
      <c r="F24" s="35"/>
      <c r="G24" s="35">
        <f t="shared" ref="G24:H24" si="4">G3/G5</f>
        <v>0.85156266985285023</v>
      </c>
      <c r="H24" s="35">
        <f t="shared" si="4"/>
        <v>0.85156266985285034</v>
      </c>
    </row>
    <row r="26" spans="1:9" ht="21.75" thickBot="1" x14ac:dyDescent="0.4">
      <c r="C26" s="120" t="s">
        <v>64</v>
      </c>
      <c r="D26" s="120"/>
      <c r="E26" s="57">
        <f>0.72*E16+0.85*E18+3.1*E20+0.42*E22+E24</f>
        <v>2.9588441377260795</v>
      </c>
      <c r="G26" s="58">
        <f>0.72*G16+0.85*G18+3.1*G20+0.42*G22+G24</f>
        <v>2.9628512628847297</v>
      </c>
      <c r="H26" s="58">
        <f>0.72*H16+0.85*H18+3.1*H20+0.42*H22+H24</f>
        <v>2.9483654733296203</v>
      </c>
    </row>
    <row r="29" spans="1:9" ht="87.75" customHeight="1" x14ac:dyDescent="0.25">
      <c r="C29" s="95" t="s">
        <v>84</v>
      </c>
      <c r="D29" s="119" t="s">
        <v>87</v>
      </c>
      <c r="E29" s="119"/>
      <c r="F29" s="119"/>
      <c r="G29" s="119"/>
      <c r="H29" s="119"/>
      <c r="I29" s="119"/>
    </row>
  </sheetData>
  <mergeCells count="10">
    <mergeCell ref="D29:I29"/>
    <mergeCell ref="A22:D22"/>
    <mergeCell ref="A24:D24"/>
    <mergeCell ref="C26:D26"/>
    <mergeCell ref="B1:E1"/>
    <mergeCell ref="G1:H1"/>
    <mergeCell ref="F2:F3"/>
    <mergeCell ref="A16:D16"/>
    <mergeCell ref="A18:D18"/>
    <mergeCell ref="A20:D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 First</vt:lpstr>
      <vt:lpstr>Altman's Z-Score</vt:lpstr>
      <vt:lpstr>DuPont Analysis</vt:lpstr>
      <vt:lpstr>Normal Scenario</vt:lpstr>
      <vt:lpstr>Boom</vt:lpstr>
      <vt:lpstr>Recession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Sandeep</cp:lastModifiedBy>
  <dcterms:created xsi:type="dcterms:W3CDTF">2021-04-16T04:16:59Z</dcterms:created>
  <dcterms:modified xsi:type="dcterms:W3CDTF">2021-04-18T17:29:54Z</dcterms:modified>
</cp:coreProperties>
</file>