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539134A7-45F2-4935-82AC-197AF5A90561}" xr6:coauthVersionLast="47" xr6:coauthVersionMax="47" xr10:uidLastSave="{00000000-0000-0000-0000-000000000000}"/>
  <bookViews>
    <workbookView xWindow="-110" yWindow="-110" windowWidth="19420" windowHeight="10300" activeTab="3" xr2:uid="{00000000-000D-0000-FFFF-FFFF00000000}"/>
  </bookViews>
  <sheets>
    <sheet name="Sheet5" sheetId="10" r:id="rId1"/>
    <sheet name="Sheet6" sheetId="11" r:id="rId2"/>
    <sheet name="Sheet1" sheetId="12" r:id="rId3"/>
    <sheet name="Sheet3" sheetId="14" r:id="rId4"/>
    <sheet name="Sheet7" sheetId="16" r:id="rId5"/>
    <sheet name="practice" sheetId="1" r:id="rId6"/>
  </sheets>
  <definedNames>
    <definedName name="Slicer_Patient_ID">#N/A</definedName>
    <definedName name="Slicer_TOTAL_TEST">#N/A</definedName>
    <definedName name="Slicer_Treatment">#N/A</definedName>
  </definedNames>
  <calcPr calcId="191029"/>
  <pivotCaches>
    <pivotCache cacheId="7" r:id="rId7"/>
    <pivotCache cacheId="11" r:id="rId8"/>
    <pivotCache cacheId="14" r:id="rId9"/>
    <pivotCache cacheId="17" r:id="rId10"/>
    <pivotCache cacheId="2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6" i="1" l="1"/>
  <c r="AA16" i="1"/>
  <c r="Z16" i="1"/>
  <c r="Y16" i="1"/>
  <c r="X16" i="1"/>
  <c r="W16" i="1"/>
  <c r="T16" i="1"/>
  <c r="S16" i="1"/>
  <c r="R16" i="1"/>
  <c r="Q16" i="1"/>
  <c r="P16" i="1"/>
  <c r="AI3" i="1" a="1"/>
  <c r="AI3"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c r="AI27" i="1" a="1"/>
  <c r="AI27" i="1" s="1"/>
  <c r="AI28" i="1" a="1"/>
  <c r="AI28" i="1" s="1"/>
  <c r="AI29" i="1" a="1"/>
  <c r="AI29" i="1" s="1"/>
  <c r="AI30" i="1" a="1"/>
  <c r="AI30" i="1" s="1"/>
  <c r="AI31" i="1" a="1"/>
  <c r="AI31" i="1" s="1"/>
  <c r="AI32" i="1" a="1"/>
  <c r="AI32" i="1" s="1"/>
  <c r="AI33" i="1" a="1"/>
  <c r="AI33" i="1" s="1"/>
  <c r="AI34" i="1" a="1"/>
  <c r="AI34" i="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2" i="1" a="1"/>
  <c r="AI2" i="1" s="1"/>
  <c r="AH3" i="1" a="1"/>
  <c r="AH3" i="1" s="1"/>
  <c r="AH2" i="1" a="1"/>
  <c r="AH2" i="1" s="1"/>
  <c r="AH4" i="1" a="1"/>
  <c r="AH4" i="1" s="1"/>
  <c r="AH5" i="1" a="1"/>
  <c r="AH5" i="1" s="1"/>
  <c r="AH6" i="1" a="1"/>
  <c r="AH6" i="1" s="1"/>
  <c r="AH7" i="1" a="1"/>
  <c r="AH7" i="1" s="1"/>
  <c r="AH8" i="1" a="1"/>
  <c r="AH8" i="1" s="1"/>
  <c r="AH9" i="1" a="1"/>
  <c r="AH9" i="1"/>
  <c r="AH10" i="1" a="1"/>
  <c r="AH10" i="1"/>
  <c r="AH11" i="1" a="1"/>
  <c r="AH11" i="1" s="1"/>
  <c r="AH12" i="1" a="1"/>
  <c r="AH12" i="1"/>
  <c r="AH13" i="1" a="1"/>
  <c r="AH13" i="1" s="1"/>
  <c r="AH14" i="1" a="1"/>
  <c r="AH14" i="1" s="1"/>
  <c r="AH15" i="1" a="1"/>
  <c r="AH15" i="1" s="1"/>
  <c r="AH16" i="1" a="1"/>
  <c r="AH16" i="1" s="1"/>
  <c r="AH17" i="1" a="1"/>
  <c r="AH17" i="1" s="1"/>
  <c r="AH18" i="1" a="1"/>
  <c r="AH18" i="1"/>
  <c r="AH19" i="1" a="1"/>
  <c r="AH19" i="1" s="1"/>
  <c r="AH20" i="1" a="1"/>
  <c r="AH20" i="1" s="1"/>
  <c r="AH21" i="1" a="1"/>
  <c r="AH21" i="1" s="1"/>
  <c r="AH22" i="1" a="1"/>
  <c r="AH22" i="1"/>
  <c r="AH23" i="1" a="1"/>
  <c r="AH23" i="1" s="1"/>
  <c r="AH24" i="1" a="1"/>
  <c r="AH24" i="1" s="1"/>
  <c r="AH25" i="1" a="1"/>
  <c r="AH25" i="1" s="1"/>
  <c r="AH26" i="1" a="1"/>
  <c r="AH26" i="1" s="1"/>
  <c r="AH27" i="1" a="1"/>
  <c r="AH27" i="1" s="1"/>
  <c r="AH28" i="1" a="1"/>
  <c r="AH28" i="1" s="1"/>
  <c r="AH29" i="1" a="1"/>
  <c r="AH29" i="1" s="1"/>
  <c r="AH30" i="1" a="1"/>
  <c r="AH30" i="1"/>
  <c r="AH31" i="1" a="1"/>
  <c r="AH31" i="1" s="1"/>
  <c r="AH32" i="1" a="1"/>
  <c r="AH32" i="1" s="1"/>
  <c r="AH33" i="1" a="1"/>
  <c r="AH33" i="1" s="1"/>
  <c r="AH34" i="1" a="1"/>
  <c r="AH34" i="1" s="1"/>
  <c r="AH35" i="1" a="1"/>
  <c r="AH35" i="1" s="1"/>
  <c r="AH36" i="1" a="1"/>
  <c r="AH36" i="1"/>
  <c r="AH37" i="1" a="1"/>
  <c r="AH37" i="1" s="1"/>
  <c r="AH38" i="1" a="1"/>
  <c r="AH38" i="1" s="1"/>
  <c r="AH39" i="1" a="1"/>
  <c r="AH39" i="1" s="1"/>
  <c r="AH40" i="1" a="1"/>
  <c r="AH40" i="1" s="1"/>
  <c r="AH41" i="1" a="1"/>
  <c r="AH41" i="1"/>
  <c r="AH42" i="1" a="1"/>
  <c r="AH42" i="1" s="1"/>
  <c r="AH43" i="1" a="1"/>
  <c r="AH43" i="1" s="1"/>
  <c r="AH44" i="1" a="1"/>
  <c r="AH44" i="1" s="1"/>
  <c r="AH45" i="1" a="1"/>
  <c r="AH45" i="1"/>
  <c r="AH46" i="1" a="1"/>
  <c r="AH46" i="1"/>
  <c r="AH47" i="1" a="1"/>
  <c r="AH47" i="1" s="1"/>
  <c r="AH48" i="1" a="1"/>
  <c r="AH48" i="1" s="1"/>
  <c r="AH49" i="1" a="1"/>
  <c r="AH49" i="1" s="1"/>
  <c r="AH50" i="1" a="1"/>
  <c r="AH50" i="1" s="1"/>
  <c r="AH51" i="1" a="1"/>
  <c r="AH51" i="1" s="1"/>
  <c r="S2" i="1"/>
  <c r="AE3" i="1"/>
  <c r="Y4" i="1"/>
  <c r="Y3" i="1"/>
  <c r="Y2" i="1"/>
  <c r="X4" i="1"/>
  <c r="X3" i="1"/>
  <c r="X2" i="1"/>
  <c r="W4" i="1"/>
  <c r="W3" i="1"/>
  <c r="W2" i="1"/>
  <c r="T4" i="1"/>
  <c r="T3" i="1"/>
  <c r="T2" i="1"/>
  <c r="S4" i="1"/>
  <c r="S3" i="1"/>
  <c r="R4" i="1"/>
  <c r="R3" i="1"/>
  <c r="R2" i="1"/>
  <c r="AG51"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2" i="1"/>
  <c r="F2" i="1"/>
  <c r="G2" i="1" s="1"/>
  <c r="F3" i="1"/>
  <c r="G3" i="1" s="1"/>
  <c r="F4" i="1"/>
  <c r="G4" i="1" s="1"/>
  <c r="F5" i="1"/>
  <c r="G5" i="1" s="1"/>
  <c r="V16"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U16" i="1" l="1"/>
  <c r="AD3" i="1"/>
  <c r="AC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8B512-E77B-4E3F-807C-223FBDE8E404}" keepAlive="1" name="Query - practice" description="Connection to the 'practice' query in the workbook." type="5" refreshedVersion="0" background="1">
    <dbPr connection="Provider=Microsoft.Mashup.OleDb.1;Data Source=$Workbook$;Location=practice;Extended Properties=&quot;&quot;" command="SELECT * FROM [pract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<sst xmlns="http://schemas.openxmlformats.org/spreadsheetml/2006/main" count="396" uniqueCount="156">
  <si>
    <t>Doctor Name</t>
  </si>
  <si>
    <t>Doctor ID</t>
  </si>
  <si>
    <t>Patient Name</t>
  </si>
  <si>
    <t>Patient ID</t>
  </si>
  <si>
    <t>Admitted Date</t>
  </si>
  <si>
    <t>Discharge Date</t>
  </si>
  <si>
    <t>Treatment</t>
  </si>
  <si>
    <t>1VTEST</t>
  </si>
  <si>
    <t>2VTEST</t>
  </si>
  <si>
    <t>TOTAL_TEST</t>
  </si>
  <si>
    <t>Bill Payment</t>
  </si>
  <si>
    <t>Patient Gender</t>
  </si>
  <si>
    <t>MODE</t>
  </si>
  <si>
    <t>MEDIAN</t>
  </si>
  <si>
    <t>COUNT</t>
  </si>
  <si>
    <t>COUNTA</t>
  </si>
  <si>
    <t>COUNTIFS</t>
  </si>
  <si>
    <t>Sai</t>
  </si>
  <si>
    <t>R152</t>
  </si>
  <si>
    <t>Swathi</t>
  </si>
  <si>
    <t>A118</t>
  </si>
  <si>
    <t>Cancer</t>
  </si>
  <si>
    <t>Female</t>
  </si>
  <si>
    <t>Rajesh</t>
  </si>
  <si>
    <t>A789</t>
  </si>
  <si>
    <t>Surya</t>
  </si>
  <si>
    <t>O346</t>
  </si>
  <si>
    <t>Tyroid</t>
  </si>
  <si>
    <t>Male</t>
  </si>
  <si>
    <t>Priya</t>
  </si>
  <si>
    <t>G158</t>
  </si>
  <si>
    <t>Edward</t>
  </si>
  <si>
    <t>N542</t>
  </si>
  <si>
    <t>Diabetes</t>
  </si>
  <si>
    <t>Ravi</t>
  </si>
  <si>
    <t>F212</t>
  </si>
  <si>
    <t>Justin</t>
  </si>
  <si>
    <t>O465</t>
  </si>
  <si>
    <t>Covid</t>
  </si>
  <si>
    <t>Mahesh</t>
  </si>
  <si>
    <t>J545</t>
  </si>
  <si>
    <t>Neetu</t>
  </si>
  <si>
    <t>L654</t>
  </si>
  <si>
    <t>BP</t>
  </si>
  <si>
    <t>Steve</t>
  </si>
  <si>
    <t>S566</t>
  </si>
  <si>
    <t>Jack</t>
  </si>
  <si>
    <t>D544</t>
  </si>
  <si>
    <t>General Checkup</t>
  </si>
  <si>
    <t>Johnson</t>
  </si>
  <si>
    <t>R454</t>
  </si>
  <si>
    <t>Tylor</t>
  </si>
  <si>
    <t>A256</t>
  </si>
  <si>
    <t>Albert</t>
  </si>
  <si>
    <t>E465</t>
  </si>
  <si>
    <t>Teresa</t>
  </si>
  <si>
    <t>K545</t>
  </si>
  <si>
    <t>Joseph</t>
  </si>
  <si>
    <t>H250</t>
  </si>
  <si>
    <t>Mathews</t>
  </si>
  <si>
    <t>P356</t>
  </si>
  <si>
    <t>Y156</t>
  </si>
  <si>
    <t>Linca</t>
  </si>
  <si>
    <t>N162</t>
  </si>
  <si>
    <t>Khan</t>
  </si>
  <si>
    <t>D354</t>
  </si>
  <si>
    <t>Anthony</t>
  </si>
  <si>
    <t>H216</t>
  </si>
  <si>
    <t>Fatima</t>
  </si>
  <si>
    <t>T362</t>
  </si>
  <si>
    <t>Reha</t>
  </si>
  <si>
    <t>J470</t>
  </si>
  <si>
    <t>Rakesh</t>
  </si>
  <si>
    <t>K216</t>
  </si>
  <si>
    <t>Bhavani</t>
  </si>
  <si>
    <t>U652</t>
  </si>
  <si>
    <t>Sweety</t>
  </si>
  <si>
    <t>Naresh</t>
  </si>
  <si>
    <t>Tinku</t>
  </si>
  <si>
    <t>W265</t>
  </si>
  <si>
    <t>Virat</t>
  </si>
  <si>
    <t>B235</t>
  </si>
  <si>
    <t>Preeti</t>
  </si>
  <si>
    <t>H450</t>
  </si>
  <si>
    <t>Deepika</t>
  </si>
  <si>
    <t>J612</t>
  </si>
  <si>
    <t>Anne</t>
  </si>
  <si>
    <t>H542</t>
  </si>
  <si>
    <t>Andrews</t>
  </si>
  <si>
    <t>E412</t>
  </si>
  <si>
    <t>Robert</t>
  </si>
  <si>
    <t>M345</t>
  </si>
  <si>
    <t>Nihal</t>
  </si>
  <si>
    <t>P154</t>
  </si>
  <si>
    <t>V215</t>
  </si>
  <si>
    <t>Gayatri</t>
  </si>
  <si>
    <t>Q465</t>
  </si>
  <si>
    <t>Tita</t>
  </si>
  <si>
    <t>S273</t>
  </si>
  <si>
    <t>Rani</t>
  </si>
  <si>
    <t>Y546</t>
  </si>
  <si>
    <t>Maria</t>
  </si>
  <si>
    <t>U450</t>
  </si>
  <si>
    <t>Madhu</t>
  </si>
  <si>
    <t>J324</t>
  </si>
  <si>
    <t>Orlando</t>
  </si>
  <si>
    <t>K251</t>
  </si>
  <si>
    <t>Umesh</t>
  </si>
  <si>
    <t>W546</t>
  </si>
  <si>
    <t>Uzma</t>
  </si>
  <si>
    <t>J215</t>
  </si>
  <si>
    <t>Kajol</t>
  </si>
  <si>
    <t>I442</t>
  </si>
  <si>
    <t>Ganesh</t>
  </si>
  <si>
    <t>K351</t>
  </si>
  <si>
    <t>Pratham</t>
  </si>
  <si>
    <t>L561</t>
  </si>
  <si>
    <t>Daniel</t>
  </si>
  <si>
    <t>P265</t>
  </si>
  <si>
    <t>Sam</t>
  </si>
  <si>
    <t>R495</t>
  </si>
  <si>
    <t>Neha</t>
  </si>
  <si>
    <t>Q655</t>
  </si>
  <si>
    <t>Dharvin</t>
  </si>
  <si>
    <t>G456</t>
  </si>
  <si>
    <t>Azeem</t>
  </si>
  <si>
    <t>I132</t>
  </si>
  <si>
    <t>Vineet</t>
  </si>
  <si>
    <t>T541</t>
  </si>
  <si>
    <t xml:space="preserve">MEAN </t>
  </si>
  <si>
    <t>SUM</t>
  </si>
  <si>
    <t>SUMIF</t>
  </si>
  <si>
    <t>SUMIFS</t>
  </si>
  <si>
    <t>COUNT,COUNTA,COUNTIFS OF TOTAL_TEST</t>
  </si>
  <si>
    <t>IF</t>
  </si>
  <si>
    <t>IFS</t>
  </si>
  <si>
    <t>Row Labels</t>
  </si>
  <si>
    <t>Grand Total</t>
  </si>
  <si>
    <t>Count of Patient Name</t>
  </si>
  <si>
    <t>IFNA</t>
  </si>
  <si>
    <t>INDEX</t>
  </si>
  <si>
    <t>DATE</t>
  </si>
  <si>
    <t>TIME</t>
  </si>
  <si>
    <t>Sum of 1VTEST</t>
  </si>
  <si>
    <t>Sum of 2VTEST</t>
  </si>
  <si>
    <t>Count of Admitted Date</t>
  </si>
  <si>
    <t>Count of Discharge Date</t>
  </si>
  <si>
    <t xml:space="preserve">Sum of MEAN </t>
  </si>
  <si>
    <t>Sum of MODE</t>
  </si>
  <si>
    <t>Sum of MEDIAN</t>
  </si>
  <si>
    <t>Sum of SUM</t>
  </si>
  <si>
    <t>Sum of SUMIF</t>
  </si>
  <si>
    <t>Sum of SUMIFS</t>
  </si>
  <si>
    <t>Sum of COUNT</t>
  </si>
  <si>
    <t>Sum of COUNTA</t>
  </si>
  <si>
    <t>Sum of COUNTIFS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</si>
</sst>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6" fillId="0" borderId="0" xfId="0" applyFont="1"/>
    <xf numFmtId="14" fontId="0" fillId="0" borderId="0" xfId="0" applyNumberFormat="1"/>
    <xf numFmtId="0" fontId="0" fillId="0" borderId="10" xfId="0" applyBorder="1"/>
    <xf numFmtId="0" fontId="0" fillId="0" borderId="10" xfId="0"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13" fillId="33" borderId="11" xfId="0" applyFont="1" applyFill="1" applyBorder="1"/>
    <xf numFmtId="0" fontId="13" fillId="33" borderId="12" xfId="0" applyFont="1" applyFill="1" applyBorder="1"/>
    <xf numFmtId="0" fontId="13" fillId="33" borderId="13" xfId="0" applyFont="1" applyFill="1" applyBorder="1"/>
    <xf numFmtId="0" fontId="0" fillId="0" borderId="0" xfId="0" applyNumberFormat="1"/>
    <xf numFmtId="0" fontId="0" fillId="0" borderId="0" xfId="0" applyFill="1"/>
    <xf numFmtId="164" fontId="13" fillId="33" borderId="12"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14009]dd/mm/yy;@"/>
    </dxf>
    <dxf>
      <numFmt numFmtId="164" formatCode="[$-14009]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B99-4E7F-B16F-7B84F7D2B4B7}"/>
            </c:ext>
          </c:extLst>
        </c:ser>
        <c:dLbls>
          <c:dLblPos val="ctr"/>
          <c:showLegendKey val="0"/>
          <c:showVal val="1"/>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5"/>
  </c:pivotSource>
  <c:chart>
    <c:title>
      <c:overlay val="0"/>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extLst>
            <c:ext xmlns:c16="http://schemas.microsoft.com/office/drawing/2014/chart" uri="{C3380CC4-5D6E-409C-BE32-E72D297353CC}">
              <c16:uniqueId val="{00000006-CBFA-41F9-AB43-D0682668D28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[practice.xlsx]Sheet5!PivotTable5</c:name>
    <c:fmtId val="8"/>
  </c:pivotSource>
  <c:chart>
    <c:autoTitleDeleted val="1"/>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F40-41A8-82B7-C840DAFC0DFA}"/>
            </c:ext>
          </c:extLst>
        </c:ser>
        <c:dLbls>
          <c:dLblPos val="ctr"/>
          <c:showLegendKey val="0"/>
          <c:showVal val="0"/>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[practice.xlsx]Sheet3!PivotTable3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F227-479E-99A3-653811F0DDAD}"/>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F227-479E-99A3-653811F0DDA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[practice.xlsx]Sheet7!PivotTable4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C712-4D20-9443-AF3EF4331A45}"/>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1-C712-4D20-9443-AF3EF4331A45}"/>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[practice.xlsx]Sheet3!PivotTable3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810A-4B83-A574-D026DC40EB01}"/>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810A-4B83-A574-D026DC40EB01}"/>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[practice.xlsx]Sheet7!PivotTable4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DEC5-4887-A186-DBD9ACB44741}"/>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2-DEC5-4887-A186-DBD9ACB44741}"/>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63500</xdr:rowOff>
    </xdr:from>
    <xdr:to>
      <xdr:col>16</xdr:col>
      <xdr:colOff>444500</xdr:colOff>
      <xdr:row>16</xdr:row>
      <xdr:rowOff>120650</xdr:rowOff>
    </xdr:to>
    <xdr:graphicFrame macro="">
      <xdr:nvGraphicFramePr>
        <xdr:cNvPr id="2" name="Chart 1">
          <a:extLst>
            <a:ext uri="{FF2B5EF4-FFF2-40B4-BE49-F238E27FC236}">
              <a16:creationId xmlns:a16="http://schemas.microsoft.com/office/drawing/2014/main" id="{39D4AB4F-7102-A194-18E8-8A5583098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285750</xdr:colOff>
      <xdr:row>3</xdr:row>
      <xdr:rowOff>177800</xdr:rowOff>
    </xdr:from>
    <xdr:to>
      <xdr:col>20</xdr:col>
      <xdr:colOff>285750</xdr:colOff>
      <xdr:row>17</xdr:row>
      <xdr:rowOff>94192</xdr:rowOff>
    </xdr:to>
    <mc:AlternateContent xmlns:mc="http://schemas.openxmlformats.org/markup-compatibility/2006" xmlns:a14="http://schemas.microsoft.com/office/drawing/2010/main">
      <mc:Choice Requires="a14">
        <xdr:graphicFrame macro="">
          <xdr:nvGraphicFramePr>
            <xdr:cNvPr id="4" name="Treatment">
              <a:extLst>
                <a:ext uri="{FF2B5EF4-FFF2-40B4-BE49-F238E27FC236}">
                  <a16:creationId xmlns:a16="http://schemas.microsoft.com/office/drawing/2014/main" id="{EF096F09-778E-96A2-8E01-B226735ECE6D}"/>
                </a:ext>
              </a:extLst>
            </xdr:cNvPr>
            <xdr:cNvGraphicFramePr/>
          </xdr:nvGraphicFramePr>
          <xdr:xfrm>
            <a:off x="0" y="0"/>
            <a:ext cx="0" cy="0"/>
          </xdr:xfrm>
          <a:graphic>
            <a:graphicData uri="http://schemas.microsoft.com/office/drawing/2010/slicer">
              <sle:slicer xmlns:sle="http://schemas.microsoft.com/office/drawing/2010/slicer" name="Treatment"/>
            </a:graphicData>
          </a:graphic>
        </xdr:graphicFrame>
      </mc:Choice>
      <mc:Fallback xmlns="">
        <xdr:sp macro="" textlink="">
          <xdr:nvSpPr>
            <xdr:cNvPr id="0" name=""/>
            <xdr:cNvSpPr>
              <a:spLocks noTextEdit="1"/>
            </xdr:cNvSpPr>
          </xdr:nvSpPr>
          <xdr:spPr>
            <a:xfrm>
              <a:off x="11851217" y="736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89299</xdr:colOff>
      <xdr:row>2</xdr:row>
      <xdr:rowOff>148828</xdr:rowOff>
    </xdr:from>
    <xdr:to>
      <xdr:col>11</xdr:col>
      <xdr:colOff>228205</xdr:colOff>
      <xdr:row>17</xdr:row>
      <xdr:rowOff>7408</xdr:rowOff>
    </xdr:to>
    <xdr:graphicFrame macro="">
      <xdr:nvGraphicFramePr>
        <xdr:cNvPr id="3" name="Chart 2">
          <a:extLst>
            <a:ext uri="{FF2B5EF4-FFF2-40B4-BE49-F238E27FC236}">
              <a16:creationId xmlns:a16="http://schemas.microsoft.com/office/drawing/2014/main" id="{0C3D60ED-D406-4AE6-A8B6-92605CE0D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337343</xdr:colOff>
      <xdr:row>2</xdr:row>
      <xdr:rowOff>148829</xdr:rowOff>
    </xdr:from>
    <xdr:to>
      <xdr:col>15</xdr:col>
      <xdr:colOff>337343</xdr:colOff>
      <xdr:row>16</xdr:row>
      <xdr:rowOff>90488</xdr:rowOff>
    </xdr:to>
    <mc:AlternateContent xmlns:mc="http://schemas.openxmlformats.org/markup-compatibility/2006">
      <mc:Choice xmlns:a14="http://schemas.microsoft.com/office/drawing/2010/main" Requires="a14">
        <xdr:graphicFrame macro="">
          <xdr:nvGraphicFramePr>
            <xdr:cNvPr id="4" name="Treatment 1">
              <a:extLst>
                <a:ext uri="{FF2B5EF4-FFF2-40B4-BE49-F238E27FC236}">
                  <a16:creationId xmlns:a16="http://schemas.microsoft.com/office/drawing/2014/main" id="{AB915608-C862-4242-B416-77BD5C261353}"/>
                </a:ext>
              </a:extLst>
            </xdr:cNvPr>
            <xdr:cNvGraphicFramePr/>
          </xdr:nvGraphicFramePr>
          <xdr:xfrm>
            <a:off x="0" y="0"/>
            <a:ext cx="0" cy="0"/>
          </xdr:xfrm>
          <a:graphic>
            <a:graphicData uri="http://schemas.microsoft.com/office/drawing/2010/slicer">
              <sle:slicer xmlns:sle="http://schemas.microsoft.com/office/drawing/2010/slicer" name="Treatment 1"/>
            </a:graphicData>
          </a:graphic>
        </xdr:graphicFrame>
      </mc:Choice>
      <mc:Fallback>
        <xdr:sp macro="" textlink="">
          <xdr:nvSpPr>
            <xdr:cNvPr id="0" name=""/>
            <xdr:cNvSpPr>
              <a:spLocks noTextEdit="1"/>
            </xdr:cNvSpPr>
          </xdr:nvSpPr>
          <xdr:spPr>
            <a:xfrm>
              <a:off x="7669796" y="508263"/>
              <a:ext cx="1833113" cy="2457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406798</xdr:colOff>
      <xdr:row>18</xdr:row>
      <xdr:rowOff>89298</xdr:rowOff>
    </xdr:from>
    <xdr:to>
      <xdr:col>14</xdr:col>
      <xdr:colOff>150417</xdr:colOff>
      <xdr:row>32</xdr:row>
      <xdr:rowOff>114963</xdr:rowOff>
    </xdr:to>
    <xdr:graphicFrame macro="">
      <xdr:nvGraphicFramePr>
        <xdr:cNvPr id="6" name="Chart 5">
          <a:extLst>
            <a:ext uri="{FF2B5EF4-FFF2-40B4-BE49-F238E27FC236}">
              <a16:creationId xmlns:a16="http://schemas.microsoft.com/office/drawing/2014/main" id="{26DDE207-0648-4EC7-B77F-4A606A5FB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565547</xdr:colOff>
      <xdr:row>2</xdr:row>
      <xdr:rowOff>39687</xdr:rowOff>
    </xdr:from>
    <xdr:to>
      <xdr:col>23</xdr:col>
      <xdr:colOff>295672</xdr:colOff>
      <xdr:row>16</xdr:row>
      <xdr:rowOff>143668</xdr:rowOff>
    </xdr:to>
    <xdr:graphicFrame macro="">
      <xdr:nvGraphicFramePr>
        <xdr:cNvPr id="8" name="Chart 7">
          <a:extLst>
            <a:ext uri="{FF2B5EF4-FFF2-40B4-BE49-F238E27FC236}">
              <a16:creationId xmlns:a16="http://schemas.microsoft.com/office/drawing/2014/main" id="{BDA53EB5-8979-4180-8E1C-F4B042A49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595312</xdr:colOff>
      <xdr:row>2</xdr:row>
      <xdr:rowOff>59532</xdr:rowOff>
    </xdr:from>
    <xdr:to>
      <xdr:col>27</xdr:col>
      <xdr:colOff>3175</xdr:colOff>
      <xdr:row>15</xdr:row>
      <xdr:rowOff>132954</xdr:rowOff>
    </xdr:to>
    <mc:AlternateContent xmlns:mc="http://schemas.openxmlformats.org/markup-compatibility/2006">
      <mc:Choice xmlns:a14="http://schemas.microsoft.com/office/drawing/2010/main" Requires="a14">
        <xdr:graphicFrame macro="">
          <xdr:nvGraphicFramePr>
            <xdr:cNvPr id="10" name="Patient ID 1">
              <a:extLst>
                <a:ext uri="{FF2B5EF4-FFF2-40B4-BE49-F238E27FC236}">
                  <a16:creationId xmlns:a16="http://schemas.microsoft.com/office/drawing/2014/main" id="{E01663ED-5E14-45E7-BD39-7B7F3DDC8424}"/>
                </a:ext>
              </a:extLst>
            </xdr:cNvPr>
            <xdr:cNvGraphicFramePr/>
          </xdr:nvGraphicFramePr>
          <xdr:xfrm>
            <a:off x="0" y="0"/>
            <a:ext cx="0" cy="0"/>
          </xdr:xfrm>
          <a:graphic>
            <a:graphicData uri="http://schemas.microsoft.com/office/drawing/2010/slicer">
              <sle:slicer xmlns:sle="http://schemas.microsoft.com/office/drawing/2010/slicer" name="Patient ID 1"/>
            </a:graphicData>
          </a:graphic>
        </xdr:graphicFrame>
      </mc:Choice>
      <mc:Fallback>
        <xdr:sp macro="" textlink="">
          <xdr:nvSpPr>
            <xdr:cNvPr id="0" name=""/>
            <xdr:cNvSpPr>
              <a:spLocks noTextEdit="1"/>
            </xdr:cNvSpPr>
          </xdr:nvSpPr>
          <xdr:spPr>
            <a:xfrm>
              <a:off x="14649180" y="418966"/>
              <a:ext cx="1852014" cy="2409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19</xdr:row>
      <xdr:rowOff>0</xdr:rowOff>
    </xdr:from>
    <xdr:to>
      <xdr:col>22</xdr:col>
      <xdr:colOff>308428</xdr:colOff>
      <xdr:row>34</xdr:row>
      <xdr:rowOff>21772</xdr:rowOff>
    </xdr:to>
    <xdr:graphicFrame macro="">
      <xdr:nvGraphicFramePr>
        <xdr:cNvPr id="18" name="Chart 17">
          <a:extLst>
            <a:ext uri="{FF2B5EF4-FFF2-40B4-BE49-F238E27FC236}">
              <a16:creationId xmlns:a16="http://schemas.microsoft.com/office/drawing/2014/main" id="{3936E336-A5A4-4A70-9556-AC561AF43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0</xdr:colOff>
      <xdr:row>20</xdr:row>
      <xdr:rowOff>0</xdr:rowOff>
    </xdr:from>
    <xdr:to>
      <xdr:col>26</xdr:col>
      <xdr:colOff>1556</xdr:colOff>
      <xdr:row>33</xdr:row>
      <xdr:rowOff>165553</xdr:rowOff>
    </xdr:to>
    <mc:AlternateContent xmlns:mc="http://schemas.openxmlformats.org/markup-compatibility/2006">
      <mc:Choice xmlns:a14="http://schemas.microsoft.com/office/drawing/2010/main" Requires="a14">
        <xdr:graphicFrame macro="">
          <xdr:nvGraphicFramePr>
            <xdr:cNvPr id="20" name="TOTAL_TEST 1">
              <a:extLst>
                <a:ext uri="{FF2B5EF4-FFF2-40B4-BE49-F238E27FC236}">
                  <a16:creationId xmlns:a16="http://schemas.microsoft.com/office/drawing/2014/main" id="{678D2064-4646-4EA4-8A36-E92B723458F1}"/>
                </a:ext>
              </a:extLst>
            </xdr:cNvPr>
            <xdr:cNvGraphicFramePr/>
          </xdr:nvGraphicFramePr>
          <xdr:xfrm>
            <a:off x="0" y="0"/>
            <a:ext cx="0" cy="0"/>
          </xdr:xfrm>
          <a:graphic>
            <a:graphicData uri="http://schemas.microsoft.com/office/drawing/2010/slicer">
              <sle:slicer xmlns:sle="http://schemas.microsoft.com/office/drawing/2010/slicer" name="TOTAL_TEST 1"/>
            </a:graphicData>
          </a:graphic>
        </xdr:graphicFrame>
      </mc:Choice>
      <mc:Fallback>
        <xdr:sp macro="" textlink="">
          <xdr:nvSpPr>
            <xdr:cNvPr id="0" name=""/>
            <xdr:cNvSpPr>
              <a:spLocks noTextEdit="1"/>
            </xdr:cNvSpPr>
          </xdr:nvSpPr>
          <xdr:spPr>
            <a:xfrm>
              <a:off x="14053868" y="3594340"/>
              <a:ext cx="1834669" cy="2501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92075</xdr:colOff>
      <xdr:row>2</xdr:row>
      <xdr:rowOff>22225</xdr:rowOff>
    </xdr:from>
    <xdr:to>
      <xdr:col>10</xdr:col>
      <xdr:colOff>396875</xdr:colOff>
      <xdr:row>17</xdr:row>
      <xdr:rowOff>3175</xdr:rowOff>
    </xdr:to>
    <xdr:graphicFrame macro="">
      <xdr:nvGraphicFramePr>
        <xdr:cNvPr id="5" name="Chart 4">
          <a:extLst>
            <a:ext uri="{FF2B5EF4-FFF2-40B4-BE49-F238E27FC236}">
              <a16:creationId xmlns:a16="http://schemas.microsoft.com/office/drawing/2014/main" id="{E9E29128-19D9-1C3E-EEDF-241B035A0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304800</xdr:colOff>
      <xdr:row>2</xdr:row>
      <xdr:rowOff>107950</xdr:rowOff>
    </xdr:from>
    <xdr:to>
      <xdr:col>14</xdr:col>
      <xdr:colOff>304800</xdr:colOff>
      <xdr:row>16</xdr:row>
      <xdr:rowOff>53975</xdr:rowOff>
    </xdr:to>
    <mc:AlternateContent xmlns:mc="http://schemas.openxmlformats.org/markup-compatibility/2006">
      <mc:Choice xmlns:a14="http://schemas.microsoft.com/office/drawing/2010/main" Requires="a14">
        <xdr:graphicFrame macro="">
          <xdr:nvGraphicFramePr>
            <xdr:cNvPr id="6" name="Patient ID">
              <a:extLst>
                <a:ext uri="{FF2B5EF4-FFF2-40B4-BE49-F238E27FC236}">
                  <a16:creationId xmlns:a16="http://schemas.microsoft.com/office/drawing/2014/main" id="{24A2DF28-F40E-2495-20D0-010D794E301C}"/>
                </a:ext>
              </a:extLst>
            </xdr:cNvPr>
            <xdr:cNvGraphicFramePr/>
          </xdr:nvGraphicFramePr>
          <xdr:xfrm>
            <a:off x="0" y="0"/>
            <a:ext cx="0" cy="0"/>
          </xdr:xfrm>
          <a:graphic>
            <a:graphicData uri="http://schemas.microsoft.com/office/drawing/2010/slicer">
              <sle:slicer xmlns:sle="http://schemas.microsoft.com/office/drawing/2010/slicer" name="Patient ID"/>
            </a:graphicData>
          </a:graphic>
        </xdr:graphicFrame>
      </mc:Choice>
      <mc:Fallback>
        <xdr:sp macro="" textlink="">
          <xdr:nvSpPr>
            <xdr:cNvPr id="0" name=""/>
            <xdr:cNvSpPr>
              <a:spLocks noTextEdit="1"/>
            </xdr:cNvSpPr>
          </xdr:nvSpPr>
          <xdr:spPr>
            <a:xfrm>
              <a:off x="9017000" y="476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F7333C1A-CB7F-59B6-D69A-077B11DAD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520700</xdr:colOff>
      <xdr:row>1</xdr:row>
      <xdr:rowOff>63500</xdr:rowOff>
    </xdr:from>
    <xdr:to>
      <xdr:col>14</xdr:col>
      <xdr:colOff>520700</xdr:colOff>
      <xdr:row>15</xdr:row>
      <xdr:rowOff>9525</xdr:rowOff>
    </xdr:to>
    <mc:AlternateContent xmlns:mc="http://schemas.openxmlformats.org/markup-compatibility/2006">
      <mc:Choice xmlns:a14="http://schemas.microsoft.com/office/drawing/2010/main" Requires="a14">
        <xdr:graphicFrame macro="">
          <xdr:nvGraphicFramePr>
            <xdr:cNvPr id="3" name="TOTAL_TEST">
              <a:extLst>
                <a:ext uri="{FF2B5EF4-FFF2-40B4-BE49-F238E27FC236}">
                  <a16:creationId xmlns:a16="http://schemas.microsoft.com/office/drawing/2014/main" id="{46E1E90A-B34A-8F41-6361-C9BE6C277C66}"/>
                </a:ext>
              </a:extLst>
            </xdr:cNvPr>
            <xdr:cNvGraphicFramePr/>
          </xdr:nvGraphicFramePr>
          <xdr:xfrm>
            <a:off x="0" y="0"/>
            <a:ext cx="0" cy="0"/>
          </xdr:xfrm>
          <a:graphic>
            <a:graphicData uri="http://schemas.microsoft.com/office/drawing/2010/slicer">
              <sle:slicer xmlns:sle="http://schemas.microsoft.com/office/drawing/2010/slicer" name="TOTAL_TEST"/>
            </a:graphicData>
          </a:graphic>
        </xdr:graphicFrame>
      </mc:Choice>
      <mc:Fallback>
        <xdr:sp macro="" textlink="">
          <xdr:nvSpPr>
            <xdr:cNvPr id="0" name=""/>
            <xdr:cNvSpPr>
              <a:spLocks noTextEdit="1"/>
            </xdr:cNvSpPr>
          </xdr:nvSpPr>
          <xdr:spPr>
            <a:xfrm>
              <a:off x="8115300" y="247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445022800923" createdVersion="8" refreshedVersion="8" minRefreshableVersion="3" recordCount="50" xr:uid="{5A9D09F6-C79D-42F5-9CB4-EF9370E5730C}">
  <cacheSource type="worksheet">
    <worksheetSource name="Table2"/>
  </cacheSource>
  <cacheFields count="15">
    <cacheField name="Doctor Name" numFmtId="0">
      <sharedItems count="27">
        <s v="Sai"/>
        <s v="Rajesh"/>
        <s v="Priya"/>
        <s v="Ravi"/>
        <s v="Mahesh"/>
        <s v="Steve"/>
        <s v="Johnson"/>
        <s v="Albert"/>
        <s v="Joseph"/>
        <s v="Swathi"/>
        <s v="Khan"/>
        <s v="Fatima"/>
        <s v="Rakesh"/>
        <s v="Sweety"/>
        <s v="Tinku"/>
        <s v="Preeti"/>
        <s v="Anne"/>
        <s v="Robert"/>
        <s v="Edward"/>
        <s v="Tita"/>
        <s v="Maria"/>
        <s v="Orlando"/>
        <s v="Uzma"/>
        <s v="Ganesh"/>
        <s v="Daniel"/>
        <s v="Neha"/>
        <s v="Azeem"/>
      </sharedItems>
    </cacheField>
    <cacheField name="Doctor ID" numFmtId="0">
      <sharedItems/>
    </cacheField>
    <cacheField name="Patient Name" numFmtId="0">
      <sharedItems count="27">
        <s v="Swathi"/>
        <s v="Surya"/>
        <s v="Edward"/>
        <s v="Justin"/>
        <s v="Neetu"/>
        <s v="Jack"/>
        <s v="Tylor"/>
        <s v="Teresa"/>
        <s v="Mathews"/>
        <s v="Linca"/>
        <s v="Anthony"/>
        <s v="Reha"/>
        <s v="Bhavani"/>
        <s v="Naresh"/>
        <s v="Virat"/>
        <s v="Deepika"/>
        <s v="Andrews"/>
        <s v="Nihal"/>
        <s v="Gayatri"/>
        <s v="Rani"/>
        <s v="Madhu"/>
        <s v="Umesh"/>
        <s v="Kajol"/>
        <s v="Pratham"/>
        <s v="Sam"/>
        <s v="Dharvin"/>
        <s v="Vineet"/>
      </sharedItems>
    </cacheField>
    <cacheField name="Patient ID" numFmtId="0">
      <sharedItems count="27">
        <s v="A118"/>
        <s v="O346"/>
        <s v="N542"/>
        <s v="O465"/>
        <s v="L654"/>
        <s v="D544"/>
        <s v="A256"/>
        <s v="K545"/>
        <s v="P356"/>
        <s v="N162"/>
        <s v="H216"/>
        <s v="J470"/>
        <s v="U652"/>
        <s v="E465"/>
        <s v="B235"/>
        <s v="J612"/>
        <s v="E412"/>
        <s v="P154"/>
        <s v="Q465"/>
        <s v="Y546"/>
        <s v="J324"/>
        <s v="W546"/>
        <s v="I442"/>
        <s v="L561"/>
        <s v="R495"/>
        <s v="G456"/>
        <s v="T541"/>
      </sharedItems>
    </cacheField>
    <cacheField name="Admitted Date" numFmtId="164">
      <sharedItems containsSemiMixedTypes="0" containsNonDate="0" containsDate="1" containsString="0" minDate="2021-01-07T00:00:00" maxDate="2022-01-01T00:00:00" count="46">
        <d v="2021-08-23T00:00:00"/>
        <d v="2021-09-15T00:00:00"/>
        <d v="2021-06-08T00:00:00"/>
        <d v="2021-12-27T00:00:00"/>
        <d v="2021-04-07T00:00:00"/>
        <d v="2021-07-04T00:00:00"/>
        <d v="2021-08-11T00:00:00"/>
        <d v="2021-11-02T00:00:00"/>
        <d v="2021-04-03T00:00:00"/>
        <d v="2021-05-26T00:00:00"/>
        <d v="2021-08-22T00:00:00"/>
        <d v="2021-07-11T00:00:00"/>
        <d v="2021-08-20T00:00:00"/>
        <d v="2021-01-11T00:00:00"/>
        <d v="2021-01-10T00:00:00"/>
        <d v="2021-03-21T00:00:00"/>
        <d v="2021-10-24T00:00:00"/>
        <d v="2021-12-22T00:00:00"/>
        <d v="2021-07-13T00:00:00"/>
        <d v="2021-08-18T00:00:00"/>
        <d v="2021-06-20T00:00:00"/>
        <d v="2021-01-17T00:00:00"/>
        <d v="2021-07-15T00:00:00"/>
        <d v="2021-05-25T00:00:00"/>
        <d v="2021-11-11T00:00:00"/>
        <d v="2021-02-22T00:00:00"/>
        <d v="2021-09-05T00:00:00"/>
        <d v="2021-02-17T00:00:00"/>
        <d v="2021-10-28T00:00:00"/>
        <d v="2021-05-08T00:00:00"/>
        <d v="2021-05-11T00:00:00"/>
        <d v="2021-04-15T00:00:00"/>
        <d v="2021-09-11T00:00:00"/>
        <d v="2021-01-13T00:00:00"/>
        <d v="2021-04-11T00:00:00"/>
        <d v="2021-06-30T00:00:00"/>
        <d v="2021-01-07T00:00:00"/>
        <d v="2021-02-15T00:00:00"/>
        <d v="2021-09-07T00:00:00"/>
        <d v="2021-11-20T00:00:00"/>
        <d v="2021-10-10T00:00:00"/>
        <d v="2021-12-31T00:00:00"/>
        <d v="2021-12-26T00:00:00"/>
        <d v="2021-07-22T00:00:00"/>
        <d v="2021-09-28T00:00:00"/>
        <d v="2021-07-08T00:00:00"/>
      </sharedItems>
      <fieldGroup par="12" base="4">
        <rangePr groupBy="days" startDate="2021-01-07T00:00:00" endDate="2022-01-01T00:00:00"/>
        <groupItems count="368">
          <s v="&lt;07-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2"/>
        </groupItems>
      </fieldGroup>
    </cacheField>
    <cacheField name="Discharge Date" numFmtId="164">
      <sharedItems containsSemiMixedTypes="0" containsNonDate="0" containsDate="1" containsString="0" minDate="2021-01-12T00:00:00" maxDate="2022-01-06T00:00:00" count="46">
        <d v="2021-08-28T00:00:00"/>
        <d v="2021-09-20T00:00:00"/>
        <d v="2021-06-13T00:00:00"/>
        <d v="2022-01-01T00:00:00"/>
        <d v="2021-04-12T00:00:00"/>
        <d v="2021-07-09T00:00:00"/>
        <d v="2021-08-16T00:00:00"/>
        <d v="2021-11-07T00:00:00"/>
        <d v="2021-04-08T00:00:00"/>
        <d v="2021-05-31T00:00:00"/>
        <d v="2021-08-27T00:00:00"/>
        <d v="2021-07-16T00:00:00"/>
        <d v="2021-08-25T00:00:00"/>
        <d v="2021-01-16T00:00:00"/>
        <d v="2021-01-15T00:00:00"/>
        <d v="2021-03-26T00:00:00"/>
        <d v="2021-10-29T00:00:00"/>
        <d v="2021-12-27T00:00:00"/>
        <d v="2021-07-18T00:00:00"/>
        <d v="2021-08-23T00:00:00"/>
        <d v="2021-06-25T00:00:00"/>
        <d v="2021-01-22T00:00:00"/>
        <d v="2021-07-20T00:00:00"/>
        <d v="2021-05-30T00:00:00"/>
        <d v="2021-11-16T00:00:00"/>
        <d v="2021-02-27T00:00:00"/>
        <d v="2021-09-10T00:00:00"/>
        <d v="2021-02-22T00:00:00"/>
        <d v="2021-11-02T00:00:00"/>
        <d v="2021-05-13T00:00:00"/>
        <d v="2021-05-16T00:00:00"/>
        <d v="2021-04-20T00:00:00"/>
        <d v="2021-09-16T00:00:00"/>
        <d v="2021-01-18T00:00:00"/>
        <d v="2021-04-16T00:00:00"/>
        <d v="2021-07-05T00:00:00"/>
        <d v="2021-01-12T00:00:00"/>
        <d v="2021-02-20T00:00:00"/>
        <d v="2021-09-12T00:00:00"/>
        <d v="2021-11-25T00:00:00"/>
        <d v="2021-10-15T00:00:00"/>
        <d v="2022-01-05T00:00:00"/>
        <d v="2021-12-31T00:00:00"/>
        <d v="2021-07-27T00:00:00"/>
        <d v="2021-10-03T00:00:00"/>
        <d v="2021-07-13T00:00:00"/>
      </sharedItems>
      <fieldGroup par="14" base="5">
        <rangePr groupBy="months" startDate="2021-01-12T00:00:00" endDate="2022-01-06T00:00:00"/>
        <groupItems count="14">
          <s v="&lt;12-01-2021"/>
          <s v="Jan"/>
          <s v="Feb"/>
          <s v="Mar"/>
          <s v="Apr"/>
          <s v="May"/>
          <s v="Jun"/>
          <s v="Jul"/>
          <s v="Aug"/>
          <s v="Sep"/>
          <s v="Oct"/>
          <s v="Nov"/>
          <s v="Dec"/>
          <s v="&gt;06-01-2022"/>
        </groupItems>
      </fieldGroup>
    </cacheField>
    <cacheField name="Treatment" numFmtId="0">
      <sharedItems count="6">
        <s v="Cancer"/>
        <s v="Tyroid"/>
        <s v="Diabetes"/>
        <s v="Covid"/>
        <s v="BP"/>
        <s v="General Checkup"/>
      </sharedItems>
    </cacheField>
    <cacheField name="1VTEST" numFmtId="0">
      <sharedItems containsSemiMixedTypes="0" containsString="0" containsNumber="1" containsInteger="1" minValue="1" maxValue="8"/>
    </cacheField>
    <cacheField name="2VTEST" numFmtId="0">
      <sharedItems containsSemiMixedTypes="0" containsString="0" containsNumber="1" containsInteger="1" minValue="1" maxValue="6"/>
    </cacheField>
    <cacheField name="TOTAL_TEST" numFmtId="0">
      <sharedItems containsSemiMixedTypes="0" containsString="0" containsNumber="1" containsInteger="1" minValue="3" maxValue="13"/>
    </cacheField>
    <cacheField name="Bill Payment" numFmtId="0">
      <sharedItems containsSemiMixedTypes="0" containsString="0" containsNumber="1" containsInteger="1" minValue="1289" maxValue="7892"/>
    </cacheField>
    <cacheField name="Patient Gender" numFmtId="0">
      <sharedItems/>
    </cacheField>
    <cacheField name="Months" numFmtId="0" databaseField="0">
      <fieldGroup base="4">
        <rangePr groupBy="months" startDate="2021-01-07T00:00:00" endDate="2022-01-01T00:00:00"/>
        <groupItems count="14">
          <s v="&lt;07-01-2021"/>
          <s v="Jan"/>
          <s v="Feb"/>
          <s v="Mar"/>
          <s v="Apr"/>
          <s v="May"/>
          <s v="Jun"/>
          <s v="Jul"/>
          <s v="Aug"/>
          <s v="Sep"/>
          <s v="Oct"/>
          <s v="Nov"/>
          <s v="Dec"/>
          <s v="&gt;01-01-2022"/>
        </groupItems>
      </fieldGroup>
    </cacheField>
    <cacheField name="Quarters" numFmtId="0" databaseField="0">
      <fieldGroup base="5">
        <rangePr groupBy="quarters" startDate="2021-01-12T00:00:00" endDate="2022-01-06T00:00:00"/>
        <groupItems count="6">
          <s v="&lt;12-01-2021"/>
          <s v="Qtr1"/>
          <s v="Qtr2"/>
          <s v="Qtr3"/>
          <s v="Qtr4"/>
          <s v="&gt;06-01-2022"/>
        </groupItems>
      </fieldGroup>
    </cacheField>
    <cacheField name="Years" numFmtId="0" databaseField="0">
      <fieldGroup base="5">
        <rangePr groupBy="years" startDate="2021-01-12T00:00:00" endDate="2022-01-06T00:00:00"/>
        <groupItems count="4">
          <s v="&lt;12-01-2021"/>
          <s v="2021"/>
          <s v="2022"/>
          <s v="&gt;06-01-2022"/>
        </groupItems>
      </fieldGroup>
    </cacheField>
  </cacheFields>
  <extLst>
    <ext xmlns:x14="http://schemas.microsoft.com/office/spreadsheetml/2009/9/main" uri="{725AE2AE-9491-48be-B2B4-4EB974FC3084}">
      <x14:pivotCacheDefinition pivotCacheId="18923475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2585069446" createdVersion="8" refreshedVersion="8" minRefreshableVersion="3" recordCount="51" xr:uid="{D7937930-3AAB-468C-8297-B3CE8E49D251}">
  <cacheSource type="worksheet">
    <worksheetSource ref="A1:L1048576" sheet="practice"/>
  </cacheSource>
  <cacheFields count="12">
    <cacheField name="Doctor Name" numFmtId="0">
      <sharedItems containsBlank="1"/>
    </cacheField>
    <cacheField name="Doctor ID" numFmtId="0">
      <sharedItems containsBlank="1"/>
    </cacheField>
    <cacheField name="Patient Name" numFmtId="0">
      <sharedItems containsBlank="1" count="28">
        <s v="Swathi"/>
        <s v="Surya"/>
        <s v="Edward"/>
        <s v="Justin"/>
        <s v="Neetu"/>
        <s v="Jack"/>
        <s v="Tylor"/>
        <s v="Teresa"/>
        <s v="Mathews"/>
        <s v="Linca"/>
        <s v="Anthony"/>
        <s v="Reha"/>
        <s v="Bhavani"/>
        <s v="Naresh"/>
        <s v="Virat"/>
        <s v="Deepika"/>
        <s v="Andrews"/>
        <s v="Nihal"/>
        <s v="Gayatri"/>
        <s v="Rani"/>
        <s v="Madhu"/>
        <s v="Umesh"/>
        <s v="Kajol"/>
        <s v="Pratham"/>
        <s v="Sam"/>
        <s v="Dharvin"/>
        <s v="Vineet"/>
        <m/>
      </sharedItems>
    </cacheField>
    <cacheField name="Patient ID" numFmtId="0">
      <sharedItems containsBlank="1"/>
    </cacheField>
    <cacheField name="Admitted Date" numFmtId="164">
      <sharedItems containsNonDate="0" containsDate="1" containsString="0" containsBlank="1" minDate="2021-01-08T00:00:00" maxDate="2021-12-27T00:00:00"/>
    </cacheField>
    <cacheField name="Discharge Date" numFmtId="0">
      <sharedItems containsNonDate="0" containsDate="1" containsString="0" containsBlank="1" minDate="2021-01-13T00:00:00" maxDate="2022-01-01T00:00:00"/>
    </cacheField>
    <cacheField name="Treatment" numFmtId="0">
      <sharedItems containsBlank="1"/>
    </cacheField>
    <cacheField name="1VTEST" numFmtId="0">
      <sharedItems containsString="0" containsBlank="1" containsNumber="1" containsInteger="1" minValue="1" maxValue="8"/>
    </cacheField>
    <cacheField name="2VTEST" numFmtId="0">
      <sharedItems containsString="0" containsBlank="1" containsNumber="1" containsInteger="1" minValue="1" maxValue="6"/>
    </cacheField>
    <cacheField name="TOTAL_TEST" numFmtId="0">
      <sharedItems containsString="0" containsBlank="1" containsNumber="1" containsInteger="1" minValue="3" maxValue="13" count="12">
        <n v="5"/>
        <n v="11"/>
        <n v="6"/>
        <n v="13"/>
        <n v="3"/>
        <n v="9"/>
        <n v="10"/>
        <n v="7"/>
        <n v="12"/>
        <n v="8"/>
        <n v="4"/>
        <m/>
      </sharedItems>
    </cacheField>
    <cacheField name="Bill Payment" numFmtId="0">
      <sharedItems containsString="0" containsBlank="1" containsNumber="1" containsInteger="1" minValue="1289" maxValue="7892"/>
    </cacheField>
    <cacheField name="Patient Gender" numFmtId="0">
      <sharedItems containsBlank="1"/>
    </cacheField>
  </cacheFields>
  <extLst>
    <ext xmlns:x14="http://schemas.microsoft.com/office/spreadsheetml/2009/9/main" uri="{725AE2AE-9491-48be-B2B4-4EB974FC3084}">
      <x14:pivotCacheDefinition pivotCacheId="48786220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5898148151" createdVersion="8" refreshedVersion="8" minRefreshableVersion="3" recordCount="3" xr:uid="{F403AC2E-FADD-4171-9065-0ECBC4E5B781}">
  <cacheSource type="worksheet">
    <worksheetSource ref="R1:T4" sheet="practice"/>
  </cacheSource>
  <cacheFields count="3">
    <cacheField name="MEAN " numFmtId="0">
      <sharedItems containsSemiMixedTypes="0" containsString="0" containsNumber="1" minValue="3.5" maxValue="8.24"/>
    </cacheField>
    <cacheField name="MODE" numFmtId="0">
      <sharedItems containsSemiMixedTypes="0" containsString="0" containsNumber="1" containsInteger="1" minValue="5" maxValue="11" count="3">
        <n v="8"/>
        <n v="5"/>
        <n v="11"/>
      </sharedItems>
    </cacheField>
    <cacheField name="MEDIAN" numFmtId="0">
      <sharedItems containsSemiMixedTypes="0" containsString="0" containsNumber="1" minValue="3" maxValue="8.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6736574071" createdVersion="8" refreshedVersion="8" minRefreshableVersion="3" recordCount="3" xr:uid="{7F408ED0-E614-4C07-A8D8-B5D9BFC9D490}">
  <cacheSource type="worksheet">
    <worksheetSource ref="W1:Y4" sheet="practice"/>
  </cacheSource>
  <cacheFields count="3">
    <cacheField name="SUM" numFmtId="0">
      <sharedItems containsSemiMixedTypes="0" containsString="0" containsNumber="1" containsInteger="1" minValue="175" maxValue="412" count="3">
        <n v="237"/>
        <n v="175"/>
        <n v="412"/>
      </sharedItems>
    </cacheField>
    <cacheField name="SUMIF" numFmtId="0">
      <sharedItems containsSemiMixedTypes="0" containsString="0" containsNumber="1" containsInteger="1" minValue="18378" maxValue="59467"/>
    </cacheField>
    <cacheField name="SUMIFS" numFmtId="0">
      <sharedItems containsSemiMixedTypes="0" containsString="0" containsNumber="1" containsInteger="1" minValue="6" maxValue="2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7189814818" createdVersion="8" refreshedVersion="8" minRefreshableVersion="3" recordCount="1" xr:uid="{A8CC5364-583A-42C4-A67E-6C7626E97A69}">
  <cacheSource type="worksheet">
    <worksheetSource ref="AC2:AE3" sheet="practice"/>
  </cacheSource>
  <cacheFields count="3">
    <cacheField name="COUNT" numFmtId="0">
      <sharedItems containsSemiMixedTypes="0" containsString="0" containsNumber="1" containsInteger="1" minValue="300" maxValue="300" count="1">
        <n v="300"/>
      </sharedItems>
    </cacheField>
    <cacheField name="COUNTA" numFmtId="0">
      <sharedItems containsSemiMixedTypes="0" containsString="0" containsNumber="1" containsInteger="1" minValue="612" maxValue="612"/>
    </cacheField>
    <cacheField name="COUNTIFS" numFmtId="0">
      <sharedItems containsSemiMixedTypes="0" containsString="0" containsNumber="1" containsInteger="1" minValue="3" maxValu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R152"/>
    <x v="0"/>
    <x v="0"/>
    <x v="0"/>
    <x v="0"/>
    <x v="0"/>
    <n v="2"/>
    <n v="3"/>
    <n v="5"/>
    <n v="1500"/>
    <s v="Female"/>
  </r>
  <r>
    <x v="1"/>
    <s v="A789"/>
    <x v="1"/>
    <x v="1"/>
    <x v="1"/>
    <x v="1"/>
    <x v="1"/>
    <n v="8"/>
    <n v="3"/>
    <n v="11"/>
    <n v="2500"/>
    <s v="Male"/>
  </r>
  <r>
    <x v="2"/>
    <s v="G158"/>
    <x v="2"/>
    <x v="2"/>
    <x v="2"/>
    <x v="2"/>
    <x v="2"/>
    <n v="4"/>
    <n v="2"/>
    <n v="6"/>
    <n v="4586"/>
    <s v="Male"/>
  </r>
  <r>
    <x v="3"/>
    <s v="F212"/>
    <x v="3"/>
    <x v="3"/>
    <x v="3"/>
    <x v="3"/>
    <x v="3"/>
    <n v="8"/>
    <n v="5"/>
    <n v="13"/>
    <n v="2647"/>
    <s v="Male"/>
  </r>
  <r>
    <x v="4"/>
    <s v="J545"/>
    <x v="4"/>
    <x v="4"/>
    <x v="4"/>
    <x v="4"/>
    <x v="4"/>
    <n v="3"/>
    <n v="2"/>
    <n v="5"/>
    <n v="2560"/>
    <s v="Female"/>
  </r>
  <r>
    <x v="5"/>
    <s v="S566"/>
    <x v="5"/>
    <x v="5"/>
    <x v="5"/>
    <x v="5"/>
    <x v="5"/>
    <n v="2"/>
    <n v="1"/>
    <n v="3"/>
    <n v="7851"/>
    <s v="Male"/>
  </r>
  <r>
    <x v="6"/>
    <s v="R454"/>
    <x v="6"/>
    <x v="6"/>
    <x v="6"/>
    <x v="6"/>
    <x v="4"/>
    <n v="4"/>
    <n v="5"/>
    <n v="9"/>
    <n v="2658"/>
    <s v="Female"/>
  </r>
  <r>
    <x v="7"/>
    <s v="E465"/>
    <x v="7"/>
    <x v="7"/>
    <x v="7"/>
    <x v="7"/>
    <x v="3"/>
    <n v="5"/>
    <n v="4"/>
    <n v="9"/>
    <n v="6531"/>
    <s v="Female"/>
  </r>
  <r>
    <x v="8"/>
    <s v="H250"/>
    <x v="8"/>
    <x v="8"/>
    <x v="8"/>
    <x v="8"/>
    <x v="4"/>
    <n v="8"/>
    <n v="3"/>
    <n v="11"/>
    <n v="7634"/>
    <s v="Male"/>
  </r>
  <r>
    <x v="9"/>
    <s v="Y156"/>
    <x v="9"/>
    <x v="9"/>
    <x v="9"/>
    <x v="9"/>
    <x v="1"/>
    <n v="5"/>
    <n v="5"/>
    <n v="10"/>
    <n v="1679"/>
    <s v="Female"/>
  </r>
  <r>
    <x v="10"/>
    <s v="D354"/>
    <x v="10"/>
    <x v="10"/>
    <x v="10"/>
    <x v="10"/>
    <x v="2"/>
    <n v="5"/>
    <n v="2"/>
    <n v="7"/>
    <n v="1468"/>
    <s v="Male"/>
  </r>
  <r>
    <x v="11"/>
    <s v="T362"/>
    <x v="11"/>
    <x v="11"/>
    <x v="11"/>
    <x v="11"/>
    <x v="5"/>
    <n v="5"/>
    <n v="6"/>
    <n v="11"/>
    <n v="6095"/>
    <s v="Female"/>
  </r>
  <r>
    <x v="12"/>
    <s v="K216"/>
    <x v="12"/>
    <x v="12"/>
    <x v="12"/>
    <x v="12"/>
    <x v="1"/>
    <n v="1"/>
    <n v="6"/>
    <n v="7"/>
    <n v="4658"/>
    <s v="Female"/>
  </r>
  <r>
    <x v="13"/>
    <s v="O465"/>
    <x v="13"/>
    <x v="13"/>
    <x v="13"/>
    <x v="13"/>
    <x v="3"/>
    <n v="7"/>
    <n v="5"/>
    <n v="12"/>
    <n v="2356"/>
    <s v="Male"/>
  </r>
  <r>
    <x v="14"/>
    <s v="W265"/>
    <x v="14"/>
    <x v="14"/>
    <x v="14"/>
    <x v="14"/>
    <x v="5"/>
    <n v="7"/>
    <n v="1"/>
    <n v="8"/>
    <n v="1647"/>
    <s v="Male"/>
  </r>
  <r>
    <x v="15"/>
    <s v="H450"/>
    <x v="15"/>
    <x v="15"/>
    <x v="15"/>
    <x v="15"/>
    <x v="0"/>
    <n v="4"/>
    <n v="2"/>
    <n v="6"/>
    <n v="2365"/>
    <s v="Female"/>
  </r>
  <r>
    <x v="16"/>
    <s v="H542"/>
    <x v="16"/>
    <x v="16"/>
    <x v="16"/>
    <x v="16"/>
    <x v="1"/>
    <n v="3"/>
    <n v="3"/>
    <n v="6"/>
    <n v="1423"/>
    <s v="Male"/>
  </r>
  <r>
    <x v="17"/>
    <s v="M345"/>
    <x v="17"/>
    <x v="17"/>
    <x v="17"/>
    <x v="17"/>
    <x v="2"/>
    <n v="8"/>
    <n v="5"/>
    <n v="13"/>
    <n v="7892"/>
    <s v="Male"/>
  </r>
  <r>
    <x v="18"/>
    <s v="V215"/>
    <x v="18"/>
    <x v="18"/>
    <x v="18"/>
    <x v="18"/>
    <x v="3"/>
    <n v="2"/>
    <n v="1"/>
    <n v="3"/>
    <n v="4321"/>
    <s v="Female"/>
  </r>
  <r>
    <x v="19"/>
    <s v="S273"/>
    <x v="19"/>
    <x v="19"/>
    <x v="19"/>
    <x v="19"/>
    <x v="5"/>
    <n v="2"/>
    <n v="1"/>
    <n v="3"/>
    <n v="2301"/>
    <s v="Female"/>
  </r>
  <r>
    <x v="20"/>
    <s v="U450"/>
    <x v="20"/>
    <x v="20"/>
    <x v="20"/>
    <x v="20"/>
    <x v="0"/>
    <n v="1"/>
    <n v="3"/>
    <n v="4"/>
    <n v="1336"/>
    <s v="Male"/>
  </r>
  <r>
    <x v="21"/>
    <s v="K251"/>
    <x v="21"/>
    <x v="21"/>
    <x v="21"/>
    <x v="21"/>
    <x v="1"/>
    <n v="7"/>
    <n v="6"/>
    <n v="13"/>
    <n v="6501"/>
    <s v="Male"/>
  </r>
  <r>
    <x v="22"/>
    <s v="J215"/>
    <x v="22"/>
    <x v="22"/>
    <x v="22"/>
    <x v="22"/>
    <x v="2"/>
    <n v="6"/>
    <n v="5"/>
    <n v="11"/>
    <n v="7135"/>
    <s v="Female"/>
  </r>
  <r>
    <x v="23"/>
    <s v="K351"/>
    <x v="23"/>
    <x v="23"/>
    <x v="23"/>
    <x v="23"/>
    <x v="5"/>
    <n v="8"/>
    <n v="2"/>
    <n v="10"/>
    <n v="1385"/>
    <s v="Male"/>
  </r>
  <r>
    <x v="24"/>
    <s v="P265"/>
    <x v="24"/>
    <x v="24"/>
    <x v="24"/>
    <x v="24"/>
    <x v="1"/>
    <n v="5"/>
    <n v="5"/>
    <n v="10"/>
    <n v="2564"/>
    <s v="Male"/>
  </r>
  <r>
    <x v="25"/>
    <s v="Q655"/>
    <x v="25"/>
    <x v="25"/>
    <x v="25"/>
    <x v="25"/>
    <x v="3"/>
    <n v="3"/>
    <n v="2"/>
    <n v="5"/>
    <n v="1289"/>
    <s v="Male"/>
  </r>
  <r>
    <x v="26"/>
    <s v="I132"/>
    <x v="26"/>
    <x v="26"/>
    <x v="26"/>
    <x v="26"/>
    <x v="5"/>
    <n v="2"/>
    <n v="5"/>
    <n v="7"/>
    <n v="1479"/>
    <s v="Male"/>
  </r>
  <r>
    <x v="3"/>
    <s v="F212"/>
    <x v="3"/>
    <x v="3"/>
    <x v="27"/>
    <x v="27"/>
    <x v="3"/>
    <n v="8"/>
    <n v="5"/>
    <n v="13"/>
    <n v="2647"/>
    <s v="Male"/>
  </r>
  <r>
    <x v="4"/>
    <s v="J545"/>
    <x v="4"/>
    <x v="4"/>
    <x v="28"/>
    <x v="28"/>
    <x v="4"/>
    <n v="3"/>
    <n v="2"/>
    <n v="5"/>
    <n v="2560"/>
    <s v="Female"/>
  </r>
  <r>
    <x v="5"/>
    <s v="S566"/>
    <x v="5"/>
    <x v="5"/>
    <x v="29"/>
    <x v="29"/>
    <x v="5"/>
    <n v="2"/>
    <n v="1"/>
    <n v="3"/>
    <n v="7851"/>
    <s v="Male"/>
  </r>
  <r>
    <x v="6"/>
    <s v="R454"/>
    <x v="6"/>
    <x v="6"/>
    <x v="30"/>
    <x v="30"/>
    <x v="4"/>
    <n v="4"/>
    <n v="5"/>
    <n v="9"/>
    <n v="2658"/>
    <s v="Female"/>
  </r>
  <r>
    <x v="7"/>
    <s v="E465"/>
    <x v="7"/>
    <x v="7"/>
    <x v="31"/>
    <x v="31"/>
    <x v="3"/>
    <n v="5"/>
    <n v="4"/>
    <n v="9"/>
    <n v="6531"/>
    <s v="Female"/>
  </r>
  <r>
    <x v="8"/>
    <s v="H250"/>
    <x v="8"/>
    <x v="8"/>
    <x v="32"/>
    <x v="32"/>
    <x v="4"/>
    <n v="8"/>
    <n v="3"/>
    <n v="11"/>
    <n v="7634"/>
    <s v="Male"/>
  </r>
  <r>
    <x v="9"/>
    <s v="Y156"/>
    <x v="9"/>
    <x v="9"/>
    <x v="33"/>
    <x v="33"/>
    <x v="1"/>
    <n v="5"/>
    <n v="5"/>
    <n v="10"/>
    <n v="1679"/>
    <s v="Female"/>
  </r>
  <r>
    <x v="10"/>
    <s v="D354"/>
    <x v="10"/>
    <x v="10"/>
    <x v="34"/>
    <x v="34"/>
    <x v="2"/>
    <n v="5"/>
    <n v="2"/>
    <n v="7"/>
    <n v="1468"/>
    <s v="Male"/>
  </r>
  <r>
    <x v="11"/>
    <s v="T362"/>
    <x v="11"/>
    <x v="11"/>
    <x v="35"/>
    <x v="35"/>
    <x v="5"/>
    <n v="5"/>
    <n v="6"/>
    <n v="11"/>
    <n v="6095"/>
    <s v="Female"/>
  </r>
  <r>
    <x v="12"/>
    <s v="K216"/>
    <x v="12"/>
    <x v="12"/>
    <x v="36"/>
    <x v="36"/>
    <x v="1"/>
    <n v="1"/>
    <n v="6"/>
    <n v="7"/>
    <n v="4658"/>
    <s v="Female"/>
  </r>
  <r>
    <x v="13"/>
    <s v="O465"/>
    <x v="13"/>
    <x v="13"/>
    <x v="11"/>
    <x v="11"/>
    <x v="3"/>
    <n v="7"/>
    <n v="5"/>
    <n v="12"/>
    <n v="2356"/>
    <s v="Male"/>
  </r>
  <r>
    <x v="14"/>
    <s v="W265"/>
    <x v="14"/>
    <x v="14"/>
    <x v="37"/>
    <x v="37"/>
    <x v="5"/>
    <n v="7"/>
    <n v="1"/>
    <n v="8"/>
    <n v="1647"/>
    <s v="Male"/>
  </r>
  <r>
    <x v="15"/>
    <s v="H450"/>
    <x v="15"/>
    <x v="15"/>
    <x v="38"/>
    <x v="38"/>
    <x v="0"/>
    <n v="4"/>
    <n v="2"/>
    <n v="6"/>
    <n v="2365"/>
    <s v="Female"/>
  </r>
  <r>
    <x v="16"/>
    <s v="H542"/>
    <x v="16"/>
    <x v="16"/>
    <x v="39"/>
    <x v="39"/>
    <x v="1"/>
    <n v="3"/>
    <n v="3"/>
    <n v="6"/>
    <n v="1423"/>
    <s v="Male"/>
  </r>
  <r>
    <x v="17"/>
    <s v="M345"/>
    <x v="17"/>
    <x v="17"/>
    <x v="40"/>
    <x v="40"/>
    <x v="2"/>
    <n v="8"/>
    <n v="5"/>
    <n v="13"/>
    <n v="7892"/>
    <s v="Male"/>
  </r>
  <r>
    <x v="22"/>
    <s v="J215"/>
    <x v="22"/>
    <x v="22"/>
    <x v="41"/>
    <x v="41"/>
    <x v="2"/>
    <n v="6"/>
    <n v="5"/>
    <n v="11"/>
    <n v="7135"/>
    <s v="Female"/>
  </r>
  <r>
    <x v="23"/>
    <s v="K351"/>
    <x v="23"/>
    <x v="23"/>
    <x v="42"/>
    <x v="42"/>
    <x v="5"/>
    <n v="8"/>
    <n v="2"/>
    <n v="10"/>
    <n v="1385"/>
    <s v="Male"/>
  </r>
  <r>
    <x v="24"/>
    <s v="P265"/>
    <x v="24"/>
    <x v="24"/>
    <x v="43"/>
    <x v="43"/>
    <x v="1"/>
    <n v="5"/>
    <n v="5"/>
    <n v="10"/>
    <n v="2564"/>
    <s v="Male"/>
  </r>
  <r>
    <x v="25"/>
    <s v="Q655"/>
    <x v="25"/>
    <x v="25"/>
    <x v="25"/>
    <x v="25"/>
    <x v="3"/>
    <n v="3"/>
    <n v="2"/>
    <n v="5"/>
    <n v="1289"/>
    <s v="Male"/>
  </r>
  <r>
    <x v="26"/>
    <s v="I132"/>
    <x v="26"/>
    <x v="26"/>
    <x v="44"/>
    <x v="44"/>
    <x v="5"/>
    <n v="2"/>
    <n v="5"/>
    <n v="7"/>
    <n v="1479"/>
    <s v="Male"/>
  </r>
  <r>
    <x v="3"/>
    <s v="F212"/>
    <x v="3"/>
    <x v="3"/>
    <x v="27"/>
    <x v="27"/>
    <x v="3"/>
    <n v="8"/>
    <n v="5"/>
    <n v="13"/>
    <n v="2647"/>
    <s v="Male"/>
  </r>
  <r>
    <x v="4"/>
    <s v="J545"/>
    <x v="4"/>
    <x v="4"/>
    <x v="15"/>
    <x v="15"/>
    <x v="4"/>
    <n v="3"/>
    <n v="2"/>
    <n v="5"/>
    <n v="2560"/>
    <s v="Female"/>
  </r>
  <r>
    <x v="5"/>
    <s v="S566"/>
    <x v="5"/>
    <x v="5"/>
    <x v="45"/>
    <x v="45"/>
    <x v="5"/>
    <n v="2"/>
    <n v="1"/>
    <n v="3"/>
    <n v="7851"/>
    <s v="Ma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Sai"/>
    <s v="R152"/>
    <x v="0"/>
    <s v="A118"/>
    <d v="2021-05-04T00:00:00"/>
    <d v="2021-05-09T00:00:00"/>
    <s v="Cancer"/>
    <n v="2"/>
    <n v="3"/>
    <x v="0"/>
    <n v="1500"/>
    <s v="Female"/>
  </r>
  <r>
    <s v="Rajesh"/>
    <s v="A789"/>
    <x v="1"/>
    <s v="O346"/>
    <d v="2021-05-12T00:00:00"/>
    <d v="2021-05-17T00:00:00"/>
    <s v="Tyroid"/>
    <n v="8"/>
    <n v="3"/>
    <x v="1"/>
    <n v="2500"/>
    <s v="Male"/>
  </r>
  <r>
    <s v="Priya"/>
    <s v="G158"/>
    <x v="2"/>
    <s v="N542"/>
    <d v="2021-10-22T00:00:00"/>
    <d v="2021-10-27T00:00:00"/>
    <s v="Diabetes"/>
    <n v="4"/>
    <n v="2"/>
    <x v="2"/>
    <n v="4586"/>
    <s v="Male"/>
  </r>
  <r>
    <s v="Ravi"/>
    <s v="F212"/>
    <x v="3"/>
    <s v="O465"/>
    <d v="2021-10-01T00:00:00"/>
    <d v="2021-10-06T00:00:00"/>
    <s v="Covid"/>
    <n v="8"/>
    <n v="5"/>
    <x v="3"/>
    <n v="2647"/>
    <s v="Male"/>
  </r>
  <r>
    <s v="Mahesh"/>
    <s v="J545"/>
    <x v="4"/>
    <s v="L654"/>
    <d v="2021-08-07T00:00:00"/>
    <d v="2021-08-12T00:00:00"/>
    <s v="BP"/>
    <n v="3"/>
    <n v="2"/>
    <x v="0"/>
    <n v="2560"/>
    <s v="Female"/>
  </r>
  <r>
    <s v="Steve"/>
    <s v="S566"/>
    <x v="5"/>
    <s v="D544"/>
    <d v="2021-10-04T00:00:00"/>
    <d v="2021-10-09T00:00:00"/>
    <s v="General Checkup"/>
    <n v="2"/>
    <n v="1"/>
    <x v="4"/>
    <n v="7851"/>
    <s v="Male"/>
  </r>
  <r>
    <s v="Johnson"/>
    <s v="R454"/>
    <x v="6"/>
    <s v="A256"/>
    <d v="2021-05-01T00:00:00"/>
    <d v="2021-05-06T00:00:00"/>
    <s v="BP"/>
    <n v="4"/>
    <n v="5"/>
    <x v="5"/>
    <n v="2658"/>
    <s v="Female"/>
  </r>
  <r>
    <s v="Albert"/>
    <s v="E465"/>
    <x v="7"/>
    <s v="K545"/>
    <d v="2021-02-11T00:00:00"/>
    <d v="2021-02-16T00:00:00"/>
    <s v="Covid"/>
    <n v="5"/>
    <n v="4"/>
    <x v="5"/>
    <n v="6531"/>
    <s v="Female"/>
  </r>
  <r>
    <s v="Joseph"/>
    <s v="H250"/>
    <x v="8"/>
    <s v="P356"/>
    <d v="2021-03-30T00:00:00"/>
    <d v="2021-04-04T00:00:00"/>
    <s v="BP"/>
    <n v="8"/>
    <n v="3"/>
    <x v="1"/>
    <n v="7634"/>
    <s v="Male"/>
  </r>
  <r>
    <s v="Swathi"/>
    <s v="Y156"/>
    <x v="9"/>
    <s v="N162"/>
    <d v="2021-11-03T00:00:00"/>
    <d v="2021-11-08T00:00:00"/>
    <s v="Tyroid"/>
    <n v="5"/>
    <n v="5"/>
    <x v="6"/>
    <n v="1679"/>
    <s v="Female"/>
  </r>
  <r>
    <s v="Khan"/>
    <s v="D354"/>
    <x v="10"/>
    <s v="H216"/>
    <d v="2021-12-20T00:00:00"/>
    <d v="2021-12-25T00:00:00"/>
    <s v="Diabetes"/>
    <n v="5"/>
    <n v="2"/>
    <x v="7"/>
    <n v="1468"/>
    <s v="Male"/>
  </r>
  <r>
    <s v="Fatima"/>
    <s v="T362"/>
    <x v="11"/>
    <s v="J470"/>
    <d v="2021-09-05T00:00:00"/>
    <d v="2021-09-10T00:00:00"/>
    <s v="General Checkup"/>
    <n v="5"/>
    <n v="6"/>
    <x v="1"/>
    <n v="6095"/>
    <s v="Female"/>
  </r>
  <r>
    <s v="Rakesh"/>
    <s v="K216"/>
    <x v="12"/>
    <s v="U652"/>
    <d v="2021-07-13T00:00:00"/>
    <d v="2021-07-18T00:00:00"/>
    <s v="Tyroid"/>
    <n v="1"/>
    <n v="6"/>
    <x v="7"/>
    <n v="4658"/>
    <s v="Female"/>
  </r>
  <r>
    <s v="Sweety"/>
    <s v="O465"/>
    <x v="13"/>
    <s v="E465"/>
    <d v="2021-05-06T00:00:00"/>
    <d v="2021-05-11T00:00:00"/>
    <s v="Covid"/>
    <n v="7"/>
    <n v="5"/>
    <x v="8"/>
    <n v="2356"/>
    <s v="Male"/>
  </r>
  <r>
    <s v="Tinku"/>
    <s v="W265"/>
    <x v="14"/>
    <s v="B235"/>
    <d v="2021-10-15T00:00:00"/>
    <d v="2021-10-20T00:00:00"/>
    <s v="General Checkup"/>
    <n v="7"/>
    <n v="1"/>
    <x v="9"/>
    <n v="1647"/>
    <s v="Male"/>
  </r>
  <r>
    <s v="Preeti"/>
    <s v="H450"/>
    <x v="15"/>
    <s v="J612"/>
    <d v="2021-07-09T00:00:00"/>
    <d v="2021-07-14T00:00:00"/>
    <s v="Cancer"/>
    <n v="4"/>
    <n v="2"/>
    <x v="2"/>
    <n v="2365"/>
    <s v="Female"/>
  </r>
  <r>
    <s v="Anne"/>
    <s v="H542"/>
    <x v="16"/>
    <s v="E412"/>
    <d v="2021-10-11T00:00:00"/>
    <d v="2021-10-16T00:00:00"/>
    <s v="Tyroid"/>
    <n v="3"/>
    <n v="3"/>
    <x v="2"/>
    <n v="1423"/>
    <s v="Male"/>
  </r>
  <r>
    <s v="Robert"/>
    <s v="M345"/>
    <x v="17"/>
    <s v="P154"/>
    <d v="2021-02-11T00:00:00"/>
    <d v="2021-02-16T00:00:00"/>
    <s v="Diabetes"/>
    <n v="8"/>
    <n v="5"/>
    <x v="3"/>
    <n v="7892"/>
    <s v="Male"/>
  </r>
  <r>
    <s v="Edward"/>
    <s v="V215"/>
    <x v="18"/>
    <s v="Q465"/>
    <d v="2021-08-19T00:00:00"/>
    <d v="2021-08-24T00:00:00"/>
    <s v="Covid"/>
    <n v="2"/>
    <n v="1"/>
    <x v="4"/>
    <n v="4321"/>
    <s v="Female"/>
  </r>
  <r>
    <s v="Tita"/>
    <s v="S273"/>
    <x v="19"/>
    <s v="Y546"/>
    <d v="2021-11-23T00:00:00"/>
    <d v="2021-11-28T00:00:00"/>
    <s v="General Checkup"/>
    <n v="2"/>
    <n v="1"/>
    <x v="4"/>
    <n v="2301"/>
    <s v="Female"/>
  </r>
  <r>
    <s v="Maria"/>
    <s v="U450"/>
    <x v="20"/>
    <s v="J324"/>
    <d v="2021-03-05T00:00:00"/>
    <d v="2021-03-10T00:00:00"/>
    <s v="Cancer"/>
    <n v="1"/>
    <n v="3"/>
    <x v="10"/>
    <n v="1336"/>
    <s v="Male"/>
  </r>
  <r>
    <s v="Orlando"/>
    <s v="K251"/>
    <x v="21"/>
    <s v="W546"/>
    <d v="2021-03-13T00:00:00"/>
    <d v="2021-03-18T00:00:00"/>
    <s v="Tyroid"/>
    <n v="7"/>
    <n v="6"/>
    <x v="3"/>
    <n v="6501"/>
    <s v="Male"/>
  </r>
  <r>
    <s v="Uzma"/>
    <s v="J215"/>
    <x v="22"/>
    <s v="I442"/>
    <d v="2021-06-13T00:00:00"/>
    <d v="2021-06-18T00:00:00"/>
    <s v="Diabetes"/>
    <n v="6"/>
    <n v="5"/>
    <x v="1"/>
    <n v="7135"/>
    <s v="Female"/>
  </r>
  <r>
    <s v="Ganesh"/>
    <s v="K351"/>
    <x v="23"/>
    <s v="L561"/>
    <d v="2021-10-08T00:00:00"/>
    <d v="2021-10-13T00:00:00"/>
    <s v="General Checkup"/>
    <n v="8"/>
    <n v="2"/>
    <x v="6"/>
    <n v="1385"/>
    <s v="Male"/>
  </r>
  <r>
    <s v="Daniel"/>
    <s v="P265"/>
    <x v="24"/>
    <s v="R495"/>
    <d v="2021-12-14T00:00:00"/>
    <d v="2021-12-19T00:00:00"/>
    <s v="Tyroid"/>
    <n v="5"/>
    <n v="5"/>
    <x v="6"/>
    <n v="2564"/>
    <s v="Male"/>
  </r>
  <r>
    <s v="Neha"/>
    <s v="Q655"/>
    <x v="25"/>
    <s v="G456"/>
    <d v="2021-05-16T00:00:00"/>
    <d v="2021-05-21T00:00:00"/>
    <s v="Covid"/>
    <n v="3"/>
    <n v="2"/>
    <x v="0"/>
    <n v="1289"/>
    <s v="Male"/>
  </r>
  <r>
    <s v="Azeem"/>
    <s v="I132"/>
    <x v="26"/>
    <s v="T541"/>
    <d v="2021-12-26T00:00:00"/>
    <d v="2021-12-31T00:00:00"/>
    <s v="General Checkup"/>
    <n v="2"/>
    <n v="5"/>
    <x v="7"/>
    <n v="1479"/>
    <s v="Male"/>
  </r>
  <r>
    <s v="Ravi"/>
    <s v="F212"/>
    <x v="3"/>
    <s v="O465"/>
    <d v="2021-08-23T00:00:00"/>
    <d v="2021-08-28T00:00:00"/>
    <s v="Covid"/>
    <n v="8"/>
    <n v="5"/>
    <x v="3"/>
    <n v="2647"/>
    <s v="Male"/>
  </r>
  <r>
    <s v="Mahesh"/>
    <s v="J545"/>
    <x v="4"/>
    <s v="L654"/>
    <d v="2021-10-21T00:00:00"/>
    <d v="2021-10-26T00:00:00"/>
    <s v="BP"/>
    <n v="3"/>
    <n v="2"/>
    <x v="0"/>
    <n v="2560"/>
    <s v="Female"/>
  </r>
  <r>
    <s v="Steve"/>
    <s v="S566"/>
    <x v="5"/>
    <s v="D544"/>
    <d v="2021-12-06T00:00:00"/>
    <d v="2021-12-11T00:00:00"/>
    <s v="General Checkup"/>
    <n v="2"/>
    <n v="1"/>
    <x v="4"/>
    <n v="7851"/>
    <s v="Male"/>
  </r>
  <r>
    <s v="Johnson"/>
    <s v="R454"/>
    <x v="6"/>
    <s v="A256"/>
    <d v="2021-12-18T00:00:00"/>
    <d v="2021-12-23T00:00:00"/>
    <s v="BP"/>
    <n v="4"/>
    <n v="5"/>
    <x v="5"/>
    <n v="2658"/>
    <s v="Female"/>
  </r>
  <r>
    <s v="Albert"/>
    <s v="E465"/>
    <x v="7"/>
    <s v="K545"/>
    <d v="2021-05-08T00:00:00"/>
    <d v="2021-05-13T00:00:00"/>
    <s v="Covid"/>
    <n v="5"/>
    <n v="4"/>
    <x v="5"/>
    <n v="6531"/>
    <s v="Female"/>
  </r>
  <r>
    <s v="Joseph"/>
    <s v="H250"/>
    <x v="8"/>
    <s v="P356"/>
    <d v="2021-01-08T00:00:00"/>
    <d v="2021-01-13T00:00:00"/>
    <s v="BP"/>
    <n v="8"/>
    <n v="3"/>
    <x v="1"/>
    <n v="7634"/>
    <s v="Male"/>
  </r>
  <r>
    <s v="Swathi"/>
    <s v="Y156"/>
    <x v="9"/>
    <s v="N162"/>
    <d v="2021-09-25T00:00:00"/>
    <d v="2021-09-30T00:00:00"/>
    <s v="Tyroid"/>
    <n v="5"/>
    <n v="5"/>
    <x v="6"/>
    <n v="1679"/>
    <s v="Female"/>
  </r>
  <r>
    <s v="Khan"/>
    <s v="D354"/>
    <x v="10"/>
    <s v="H216"/>
    <d v="2021-10-07T00:00:00"/>
    <d v="2021-10-12T00:00:00"/>
    <s v="Diabetes"/>
    <n v="5"/>
    <n v="2"/>
    <x v="7"/>
    <n v="1468"/>
    <s v="Male"/>
  </r>
  <r>
    <s v="Fatima"/>
    <s v="T362"/>
    <x v="11"/>
    <s v="J470"/>
    <d v="2021-02-12T00:00:00"/>
    <d v="2021-02-17T00:00:00"/>
    <s v="General Checkup"/>
    <n v="5"/>
    <n v="6"/>
    <x v="1"/>
    <n v="6095"/>
    <s v="Female"/>
  </r>
  <r>
    <s v="Rakesh"/>
    <s v="K216"/>
    <x v="12"/>
    <s v="U652"/>
    <d v="2021-02-10T00:00:00"/>
    <d v="2021-02-15T00:00:00"/>
    <s v="Tyroid"/>
    <n v="1"/>
    <n v="6"/>
    <x v="7"/>
    <n v="4658"/>
    <s v="Female"/>
  </r>
  <r>
    <s v="Sweety"/>
    <s v="O465"/>
    <x v="13"/>
    <s v="E465"/>
    <d v="2021-04-06T00:00:00"/>
    <d v="2021-04-11T00:00:00"/>
    <s v="Covid"/>
    <n v="7"/>
    <n v="5"/>
    <x v="8"/>
    <n v="2356"/>
    <s v="Male"/>
  </r>
  <r>
    <s v="Tinku"/>
    <s v="W265"/>
    <x v="14"/>
    <s v="B235"/>
    <d v="2021-03-18T00:00:00"/>
    <d v="2021-03-23T00:00:00"/>
    <s v="General Checkup"/>
    <n v="7"/>
    <n v="1"/>
    <x v="9"/>
    <n v="1647"/>
    <s v="Male"/>
  </r>
  <r>
    <s v="Preeti"/>
    <s v="H450"/>
    <x v="15"/>
    <s v="J612"/>
    <d v="2021-12-07T00:00:00"/>
    <d v="2021-12-12T00:00:00"/>
    <s v="Cancer"/>
    <n v="4"/>
    <n v="2"/>
    <x v="2"/>
    <n v="2365"/>
    <s v="Female"/>
  </r>
  <r>
    <s v="Anne"/>
    <s v="H542"/>
    <x v="16"/>
    <s v="E412"/>
    <d v="2021-12-17T00:00:00"/>
    <d v="2021-12-22T00:00:00"/>
    <s v="Tyroid"/>
    <n v="3"/>
    <n v="3"/>
    <x v="2"/>
    <n v="1423"/>
    <s v="Male"/>
  </r>
  <r>
    <s v="Robert"/>
    <s v="M345"/>
    <x v="17"/>
    <s v="P154"/>
    <d v="2021-02-11T00:00:00"/>
    <d v="2021-02-16T00:00:00"/>
    <s v="Diabetes"/>
    <n v="8"/>
    <n v="5"/>
    <x v="3"/>
    <n v="7892"/>
    <s v="Male"/>
  </r>
  <r>
    <s v="Uzma"/>
    <s v="J215"/>
    <x v="22"/>
    <s v="I442"/>
    <d v="2021-10-20T00:00:00"/>
    <d v="2021-10-25T00:00:00"/>
    <s v="Diabetes"/>
    <n v="6"/>
    <n v="5"/>
    <x v="1"/>
    <n v="7135"/>
    <s v="Female"/>
  </r>
  <r>
    <s v="Ganesh"/>
    <s v="K351"/>
    <x v="23"/>
    <s v="L561"/>
    <d v="2021-03-23T00:00:00"/>
    <d v="2021-03-28T00:00:00"/>
    <s v="General Checkup"/>
    <n v="8"/>
    <n v="2"/>
    <x v="6"/>
    <n v="1385"/>
    <s v="Male"/>
  </r>
  <r>
    <s v="Daniel"/>
    <s v="P265"/>
    <x v="24"/>
    <s v="R495"/>
    <d v="2021-05-09T00:00:00"/>
    <d v="2021-05-14T00:00:00"/>
    <s v="Tyroid"/>
    <n v="5"/>
    <n v="5"/>
    <x v="6"/>
    <n v="2564"/>
    <s v="Male"/>
  </r>
  <r>
    <s v="Neha"/>
    <s v="Q655"/>
    <x v="25"/>
    <s v="G456"/>
    <d v="2021-04-05T00:00:00"/>
    <d v="2021-04-10T00:00:00"/>
    <s v="Covid"/>
    <n v="3"/>
    <n v="2"/>
    <x v="0"/>
    <n v="1289"/>
    <s v="Male"/>
  </r>
  <r>
    <s v="Azeem"/>
    <s v="I132"/>
    <x v="26"/>
    <s v="T541"/>
    <d v="2021-03-29T00:00:00"/>
    <d v="2021-04-03T00:00:00"/>
    <s v="General Checkup"/>
    <n v="2"/>
    <n v="5"/>
    <x v="7"/>
    <n v="1479"/>
    <s v="Male"/>
  </r>
  <r>
    <s v="Ravi"/>
    <s v="F212"/>
    <x v="3"/>
    <s v="O465"/>
    <d v="2021-05-06T00:00:00"/>
    <d v="2021-05-11T00:00:00"/>
    <s v="Covid"/>
    <n v="8"/>
    <n v="5"/>
    <x v="3"/>
    <n v="2647"/>
    <s v="Male"/>
  </r>
  <r>
    <s v="Mahesh"/>
    <s v="J545"/>
    <x v="4"/>
    <s v="L654"/>
    <d v="2021-09-25T00:00:00"/>
    <d v="2021-09-30T00:00:00"/>
    <s v="BP"/>
    <n v="3"/>
    <n v="2"/>
    <x v="0"/>
    <n v="2560"/>
    <s v="Female"/>
  </r>
  <r>
    <s v="Steve"/>
    <s v="S566"/>
    <x v="5"/>
    <s v="D544"/>
    <d v="2021-11-11T00:00:00"/>
    <d v="2021-11-16T00:00:00"/>
    <s v="General Checkup"/>
    <n v="2"/>
    <n v="1"/>
    <x v="4"/>
    <n v="7851"/>
    <s v="Male"/>
  </r>
  <r>
    <m/>
    <m/>
    <x v="27"/>
    <m/>
    <m/>
    <m/>
    <m/>
    <m/>
    <m/>
    <x v="11"/>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n v="4.74"/>
    <x v="0"/>
    <n v="5"/>
  </r>
  <r>
    <n v="3.5"/>
    <x v="1"/>
    <n v="3"/>
  </r>
  <r>
    <n v="8.24"/>
    <x v="2"/>
    <n v="8.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6674"/>
    <n v="16"/>
  </r>
  <r>
    <x v="1"/>
    <n v="59467"/>
    <n v="6"/>
  </r>
  <r>
    <x v="2"/>
    <n v="18378"/>
    <n v="2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61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6DA324-70BB-4148-AF52-87162FB685FF}"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15">
    <pivotField axis="axisRow" showAll="0">
      <items count="28">
        <item x="7"/>
        <item x="16"/>
        <item x="26"/>
        <item x="24"/>
        <item x="18"/>
        <item x="11"/>
        <item x="23"/>
        <item x="6"/>
        <item x="8"/>
        <item x="10"/>
        <item x="4"/>
        <item x="20"/>
        <item x="25"/>
        <item x="21"/>
        <item x="15"/>
        <item x="2"/>
        <item x="1"/>
        <item x="12"/>
        <item x="3"/>
        <item x="17"/>
        <item x="0"/>
        <item x="5"/>
        <item x="9"/>
        <item x="13"/>
        <item x="14"/>
        <item x="19"/>
        <item x="22"/>
        <item t="default"/>
      </items>
    </pivotField>
    <pivotField showAll="0"/>
    <pivotField axis="axisRow" dataField="1" showAll="0">
      <items count="28">
        <item x="16"/>
        <item x="10"/>
        <item x="12"/>
        <item x="15"/>
        <item x="25"/>
        <item x="2"/>
        <item x="18"/>
        <item x="5"/>
        <item x="3"/>
        <item x="22"/>
        <item x="9"/>
        <item x="20"/>
        <item x="8"/>
        <item x="13"/>
        <item x="4"/>
        <item x="17"/>
        <item x="23"/>
        <item x="19"/>
        <item x="11"/>
        <item x="24"/>
        <item x="1"/>
        <item x="0"/>
        <item x="7"/>
        <item x="6"/>
        <item x="21"/>
        <item x="26"/>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items count="15">
        <item x="0"/>
        <item x="1"/>
        <item x="2"/>
        <item x="3"/>
        <item x="4"/>
        <item x="5"/>
        <item x="6"/>
        <item x="7"/>
        <item x="8"/>
        <item x="9"/>
        <item x="10"/>
        <item x="11"/>
        <item x="12"/>
        <item x="13"/>
        <item t="default"/>
      </items>
    </pivotField>
    <pivotField showAll="0">
      <items count="7">
        <item h="1" x="4"/>
        <item h="1" x="0"/>
        <item h="1" x="3"/>
        <item h="1" x="2"/>
        <item x="5"/>
        <item h="1"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0"/>
    <field x="2"/>
  </rowFields>
  <rowItems count="13">
    <i>
      <x v="2"/>
    </i>
    <i r="1">
      <x v="25"/>
    </i>
    <i>
      <x v="5"/>
    </i>
    <i r="1">
      <x v="18"/>
    </i>
    <i>
      <x v="6"/>
    </i>
    <i r="1">
      <x v="16"/>
    </i>
    <i>
      <x v="21"/>
    </i>
    <i r="1">
      <x v="7"/>
    </i>
    <i>
      <x v="24"/>
    </i>
    <i r="1">
      <x v="26"/>
    </i>
    <i>
      <x v="25"/>
    </i>
    <i r="1">
      <x v="17"/>
    </i>
    <i t="grand">
      <x/>
    </i>
  </rowItems>
  <colItems count="1">
    <i/>
  </colItems>
  <dataFields count="1">
    <dataField name="Count of Patient Name" fld="2"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233DA6-F990-411F-8EA4-20E5136F1E89}"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C3" firstHeaderRow="0" firstDataRow="1" firstDataCol="1"/>
  <pivotFields count="15">
    <pivotField showAll="0"/>
    <pivotField showAll="0"/>
    <pivotField showAll="0"/>
    <pivotField axis="axisRow" showAll="0">
      <items count="28">
        <item h="1" x="0"/>
        <item h="1" x="6"/>
        <item h="1" x="14"/>
        <item h="1" x="5"/>
        <item x="16"/>
        <item h="1" x="13"/>
        <item h="1" x="25"/>
        <item h="1" x="10"/>
        <item h="1" x="22"/>
        <item h="1" x="20"/>
        <item h="1" x="11"/>
        <item h="1" x="15"/>
        <item h="1" x="7"/>
        <item h="1" x="23"/>
        <item h="1" x="4"/>
        <item h="1" x="9"/>
        <item h="1" x="2"/>
        <item h="1" x="1"/>
        <item h="1" x="3"/>
        <item h="1" x="17"/>
        <item h="1" x="8"/>
        <item h="1" x="18"/>
        <item h="1" x="24"/>
        <item h="1" x="26"/>
        <item h="1" x="12"/>
        <item h="1" x="21"/>
        <item h="1" x="19"/>
        <item t="default"/>
      </items>
    </pivotField>
    <pivotField dataField="1" numFmtId="164" showAll="0"/>
    <pivotField dataField="1" numFmtId="164" showAll="0"/>
    <pivotField showAll="0"/>
    <pivotField showAll="0"/>
    <pivotField showAll="0"/>
    <pivotField showAll="0"/>
    <pivotField showAll="0"/>
    <pivotField showAll="0"/>
    <pivotField showAll="0" defaultSubtotal="0"/>
    <pivotField showAll="0" defaultSubtotal="0"/>
    <pivotField showAll="0" defaultSubtotal="0"/>
  </pivotFields>
  <rowFields count="1">
    <field x="3"/>
  </rowFields>
  <rowItems count="2">
    <i>
      <x v="4"/>
    </i>
    <i t="grand">
      <x/>
    </i>
  </rowItems>
  <colFields count="1">
    <field x="-2"/>
  </colFields>
  <colItems count="2">
    <i>
      <x/>
    </i>
    <i i="1">
      <x v="1"/>
    </i>
  </colItems>
  <dataFields count="2">
    <dataField name="Count of Discharge Date" fld="5" subtotal="count" baseField="0" baseItem="0"/>
    <dataField name="Count of Admitted Date" fld="4" subtotal="count" baseField="0" baseItem="0"/>
  </dataFields>
  <chartFormats count="6">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7B2250-7525-4564-BDA1-9ADEDD9D582D}"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12" firstHeaderRow="0" firstDataRow="1" firstDataCol="1"/>
  <pivotFields count="12">
    <pivotField showAll="0"/>
    <pivotField showAll="0"/>
    <pivotField axis="axisRow" showAll="0" sortType="ascending">
      <items count="29">
        <item x="16"/>
        <item x="10"/>
        <item x="12"/>
        <item x="15"/>
        <item x="25"/>
        <item x="2"/>
        <item x="18"/>
        <item x="5"/>
        <item x="3"/>
        <item x="22"/>
        <item x="9"/>
        <item x="20"/>
        <item x="8"/>
        <item x="13"/>
        <item x="4"/>
        <item x="17"/>
        <item x="23"/>
        <item x="19"/>
        <item x="11"/>
        <item x="24"/>
        <item x="1"/>
        <item x="0"/>
        <item x="7"/>
        <item x="6"/>
        <item x="21"/>
        <item x="26"/>
        <item x="14"/>
        <item x="27"/>
        <item t="default"/>
      </items>
    </pivotField>
    <pivotField showAll="0"/>
    <pivotField showAll="0"/>
    <pivotField showAll="0"/>
    <pivotField showAll="0"/>
    <pivotField dataField="1" showAll="0"/>
    <pivotField dataField="1" showAll="0"/>
    <pivotField showAll="0">
      <items count="13">
        <item h="1" x="4"/>
        <item x="10"/>
        <item x="0"/>
        <item x="2"/>
        <item x="7"/>
        <item h="1" x="9"/>
        <item h="1" x="5"/>
        <item h="1" x="6"/>
        <item h="1" x="1"/>
        <item h="1" x="8"/>
        <item h="1" x="3"/>
        <item h="1" x="11"/>
        <item t="default"/>
      </items>
    </pivotField>
    <pivotField showAll="0"/>
    <pivotField showAll="0"/>
  </pivotFields>
  <rowFields count="1">
    <field x="2"/>
  </rowFields>
  <rowItems count="11">
    <i>
      <x/>
    </i>
    <i>
      <x v="1"/>
    </i>
    <i>
      <x v="2"/>
    </i>
    <i>
      <x v="3"/>
    </i>
    <i>
      <x v="4"/>
    </i>
    <i>
      <x v="5"/>
    </i>
    <i>
      <x v="11"/>
    </i>
    <i>
      <x v="14"/>
    </i>
    <i>
      <x v="21"/>
    </i>
    <i>
      <x v="25"/>
    </i>
    <i t="grand">
      <x/>
    </i>
  </rowItems>
  <colFields count="1">
    <field x="-2"/>
  </colFields>
  <colItems count="2">
    <i>
      <x/>
    </i>
    <i i="1">
      <x v="1"/>
    </i>
  </colItems>
  <dataFields count="2">
    <dataField name="Sum of 1VTEST" fld="7" baseField="0" baseItem="0"/>
    <dataField name="Sum of 2VTES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E93405-9793-4664-B7B1-EC608777DF95}" name="PivotTable10"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7:AE9" firstHeaderRow="0" firstDataRow="1" firstDataCol="1"/>
  <pivotFields count="3">
    <pivotField axis="axisRow" dataField="1" showAll="0">
      <items count="2">
        <item x="0"/>
        <item t="default"/>
      </items>
    </pivotField>
    <pivotField dataField="1" showAll="0"/>
    <pivotField dataField="1" showAll="0"/>
  </pivotFields>
  <rowFields count="1">
    <field x="0"/>
  </rowFields>
  <rowItems count="2">
    <i>
      <x/>
    </i>
    <i t="grand">
      <x/>
    </i>
  </rowItems>
  <colFields count="1">
    <field x="-2"/>
  </colFields>
  <colItems count="3">
    <i>
      <x/>
    </i>
    <i i="1">
      <x v="1"/>
    </i>
    <i i="2">
      <x v="2"/>
    </i>
  </colItems>
  <dataFields count="3">
    <dataField name="Sum of COUNT" fld="0" baseField="0" baseItem="0"/>
    <dataField name="Sum of COUNTA" fld="1" baseField="0" baseItem="0"/>
    <dataField name="Sum of COUNT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6A71EF-56EE-47ED-957C-0D5C10D8C89F}"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7:Y11" firstHeaderRow="0" firstDataRow="1" firstDataCol="1"/>
  <pivotFields count="3">
    <pivotField axis="axisRow" dataField="1" showAll="0">
      <items count="4">
        <item x="1"/>
        <item x="0"/>
        <item x="2"/>
        <item t="default"/>
      </items>
    </pivotField>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name="Sum of SUM" fld="0" baseField="0" baseItem="0"/>
    <dataField name="Sum of SUMIF" fld="1" baseField="0" baseItem="0"/>
    <dataField name="Sum of SUM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A2AF61-6B74-4F54-8EEB-4283787C2443}"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T11" firstHeaderRow="0" firstDataRow="1" firstDataCol="1"/>
  <pivotFields count="3">
    <pivotField dataField="1" showAll="0"/>
    <pivotField axis="axisRow" dataField="1" showAll="0">
      <items count="4">
        <item x="1"/>
        <item x="0"/>
        <item x="2"/>
        <item t="default"/>
      </items>
    </pivotField>
    <pivotField dataField="1" showAll="0"/>
  </pivotFields>
  <rowFields count="1">
    <field x="1"/>
  </rowFields>
  <rowItems count="4">
    <i>
      <x/>
    </i>
    <i>
      <x v="1"/>
    </i>
    <i>
      <x v="2"/>
    </i>
    <i t="grand">
      <x/>
    </i>
  </rowItems>
  <colFields count="1">
    <field x="-2"/>
  </colFields>
  <colItems count="3">
    <i>
      <x/>
    </i>
    <i i="1">
      <x v="1"/>
    </i>
    <i i="2">
      <x v="2"/>
    </i>
  </colItems>
  <dataFields count="3">
    <dataField name="Sum of MEAN " fld="0" baseField="0" baseItem="0"/>
    <dataField name="Sum of MODE" fld="1" baseField="0" baseItem="0"/>
    <dataField name="Sum of MEDIA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 xr10:uid="{3ED63D56-DE16-44D2-8CE3-76AFFAD27E3F}" sourceName="Treatment">
  <pivotTables>
    <pivotTable tabId="10" name="PivotTable5"/>
  </pivotTables>
  <data>
    <tabular pivotCacheId="1892347511">
      <items count="6">
        <i x="4"/>
        <i x="0"/>
        <i x="3"/>
        <i x="2"/>
        <i x="5"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ID" xr10:uid="{AAC75784-0535-403F-BBA8-569FD0843DED}" sourceName="Patient ID">
  <pivotTables>
    <pivotTable tabId="14" name="PivotTable3"/>
  </pivotTables>
  <data>
    <tabular pivotCacheId="1892347511">
      <items count="27">
        <i x="0"/>
        <i x="6"/>
        <i x="14"/>
        <i x="5"/>
        <i x="16" s="1"/>
        <i x="13"/>
        <i x="25"/>
        <i x="10"/>
        <i x="22"/>
        <i x="20"/>
        <i x="11"/>
        <i x="15"/>
        <i x="7"/>
        <i x="23"/>
        <i x="4"/>
        <i x="9"/>
        <i x="2"/>
        <i x="1"/>
        <i x="3"/>
        <i x="17"/>
        <i x="8"/>
        <i x="18"/>
        <i x="24"/>
        <i x="26"/>
        <i x="12"/>
        <i x="21"/>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TEST" xr10:uid="{8A82DB27-2D5D-4BFA-BD1A-F8B06FC112D1}" sourceName="TOTAL_TEST">
  <pivotTables>
    <pivotTable tabId="16" name="PivotTable4"/>
  </pivotTables>
  <data>
    <tabular pivotCacheId="487862202">
      <items count="12">
        <i x="4"/>
        <i x="10" s="1"/>
        <i x="0" s="1"/>
        <i x="2" s="1"/>
        <i x="7" s="1"/>
        <i x="9"/>
        <i x="5"/>
        <i x="6"/>
        <i x="1"/>
        <i x="8"/>
        <i x="3"/>
        <i x="1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xr10:uid="{EA7C08E2-E74D-41A5-85C0-E2AC10E08D86}" cache="Slicer_Treatment" caption="Trea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1" xr10:uid="{A5B5FE7D-0E69-425F-8500-F13AB63BCBB8}" cache="Slicer_Treatment" caption="Treatment" rowHeight="241300"/>
  <slicer name="Patient ID 1" xr10:uid="{73D8789D-9E98-4C33-87EE-196E653EB96F}" cache="Slicer_Patient_ID" caption="Patient ID" rowHeight="241300"/>
  <slicer name="TOTAL_TEST 1" xr10:uid="{D3D43E9C-BB82-444A-93BB-D47951F67D08}" cache="Slicer_TOTAL_TEST" caption="TOTAL_TES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ient ID" xr10:uid="{B49EAD80-89B7-4FA5-B618-3A89E67D8FD7}" cache="Slicer_Patient_ID" caption="Patient I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_TEST" xr10:uid="{97DD2F34-1280-4332-918A-4D1F63753162}" cache="Slicer_TOTAL_TEST" caption="TOTAL_TE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36FB71-A635-4338-AB2B-E0C7A54B8FFC}" name="Table2" displayName="Table2" ref="A1:M51" totalsRowShown="0">
  <autoFilter ref="A1:M51" xr:uid="{1B36FB71-A635-4338-AB2B-E0C7A54B8FFC}"/>
  <tableColumns count="13">
    <tableColumn id="13" xr3:uid="{64F26375-E5FA-45BD-B958-1E08DEC0BBCB}" name="INDEX"/>
    <tableColumn id="1" xr3:uid="{CD81EF1D-EDEE-4C31-9BA3-9EB674660EB0}" name="Doctor Name"/>
    <tableColumn id="2" xr3:uid="{65EC18C0-08A1-41C3-8BC2-EE802B0E6C03}" name="Doctor ID"/>
    <tableColumn id="3" xr3:uid="{7D9CC1F9-87AA-4FFB-8CC7-C1C4207D73B2}" name="Patient Name"/>
    <tableColumn id="4" xr3:uid="{7EDB1052-582F-4B06-B4AB-A262E74669AD}" name="Patient ID"/>
    <tableColumn id="5" xr3:uid="{7339AE82-7310-4664-BB86-69EFD0F25ED2}" name="Admitted Date" dataDxfId="1">
      <calculatedColumnFormula>RANDBETWEEN(DATE(2021,1,4),DATE(2021,12,31))</calculatedColumnFormula>
    </tableColumn>
    <tableColumn id="6" xr3:uid="{78B4C427-5DDD-43F8-93F2-4DCAAAF0DE28}" name="Discharge Date" dataDxfId="0">
      <calculatedColumnFormula>F2+5</calculatedColumnFormula>
    </tableColumn>
    <tableColumn id="7" xr3:uid="{BC923CD1-CC80-414A-9518-2F46F5FC8E23}" name="Treatment"/>
    <tableColumn id="8" xr3:uid="{E7D4A3AA-19CE-4D9F-9C76-30572BE15717}" name="1VTEST"/>
    <tableColumn id="9" xr3:uid="{3DA2480A-2D1C-46C7-A57A-0DB682764424}" name="2VTEST"/>
    <tableColumn id="10" xr3:uid="{A0CD9EC5-81FE-4CFA-8B2F-CC112D4450B9}" name="TOTAL_TEST"/>
    <tableColumn id="11" xr3:uid="{80D90147-0492-46F5-BD92-9C13C4895EDC}" name="Bill Payment"/>
    <tableColumn id="12" xr3:uid="{E5F3D2FC-A532-4193-BE1E-8D148C34A17E}" name="Patient Gen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A51D-925E-4B8A-94F7-1A4499263F45}">
  <dimension ref="A3:B16"/>
  <sheetViews>
    <sheetView zoomScale="75" workbookViewId="0">
      <selection activeCell="D19" sqref="D19"/>
    </sheetView>
  </sheetViews>
  <sheetFormatPr defaultRowHeight="14.5" x14ac:dyDescent="0.35"/>
  <cols>
    <col min="1" max="1" width="13.81640625" bestFit="1" customWidth="1"/>
    <col min="2" max="2" width="20.81640625" bestFit="1" customWidth="1"/>
  </cols>
  <sheetData>
    <row r="3" spans="1:2" x14ac:dyDescent="0.35">
      <c r="A3" s="6" t="s">
        <v>136</v>
      </c>
      <c r="B3" t="s">
        <v>138</v>
      </c>
    </row>
    <row r="4" spans="1:2" x14ac:dyDescent="0.35">
      <c r="A4" s="7" t="s">
        <v>125</v>
      </c>
      <c r="B4" s="13">
        <v>2</v>
      </c>
    </row>
    <row r="5" spans="1:2" x14ac:dyDescent="0.35">
      <c r="A5" s="8" t="s">
        <v>127</v>
      </c>
      <c r="B5" s="13">
        <v>2</v>
      </c>
    </row>
    <row r="6" spans="1:2" x14ac:dyDescent="0.35">
      <c r="A6" s="7" t="s">
        <v>68</v>
      </c>
      <c r="B6" s="13">
        <v>2</v>
      </c>
    </row>
    <row r="7" spans="1:2" x14ac:dyDescent="0.35">
      <c r="A7" s="8" t="s">
        <v>70</v>
      </c>
      <c r="B7" s="13">
        <v>2</v>
      </c>
    </row>
    <row r="8" spans="1:2" x14ac:dyDescent="0.35">
      <c r="A8" s="7" t="s">
        <v>113</v>
      </c>
      <c r="B8" s="13">
        <v>2</v>
      </c>
    </row>
    <row r="9" spans="1:2" x14ac:dyDescent="0.35">
      <c r="A9" s="8" t="s">
        <v>115</v>
      </c>
      <c r="B9" s="13">
        <v>2</v>
      </c>
    </row>
    <row r="10" spans="1:2" x14ac:dyDescent="0.35">
      <c r="A10" s="7" t="s">
        <v>44</v>
      </c>
      <c r="B10" s="13">
        <v>3</v>
      </c>
    </row>
    <row r="11" spans="1:2" x14ac:dyDescent="0.35">
      <c r="A11" s="8" t="s">
        <v>46</v>
      </c>
      <c r="B11" s="13">
        <v>3</v>
      </c>
    </row>
    <row r="12" spans="1:2" x14ac:dyDescent="0.35">
      <c r="A12" s="7" t="s">
        <v>78</v>
      </c>
      <c r="B12" s="13">
        <v>2</v>
      </c>
    </row>
    <row r="13" spans="1:2" x14ac:dyDescent="0.35">
      <c r="A13" s="8" t="s">
        <v>80</v>
      </c>
      <c r="B13" s="13">
        <v>2</v>
      </c>
    </row>
    <row r="14" spans="1:2" x14ac:dyDescent="0.35">
      <c r="A14" s="7" t="s">
        <v>97</v>
      </c>
      <c r="B14" s="13">
        <v>1</v>
      </c>
    </row>
    <row r="15" spans="1:2" x14ac:dyDescent="0.35">
      <c r="A15" s="8" t="s">
        <v>99</v>
      </c>
      <c r="B15" s="13">
        <v>1</v>
      </c>
    </row>
    <row r="16" spans="1:2" x14ac:dyDescent="0.35">
      <c r="A16" s="7" t="s">
        <v>137</v>
      </c>
      <c r="B16" s="13">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4430-8CAB-44D3-8D17-EA3BD956900D}">
  <dimension ref="A2"/>
  <sheetViews>
    <sheetView zoomScale="53" workbookViewId="0">
      <selection activeCell="P38" sqref="P38"/>
    </sheetView>
  </sheetViews>
  <sheetFormatPr defaultRowHeight="14.5" x14ac:dyDescent="0.35"/>
  <sheetData>
    <row r="2" spans="1:1" x14ac:dyDescent="0.35">
      <c r="A2"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6FFF2-0260-44F1-A83A-BF2DA27FC037}">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83A6-7A53-447E-94E2-E852205F417E}">
  <dimension ref="A1:C3"/>
  <sheetViews>
    <sheetView tabSelected="1" topLeftCell="C1" workbookViewId="0">
      <selection activeCell="C6" sqref="C6"/>
    </sheetView>
  </sheetViews>
  <sheetFormatPr defaultRowHeight="14.5" x14ac:dyDescent="0.35"/>
  <cols>
    <col min="1" max="1" width="12.36328125" bestFit="1" customWidth="1"/>
    <col min="2" max="2" width="21.36328125" bestFit="1" customWidth="1"/>
    <col min="3" max="3" width="21.1796875" bestFit="1" customWidth="1"/>
  </cols>
  <sheetData>
    <row r="1" spans="1:3" x14ac:dyDescent="0.35">
      <c r="A1" s="6" t="s">
        <v>136</v>
      </c>
      <c r="B1" t="s">
        <v>146</v>
      </c>
      <c r="C1" t="s">
        <v>145</v>
      </c>
    </row>
    <row r="2" spans="1:3" x14ac:dyDescent="0.35">
      <c r="A2" s="7" t="s">
        <v>89</v>
      </c>
      <c r="B2" s="13">
        <v>2</v>
      </c>
      <c r="C2" s="13">
        <v>2</v>
      </c>
    </row>
    <row r="3" spans="1:3" x14ac:dyDescent="0.35">
      <c r="A3" s="7" t="s">
        <v>137</v>
      </c>
      <c r="B3" s="13">
        <v>2</v>
      </c>
      <c r="C3" s="13">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13B7-CBBF-4361-8B0B-2ECC28E1FF44}">
  <dimension ref="A1:C12"/>
  <sheetViews>
    <sheetView workbookViewId="0">
      <selection activeCell="G18" sqref="G18"/>
    </sheetView>
  </sheetViews>
  <sheetFormatPr defaultRowHeight="14.5" x14ac:dyDescent="0.35"/>
  <cols>
    <col min="1" max="1" width="12.36328125" bestFit="1" customWidth="1"/>
    <col min="2" max="3" width="13.26953125" bestFit="1" customWidth="1"/>
  </cols>
  <sheetData>
    <row r="1" spans="1:3" x14ac:dyDescent="0.35">
      <c r="A1" s="6" t="s">
        <v>136</v>
      </c>
      <c r="B1" t="s">
        <v>143</v>
      </c>
      <c r="C1" t="s">
        <v>144</v>
      </c>
    </row>
    <row r="2" spans="1:3" x14ac:dyDescent="0.35">
      <c r="A2" s="7" t="s">
        <v>88</v>
      </c>
      <c r="B2" s="13">
        <v>6</v>
      </c>
      <c r="C2" s="13">
        <v>6</v>
      </c>
    </row>
    <row r="3" spans="1:3" x14ac:dyDescent="0.35">
      <c r="A3" s="7" t="s">
        <v>66</v>
      </c>
      <c r="B3" s="13">
        <v>10</v>
      </c>
      <c r="C3" s="13">
        <v>4</v>
      </c>
    </row>
    <row r="4" spans="1:3" x14ac:dyDescent="0.35">
      <c r="A4" s="7" t="s">
        <v>74</v>
      </c>
      <c r="B4" s="13">
        <v>2</v>
      </c>
      <c r="C4" s="13">
        <v>12</v>
      </c>
    </row>
    <row r="5" spans="1:3" x14ac:dyDescent="0.35">
      <c r="A5" s="7" t="s">
        <v>84</v>
      </c>
      <c r="B5" s="13">
        <v>8</v>
      </c>
      <c r="C5" s="13">
        <v>4</v>
      </c>
    </row>
    <row r="6" spans="1:3" x14ac:dyDescent="0.35">
      <c r="A6" s="7" t="s">
        <v>123</v>
      </c>
      <c r="B6" s="13">
        <v>6</v>
      </c>
      <c r="C6" s="13">
        <v>4</v>
      </c>
    </row>
    <row r="7" spans="1:3" x14ac:dyDescent="0.35">
      <c r="A7" s="7" t="s">
        <v>31</v>
      </c>
      <c r="B7" s="13">
        <v>4</v>
      </c>
      <c r="C7" s="13">
        <v>2</v>
      </c>
    </row>
    <row r="8" spans="1:3" x14ac:dyDescent="0.35">
      <c r="A8" s="7" t="s">
        <v>103</v>
      </c>
      <c r="B8" s="13">
        <v>1</v>
      </c>
      <c r="C8" s="13">
        <v>3</v>
      </c>
    </row>
    <row r="9" spans="1:3" x14ac:dyDescent="0.35">
      <c r="A9" s="7" t="s">
        <v>41</v>
      </c>
      <c r="B9" s="13">
        <v>9</v>
      </c>
      <c r="C9" s="13">
        <v>6</v>
      </c>
    </row>
    <row r="10" spans="1:3" x14ac:dyDescent="0.35">
      <c r="A10" s="7" t="s">
        <v>19</v>
      </c>
      <c r="B10" s="13">
        <v>2</v>
      </c>
      <c r="C10" s="13">
        <v>3</v>
      </c>
    </row>
    <row r="11" spans="1:3" x14ac:dyDescent="0.35">
      <c r="A11" s="7" t="s">
        <v>127</v>
      </c>
      <c r="B11" s="13">
        <v>4</v>
      </c>
      <c r="C11" s="13">
        <v>10</v>
      </c>
    </row>
    <row r="12" spans="1:3" x14ac:dyDescent="0.35">
      <c r="A12" s="7" t="s">
        <v>137</v>
      </c>
      <c r="B12" s="13">
        <v>52</v>
      </c>
      <c r="C12" s="13">
        <v>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1"/>
  <sheetViews>
    <sheetView topLeftCell="W1" zoomScale="87" zoomScaleNormal="59" workbookViewId="0">
      <selection activeCell="AL2" sqref="AL2"/>
    </sheetView>
  </sheetViews>
  <sheetFormatPr defaultRowHeight="14.5" x14ac:dyDescent="0.35"/>
  <cols>
    <col min="1" max="1" width="13.81640625" customWidth="1"/>
    <col min="2" max="2" width="10.6328125" customWidth="1"/>
    <col min="3" max="3" width="14.1796875" customWidth="1"/>
    <col min="4" max="4" width="11.08984375" customWidth="1"/>
    <col min="5" max="5" width="18.54296875" style="1" customWidth="1"/>
    <col min="6" max="6" width="17.7265625" customWidth="1"/>
    <col min="7" max="7" width="17.54296875" customWidth="1"/>
    <col min="8" max="9" width="8.81640625" customWidth="1"/>
    <col min="10" max="10" width="12.81640625" customWidth="1"/>
    <col min="11" max="11" width="13.26953125" customWidth="1"/>
    <col min="12" max="12" width="15.453125" customWidth="1"/>
    <col min="15" max="15" width="6.90625" customWidth="1"/>
    <col min="16" max="16" width="12.81640625" customWidth="1"/>
    <col min="19" max="19" width="10.08984375" customWidth="1"/>
    <col min="21" max="21" width="11.7265625" customWidth="1"/>
    <col min="22" max="22" width="12.7265625" customWidth="1"/>
    <col min="28" max="28" width="13.36328125" customWidth="1"/>
    <col min="36" max="36" width="10.26953125" bestFit="1" customWidth="1"/>
  </cols>
  <sheetData>
    <row r="1" spans="1:39" ht="15.5" thickTop="1" thickBot="1" x14ac:dyDescent="0.4">
      <c r="A1" t="s">
        <v>140</v>
      </c>
      <c r="B1" t="s">
        <v>0</v>
      </c>
      <c r="C1" t="s">
        <v>1</v>
      </c>
      <c r="D1" t="s">
        <v>2</v>
      </c>
      <c r="E1" t="s">
        <v>3</v>
      </c>
      <c r="F1" s="1" t="s">
        <v>4</v>
      </c>
      <c r="G1" t="s">
        <v>5</v>
      </c>
      <c r="H1" t="s">
        <v>6</v>
      </c>
      <c r="I1" t="s">
        <v>7</v>
      </c>
      <c r="J1" t="s">
        <v>8</v>
      </c>
      <c r="K1" t="s">
        <v>9</v>
      </c>
      <c r="L1" t="s">
        <v>10</v>
      </c>
      <c r="M1" t="s">
        <v>11</v>
      </c>
      <c r="Q1" s="4"/>
      <c r="R1" s="4" t="s">
        <v>129</v>
      </c>
      <c r="S1" s="4" t="s">
        <v>12</v>
      </c>
      <c r="T1" s="4" t="s">
        <v>13</v>
      </c>
      <c r="V1" s="4"/>
      <c r="W1" s="4" t="s">
        <v>130</v>
      </c>
      <c r="X1" s="4" t="s">
        <v>131</v>
      </c>
      <c r="Y1" s="4" t="s">
        <v>132</v>
      </c>
      <c r="AB1" s="9" t="s">
        <v>133</v>
      </c>
      <c r="AC1" s="9"/>
      <c r="AD1" s="9"/>
      <c r="AE1" s="9"/>
      <c r="AG1" t="s">
        <v>134</v>
      </c>
      <c r="AH1" t="s">
        <v>135</v>
      </c>
      <c r="AI1" t="s">
        <v>139</v>
      </c>
      <c r="AJ1" t="s">
        <v>140</v>
      </c>
      <c r="AL1" t="s">
        <v>141</v>
      </c>
      <c r="AM1" t="s">
        <v>142</v>
      </c>
    </row>
    <row r="2" spans="1:39" ht="15.5" thickTop="1" thickBot="1" x14ac:dyDescent="0.4">
      <c r="A2">
        <v>1</v>
      </c>
      <c r="B2" t="s">
        <v>17</v>
      </c>
      <c r="C2" t="s">
        <v>18</v>
      </c>
      <c r="D2" t="s">
        <v>19</v>
      </c>
      <c r="E2" t="s">
        <v>20</v>
      </c>
      <c r="F2" s="1">
        <f ca="1">RANDBETWEEN(DATE(2021,1,4),DATE(2021,12,31))</f>
        <v>44388</v>
      </c>
      <c r="G2" s="1">
        <f ca="1">F2+5</f>
        <v>44393</v>
      </c>
      <c r="H2" t="s">
        <v>21</v>
      </c>
      <c r="I2">
        <v>2</v>
      </c>
      <c r="J2">
        <v>3</v>
      </c>
      <c r="K2">
        <v>5</v>
      </c>
      <c r="L2">
        <v>1500</v>
      </c>
      <c r="M2" t="s">
        <v>22</v>
      </c>
      <c r="Q2" s="4" t="s">
        <v>7</v>
      </c>
      <c r="R2" s="4">
        <f>AVERAGE(I2:I51)</f>
        <v>4.74</v>
      </c>
      <c r="S2" s="4">
        <f>MODE(I2:I51)</f>
        <v>8</v>
      </c>
      <c r="T2" s="4">
        <f>MEDIAN(I2:I51)</f>
        <v>5</v>
      </c>
      <c r="V2" s="4" t="s">
        <v>7</v>
      </c>
      <c r="W2" s="4">
        <f>SUM(I2:I51)</f>
        <v>237</v>
      </c>
      <c r="X2" s="4">
        <f>SUMIF(I2:I51,I9,L2:L51)</f>
        <v>36674</v>
      </c>
      <c r="Y2" s="4">
        <f>SUMIFS(I2:I51,H2:H51,H10,M2:M51,M31)</f>
        <v>16</v>
      </c>
      <c r="AC2" s="4" t="s">
        <v>14</v>
      </c>
      <c r="AD2" s="4" t="s">
        <v>15</v>
      </c>
      <c r="AE2" s="4" t="s">
        <v>16</v>
      </c>
      <c r="AG2" t="b">
        <f t="shared" ref="AG2:AG33" si="0">IF(M2="FEMALE",TRUE,FALSE)</f>
        <v>1</v>
      </c>
      <c r="AH2" t="b" cm="1">
        <f t="array" ref="AH2">_xlfn.IFS(Table2[[#This Row],[Patient Gender]]="female",TRUE,Table2[[#This Row],[Treatment]]="cancer",TRUE)</f>
        <v>1</v>
      </c>
      <c r="AI2" t="b" cm="1">
        <f t="array" ref="AI2">_xlfn.IFNA(_xlfn.IFS(Table2[[#This Row],[Patient Gender]]="female",TRUE,Table2[[#This Row],[Treatment]]="cancer",TRUE),"FALSE")</f>
        <v>1</v>
      </c>
      <c r="AK2" s="3"/>
    </row>
    <row r="3" spans="1:39" ht="15.5" thickTop="1" thickBot="1" x14ac:dyDescent="0.4">
      <c r="A3">
        <v>2</v>
      </c>
      <c r="B3" t="s">
        <v>23</v>
      </c>
      <c r="C3" t="s">
        <v>24</v>
      </c>
      <c r="D3" t="s">
        <v>25</v>
      </c>
      <c r="E3" t="s">
        <v>26</v>
      </c>
      <c r="F3" s="1">
        <f ca="1">RANDBETWEEN(DATE(2021,1,4),DATE(2021,12,31))</f>
        <v>44551</v>
      </c>
      <c r="G3" s="1">
        <f t="shared" ref="G3:G51" ca="1" si="1">F3+5</f>
        <v>44556</v>
      </c>
      <c r="H3" t="s">
        <v>27</v>
      </c>
      <c r="I3">
        <v>8</v>
      </c>
      <c r="J3">
        <v>3</v>
      </c>
      <c r="K3">
        <v>11</v>
      </c>
      <c r="L3">
        <v>2500</v>
      </c>
      <c r="M3" t="s">
        <v>28</v>
      </c>
      <c r="Q3" s="4" t="s">
        <v>8</v>
      </c>
      <c r="R3" s="4">
        <f>AVERAGE(J2:J51)</f>
        <v>3.5</v>
      </c>
      <c r="S3" s="4">
        <f>MODE(J2:J51)</f>
        <v>5</v>
      </c>
      <c r="T3" s="4">
        <f>MEDIAN(J2:J51)</f>
        <v>3</v>
      </c>
      <c r="V3" s="4" t="s">
        <v>8</v>
      </c>
      <c r="W3" s="4">
        <f>SUM(J2:J51)</f>
        <v>175</v>
      </c>
      <c r="X3" s="4">
        <f>SUMIF(J2:J51,J11,L2:L51)</f>
        <v>59467</v>
      </c>
      <c r="Y3" s="4">
        <f>SUMIFS(J2:J51,H2:H51,H6,M2:M51,M5)</f>
        <v>6</v>
      </c>
      <c r="AC3" s="4">
        <f ca="1">COUNT(B1:M51)</f>
        <v>300</v>
      </c>
      <c r="AD3" s="4">
        <f ca="1">COUNTA(B1:M51)</f>
        <v>612</v>
      </c>
      <c r="AE3" s="4">
        <f>COUNTIFS(I2:I51,I3,K2:K51,K3)</f>
        <v>3</v>
      </c>
      <c r="AG3" t="b">
        <f t="shared" si="0"/>
        <v>0</v>
      </c>
      <c r="AH3" t="e" cm="1">
        <f t="array" ref="AH3">_xlfn.IFS(Table2[[#This Row],[Patient Gender]]="female",TRUE,Table2[[#This Row],[Treatment]]="cancer",TRUE)</f>
        <v>#N/A</v>
      </c>
      <c r="AI3" t="str" cm="1">
        <f t="array" ref="AI3">_xlfn.IFNA(_xlfn.IFS(Table2[[#This Row],[Patient Gender]]="female",TRUE,Table2[[#This Row],[Treatment]]="cancer",TRUE),"FALSE")</f>
        <v>FALSE</v>
      </c>
    </row>
    <row r="4" spans="1:39" ht="15.5" thickTop="1" thickBot="1" x14ac:dyDescent="0.4">
      <c r="A4">
        <v>3</v>
      </c>
      <c r="B4" t="s">
        <v>29</v>
      </c>
      <c r="C4" t="s">
        <v>30</v>
      </c>
      <c r="D4" t="s">
        <v>31</v>
      </c>
      <c r="E4" t="s">
        <v>32</v>
      </c>
      <c r="F4" s="1">
        <f t="shared" ref="F4:F51" ca="1" si="2">RANDBETWEEN(DATE(2021,1,4),DATE(2021,12,31))</f>
        <v>44359</v>
      </c>
      <c r="G4" s="1">
        <f t="shared" ca="1" si="1"/>
        <v>44364</v>
      </c>
      <c r="H4" t="s">
        <v>33</v>
      </c>
      <c r="I4">
        <v>4</v>
      </c>
      <c r="J4">
        <v>2</v>
      </c>
      <c r="K4">
        <v>6</v>
      </c>
      <c r="L4">
        <v>4586</v>
      </c>
      <c r="M4" t="s">
        <v>28</v>
      </c>
      <c r="Q4" s="4" t="s">
        <v>9</v>
      </c>
      <c r="R4" s="4">
        <f>AVERAGE(K2:K51)</f>
        <v>8.24</v>
      </c>
      <c r="S4" s="4">
        <f>MODE(K2:K51)</f>
        <v>11</v>
      </c>
      <c r="T4" s="5">
        <f>MEDIAN(K2:K51)</f>
        <v>8.5</v>
      </c>
      <c r="V4" s="4" t="s">
        <v>9</v>
      </c>
      <c r="W4" s="4">
        <f>SUM(K2:K51)</f>
        <v>412</v>
      </c>
      <c r="X4" s="4">
        <f>SUMIF(K2:K51,K8,L2:L51)</f>
        <v>18378</v>
      </c>
      <c r="Y4" s="4">
        <f>SUMIFS(K2:K51,H2:H51,H6,M2:M51,M10)</f>
        <v>22</v>
      </c>
      <c r="AG4" t="b">
        <f t="shared" si="0"/>
        <v>0</v>
      </c>
      <c r="AH4" t="e" cm="1">
        <f t="array" ref="AH4">_xlfn.IFS(Table2[[#This Row],[Patient Gender]]="female",TRUE,Table2[[#This Row],[Treatment]]="cancer",TRUE)</f>
        <v>#N/A</v>
      </c>
      <c r="AI4" t="str" cm="1">
        <f t="array" ref="AI4">_xlfn.IFNA(_xlfn.IFS(Table2[[#This Row],[Patient Gender]]="female",TRUE,Table2[[#This Row],[Treatment]]="cancer",TRUE),"FALSE")</f>
        <v>FALSE</v>
      </c>
    </row>
    <row r="5" spans="1:39" ht="15" thickTop="1" x14ac:dyDescent="0.35">
      <c r="A5">
        <v>4</v>
      </c>
      <c r="B5" t="s">
        <v>34</v>
      </c>
      <c r="C5" t="s">
        <v>35</v>
      </c>
      <c r="D5" t="s">
        <v>36</v>
      </c>
      <c r="E5" t="s">
        <v>37</v>
      </c>
      <c r="F5" s="1">
        <f t="shared" ca="1" si="2"/>
        <v>44323</v>
      </c>
      <c r="G5" s="1">
        <f t="shared" ca="1" si="1"/>
        <v>44328</v>
      </c>
      <c r="H5" t="s">
        <v>38</v>
      </c>
      <c r="I5">
        <v>8</v>
      </c>
      <c r="J5">
        <v>5</v>
      </c>
      <c r="K5">
        <v>13</v>
      </c>
      <c r="L5">
        <v>2647</v>
      </c>
      <c r="M5" t="s">
        <v>28</v>
      </c>
      <c r="AG5" t="b">
        <f t="shared" si="0"/>
        <v>0</v>
      </c>
      <c r="AH5" t="e" cm="1">
        <f t="array" ref="AH5">_xlfn.IFS(Table2[[#This Row],[Patient Gender]]="female",TRUE,Table2[[#This Row],[Treatment]]="cancer",TRUE)</f>
        <v>#N/A</v>
      </c>
      <c r="AI5" t="str" cm="1">
        <f t="array" ref="AI5">_xlfn.IFNA(_xlfn.IFS(Table2[[#This Row],[Patient Gender]]="female",TRUE,Table2[[#This Row],[Treatment]]="cancer",TRUE),"FALSE")</f>
        <v>FALSE</v>
      </c>
    </row>
    <row r="6" spans="1:39" x14ac:dyDescent="0.35">
      <c r="A6">
        <v>5</v>
      </c>
      <c r="B6" t="s">
        <v>39</v>
      </c>
      <c r="C6" t="s">
        <v>40</v>
      </c>
      <c r="D6" t="s">
        <v>41</v>
      </c>
      <c r="E6" t="s">
        <v>42</v>
      </c>
      <c r="F6" s="1">
        <f t="shared" ca="1" si="2"/>
        <v>44372</v>
      </c>
      <c r="G6" s="1">
        <f t="shared" ca="1" si="1"/>
        <v>44377</v>
      </c>
      <c r="H6" t="s">
        <v>43</v>
      </c>
      <c r="I6">
        <v>3</v>
      </c>
      <c r="J6">
        <v>2</v>
      </c>
      <c r="K6">
        <v>5</v>
      </c>
      <c r="L6">
        <v>2560</v>
      </c>
      <c r="M6" t="s">
        <v>22</v>
      </c>
      <c r="AG6" t="b">
        <f t="shared" si="0"/>
        <v>1</v>
      </c>
      <c r="AH6" t="b" cm="1">
        <f t="array" ref="AH6">_xlfn.IFS(Table2[[#This Row],[Patient Gender]]="female",TRUE,Table2[[#This Row],[Treatment]]="cancer",TRUE)</f>
        <v>1</v>
      </c>
      <c r="AI6" t="b" cm="1">
        <f t="array" ref="AI6">_xlfn.IFNA(_xlfn.IFS(Table2[[#This Row],[Patient Gender]]="female",TRUE,Table2[[#This Row],[Treatment]]="cancer",TRUE),"FALSE")</f>
        <v>1</v>
      </c>
    </row>
    <row r="7" spans="1:39" x14ac:dyDescent="0.35">
      <c r="A7">
        <v>6</v>
      </c>
      <c r="B7" t="s">
        <v>44</v>
      </c>
      <c r="C7" t="s">
        <v>45</v>
      </c>
      <c r="D7" t="s">
        <v>46</v>
      </c>
      <c r="E7" t="s">
        <v>47</v>
      </c>
      <c r="F7" s="1">
        <f t="shared" ca="1" si="2"/>
        <v>44442</v>
      </c>
      <c r="G7" s="1">
        <f t="shared" ca="1" si="1"/>
        <v>44447</v>
      </c>
      <c r="H7" t="s">
        <v>48</v>
      </c>
      <c r="I7">
        <v>2</v>
      </c>
      <c r="J7">
        <v>1</v>
      </c>
      <c r="K7">
        <v>3</v>
      </c>
      <c r="L7">
        <v>7851</v>
      </c>
      <c r="M7" t="s">
        <v>28</v>
      </c>
      <c r="Q7" s="6" t="s">
        <v>136</v>
      </c>
      <c r="R7" s="6" t="s">
        <v>147</v>
      </c>
      <c r="S7" t="s">
        <v>148</v>
      </c>
      <c r="T7" t="s">
        <v>149</v>
      </c>
      <c r="V7" s="6" t="s">
        <v>136</v>
      </c>
      <c r="W7" s="6" t="s">
        <v>150</v>
      </c>
      <c r="X7" t="s">
        <v>151</v>
      </c>
      <c r="Y7" t="s">
        <v>152</v>
      </c>
      <c r="AB7" s="6" t="s">
        <v>136</v>
      </c>
      <c r="AC7" s="6" t="s">
        <v>153</v>
      </c>
      <c r="AD7" t="s">
        <v>154</v>
      </c>
      <c r="AE7" t="s">
        <v>155</v>
      </c>
      <c r="AG7" t="b">
        <f t="shared" si="0"/>
        <v>0</v>
      </c>
      <c r="AH7" t="e" cm="1">
        <f t="array" ref="AH7">_xlfn.IFS(Table2[[#This Row],[Patient Gender]]="female",TRUE,Table2[[#This Row],[Treatment]]="cancer",TRUE)</f>
        <v>#N/A</v>
      </c>
      <c r="AI7" t="str" cm="1">
        <f t="array" ref="AI7">_xlfn.IFNA(_xlfn.IFS(Table2[[#This Row],[Patient Gender]]="female",TRUE,Table2[[#This Row],[Treatment]]="cancer",TRUE),"FALSE")</f>
        <v>FALSE</v>
      </c>
    </row>
    <row r="8" spans="1:39" x14ac:dyDescent="0.35">
      <c r="A8">
        <v>7</v>
      </c>
      <c r="B8" t="s">
        <v>49</v>
      </c>
      <c r="C8" t="s">
        <v>50</v>
      </c>
      <c r="D8" t="s">
        <v>51</v>
      </c>
      <c r="E8" t="s">
        <v>52</v>
      </c>
      <c r="F8" s="1">
        <f t="shared" ca="1" si="2"/>
        <v>44326</v>
      </c>
      <c r="G8" s="1">
        <f t="shared" ca="1" si="1"/>
        <v>44331</v>
      </c>
      <c r="H8" t="s">
        <v>43</v>
      </c>
      <c r="I8">
        <v>4</v>
      </c>
      <c r="J8">
        <v>5</v>
      </c>
      <c r="K8">
        <v>9</v>
      </c>
      <c r="L8">
        <v>2658</v>
      </c>
      <c r="M8" t="s">
        <v>22</v>
      </c>
      <c r="Q8" s="7">
        <v>5</v>
      </c>
      <c r="R8" s="13">
        <v>3.5</v>
      </c>
      <c r="S8" s="13">
        <v>5</v>
      </c>
      <c r="T8" s="13">
        <v>3</v>
      </c>
      <c r="V8" s="7">
        <v>175</v>
      </c>
      <c r="W8" s="13">
        <v>175</v>
      </c>
      <c r="X8" s="13">
        <v>59467</v>
      </c>
      <c r="Y8" s="13">
        <v>6</v>
      </c>
      <c r="AB8" s="7">
        <v>300</v>
      </c>
      <c r="AC8" s="13">
        <v>300</v>
      </c>
      <c r="AD8" s="13">
        <v>612</v>
      </c>
      <c r="AE8" s="13">
        <v>3</v>
      </c>
      <c r="AG8" t="b">
        <f t="shared" si="0"/>
        <v>1</v>
      </c>
      <c r="AH8" t="b" cm="1">
        <f t="array" ref="AH8">_xlfn.IFS(Table2[[#This Row],[Patient Gender]]="female",TRUE,Table2[[#This Row],[Treatment]]="cancer",TRUE)</f>
        <v>1</v>
      </c>
      <c r="AI8" t="b" cm="1">
        <f t="array" ref="AI8">_xlfn.IFNA(_xlfn.IFS(Table2[[#This Row],[Patient Gender]]="female",TRUE,Table2[[#This Row],[Treatment]]="cancer",TRUE),"FALSE")</f>
        <v>1</v>
      </c>
    </row>
    <row r="9" spans="1:39" x14ac:dyDescent="0.35">
      <c r="A9">
        <v>8</v>
      </c>
      <c r="B9" t="s">
        <v>53</v>
      </c>
      <c r="C9" t="s">
        <v>54</v>
      </c>
      <c r="D9" t="s">
        <v>55</v>
      </c>
      <c r="E9" t="s">
        <v>56</v>
      </c>
      <c r="F9" s="1">
        <f t="shared" ca="1" si="2"/>
        <v>44442</v>
      </c>
      <c r="G9" s="1">
        <f t="shared" ca="1" si="1"/>
        <v>44447</v>
      </c>
      <c r="H9" t="s">
        <v>38</v>
      </c>
      <c r="I9">
        <v>5</v>
      </c>
      <c r="J9">
        <v>4</v>
      </c>
      <c r="K9">
        <v>9</v>
      </c>
      <c r="L9">
        <v>6531</v>
      </c>
      <c r="M9" t="s">
        <v>22</v>
      </c>
      <c r="O9" s="2"/>
      <c r="Q9" s="7">
        <v>8</v>
      </c>
      <c r="R9" s="13">
        <v>4.74</v>
      </c>
      <c r="S9" s="13">
        <v>8</v>
      </c>
      <c r="T9" s="13">
        <v>5</v>
      </c>
      <c r="V9" s="7">
        <v>237</v>
      </c>
      <c r="W9" s="13">
        <v>237</v>
      </c>
      <c r="X9" s="13">
        <v>36674</v>
      </c>
      <c r="Y9" s="13">
        <v>16</v>
      </c>
      <c r="AB9" s="7" t="s">
        <v>137</v>
      </c>
      <c r="AC9" s="13">
        <v>300</v>
      </c>
      <c r="AD9" s="13">
        <v>612</v>
      </c>
      <c r="AE9" s="13">
        <v>3</v>
      </c>
      <c r="AG9" t="b">
        <f t="shared" si="0"/>
        <v>1</v>
      </c>
      <c r="AH9" t="b" cm="1">
        <f t="array" ref="AH9">_xlfn.IFS(Table2[[#This Row],[Patient Gender]]="female",TRUE,Table2[[#This Row],[Treatment]]="cancer",TRUE)</f>
        <v>1</v>
      </c>
      <c r="AI9" t="b" cm="1">
        <f t="array" ref="AI9">_xlfn.IFNA(_xlfn.IFS(Table2[[#This Row],[Patient Gender]]="female",TRUE,Table2[[#This Row],[Treatment]]="cancer",TRUE),"FALSE")</f>
        <v>1</v>
      </c>
    </row>
    <row r="10" spans="1:39" x14ac:dyDescent="0.35">
      <c r="A10">
        <v>9</v>
      </c>
      <c r="B10" t="s">
        <v>57</v>
      </c>
      <c r="C10" t="s">
        <v>58</v>
      </c>
      <c r="D10" t="s">
        <v>59</v>
      </c>
      <c r="E10" t="s">
        <v>60</v>
      </c>
      <c r="F10" s="1">
        <f t="shared" ca="1" si="2"/>
        <v>44349</v>
      </c>
      <c r="G10" s="1">
        <f t="shared" ca="1" si="1"/>
        <v>44354</v>
      </c>
      <c r="H10" t="s">
        <v>43</v>
      </c>
      <c r="I10">
        <v>8</v>
      </c>
      <c r="J10">
        <v>3</v>
      </c>
      <c r="K10">
        <v>11</v>
      </c>
      <c r="L10">
        <v>7634</v>
      </c>
      <c r="M10" t="s">
        <v>28</v>
      </c>
      <c r="Q10" s="7">
        <v>11</v>
      </c>
      <c r="R10" s="13">
        <v>8.24</v>
      </c>
      <c r="S10" s="13">
        <v>11</v>
      </c>
      <c r="T10" s="13">
        <v>8.5</v>
      </c>
      <c r="V10" s="7">
        <v>412</v>
      </c>
      <c r="W10" s="13">
        <v>412</v>
      </c>
      <c r="X10" s="13">
        <v>18378</v>
      </c>
      <c r="Y10" s="13">
        <v>22</v>
      </c>
      <c r="AG10" t="b">
        <f t="shared" si="0"/>
        <v>0</v>
      </c>
      <c r="AH10" t="e" cm="1">
        <f t="array" ref="AH10">_xlfn.IFS(Table2[[#This Row],[Patient Gender]]="female",TRUE,Table2[[#This Row],[Treatment]]="cancer",TRUE)</f>
        <v>#N/A</v>
      </c>
      <c r="AI10" t="str" cm="1">
        <f t="array" ref="AI10">_xlfn.IFNA(_xlfn.IFS(Table2[[#This Row],[Patient Gender]]="female",TRUE,Table2[[#This Row],[Treatment]]="cancer",TRUE),"FALSE")</f>
        <v>FALSE</v>
      </c>
    </row>
    <row r="11" spans="1:39" x14ac:dyDescent="0.35">
      <c r="A11">
        <v>10</v>
      </c>
      <c r="B11" t="s">
        <v>19</v>
      </c>
      <c r="C11" t="s">
        <v>61</v>
      </c>
      <c r="D11" t="s">
        <v>62</v>
      </c>
      <c r="E11" t="s">
        <v>63</v>
      </c>
      <c r="F11" s="1">
        <f t="shared" ca="1" si="2"/>
        <v>44333</v>
      </c>
      <c r="G11" s="1">
        <f t="shared" ca="1" si="1"/>
        <v>44338</v>
      </c>
      <c r="H11" t="s">
        <v>27</v>
      </c>
      <c r="I11">
        <v>5</v>
      </c>
      <c r="J11">
        <v>5</v>
      </c>
      <c r="K11">
        <v>10</v>
      </c>
      <c r="L11">
        <v>1679</v>
      </c>
      <c r="M11" t="s">
        <v>22</v>
      </c>
      <c r="Q11" s="7" t="s">
        <v>137</v>
      </c>
      <c r="R11" s="13">
        <v>16.48</v>
      </c>
      <c r="S11" s="13">
        <v>24</v>
      </c>
      <c r="T11" s="13">
        <v>16.5</v>
      </c>
      <c r="V11" s="7" t="s">
        <v>137</v>
      </c>
      <c r="W11" s="13">
        <v>824</v>
      </c>
      <c r="X11" s="13">
        <v>114519</v>
      </c>
      <c r="Y11" s="13">
        <v>44</v>
      </c>
      <c r="AG11" t="b">
        <f t="shared" si="0"/>
        <v>1</v>
      </c>
      <c r="AH11" t="b" cm="1">
        <f t="array" ref="AH11">_xlfn.IFS(Table2[[#This Row],[Patient Gender]]="female",TRUE,Table2[[#This Row],[Treatment]]="cancer",TRUE)</f>
        <v>1</v>
      </c>
      <c r="AI11" t="b" cm="1">
        <f t="array" ref="AI11">_xlfn.IFNA(_xlfn.IFS(Table2[[#This Row],[Patient Gender]]="female",TRUE,Table2[[#This Row],[Treatment]]="cancer",TRUE),"FALSE")</f>
        <v>1</v>
      </c>
    </row>
    <row r="12" spans="1:39" x14ac:dyDescent="0.35">
      <c r="A12">
        <v>11</v>
      </c>
      <c r="B12" t="s">
        <v>64</v>
      </c>
      <c r="C12" t="s">
        <v>65</v>
      </c>
      <c r="D12" t="s">
        <v>66</v>
      </c>
      <c r="E12" t="s">
        <v>67</v>
      </c>
      <c r="F12" s="1">
        <f t="shared" ca="1" si="2"/>
        <v>44413</v>
      </c>
      <c r="G12" s="1">
        <f t="shared" ca="1" si="1"/>
        <v>44418</v>
      </c>
      <c r="H12" t="s">
        <v>33</v>
      </c>
      <c r="I12">
        <v>5</v>
      </c>
      <c r="J12">
        <v>2</v>
      </c>
      <c r="K12">
        <v>7</v>
      </c>
      <c r="L12">
        <v>1468</v>
      </c>
      <c r="M12" t="s">
        <v>28</v>
      </c>
      <c r="AG12" t="b">
        <f t="shared" si="0"/>
        <v>0</v>
      </c>
      <c r="AH12" t="e" cm="1">
        <f t="array" ref="AH12">_xlfn.IFS(Table2[[#This Row],[Patient Gender]]="female",TRUE,Table2[[#This Row],[Treatment]]="cancer",TRUE)</f>
        <v>#N/A</v>
      </c>
      <c r="AI12" t="str" cm="1">
        <f t="array" ref="AI12">_xlfn.IFNA(_xlfn.IFS(Table2[[#This Row],[Patient Gender]]="female",TRUE,Table2[[#This Row],[Treatment]]="cancer",TRUE),"FALSE")</f>
        <v>FALSE</v>
      </c>
    </row>
    <row r="13" spans="1:39" x14ac:dyDescent="0.35">
      <c r="A13">
        <v>12</v>
      </c>
      <c r="B13" t="s">
        <v>68</v>
      </c>
      <c r="C13" t="s">
        <v>69</v>
      </c>
      <c r="D13" t="s">
        <v>70</v>
      </c>
      <c r="E13" t="s">
        <v>71</v>
      </c>
      <c r="F13" s="1">
        <f t="shared" ca="1" si="2"/>
        <v>44410</v>
      </c>
      <c r="G13" s="1">
        <f t="shared" ca="1" si="1"/>
        <v>44415</v>
      </c>
      <c r="H13" t="s">
        <v>48</v>
      </c>
      <c r="I13">
        <v>5</v>
      </c>
      <c r="J13">
        <v>6</v>
      </c>
      <c r="K13">
        <v>11</v>
      </c>
      <c r="L13">
        <v>6095</v>
      </c>
      <c r="M13" t="s">
        <v>22</v>
      </c>
      <c r="AG13" t="b">
        <f t="shared" si="0"/>
        <v>1</v>
      </c>
      <c r="AH13" t="b" cm="1">
        <f t="array" ref="AH13">_xlfn.IFS(Table2[[#This Row],[Patient Gender]]="female",TRUE,Table2[[#This Row],[Treatment]]="cancer",TRUE)</f>
        <v>1</v>
      </c>
      <c r="AI13" t="b" cm="1">
        <f t="array" ref="AI13">_xlfn.IFNA(_xlfn.IFS(Table2[[#This Row],[Patient Gender]]="female",TRUE,Table2[[#This Row],[Treatment]]="cancer",TRUE),"FALSE")</f>
        <v>1</v>
      </c>
    </row>
    <row r="14" spans="1:39" x14ac:dyDescent="0.35">
      <c r="A14">
        <v>13</v>
      </c>
      <c r="B14" t="s">
        <v>72</v>
      </c>
      <c r="C14" t="s">
        <v>73</v>
      </c>
      <c r="D14" t="s">
        <v>74</v>
      </c>
      <c r="E14" t="s">
        <v>75</v>
      </c>
      <c r="F14" s="1">
        <f t="shared" ca="1" si="2"/>
        <v>44472</v>
      </c>
      <c r="G14" s="1">
        <f t="shared" ca="1" si="1"/>
        <v>44477</v>
      </c>
      <c r="H14" t="s">
        <v>27</v>
      </c>
      <c r="I14">
        <v>1</v>
      </c>
      <c r="J14">
        <v>6</v>
      </c>
      <c r="K14">
        <v>7</v>
      </c>
      <c r="L14">
        <v>4658</v>
      </c>
      <c r="M14" t="s">
        <v>22</v>
      </c>
      <c r="AG14" t="b">
        <f t="shared" si="0"/>
        <v>1</v>
      </c>
      <c r="AH14" t="b" cm="1">
        <f t="array" ref="AH14">_xlfn.IFS(Table2[[#This Row],[Patient Gender]]="female",TRUE,Table2[[#This Row],[Treatment]]="cancer",TRUE)</f>
        <v>1</v>
      </c>
      <c r="AI14" t="b" cm="1">
        <f t="array" ref="AI14">_xlfn.IFNA(_xlfn.IFS(Table2[[#This Row],[Patient Gender]]="female",TRUE,Table2[[#This Row],[Treatment]]="cancer",TRUE),"FALSE")</f>
        <v>1</v>
      </c>
    </row>
    <row r="15" spans="1:39" x14ac:dyDescent="0.35">
      <c r="A15">
        <v>14</v>
      </c>
      <c r="B15" t="s">
        <v>76</v>
      </c>
      <c r="C15" t="s">
        <v>37</v>
      </c>
      <c r="D15" t="s">
        <v>77</v>
      </c>
      <c r="E15" t="s">
        <v>54</v>
      </c>
      <c r="F15" s="1">
        <f t="shared" ca="1" si="2"/>
        <v>44411</v>
      </c>
      <c r="G15" s="1">
        <f t="shared" ca="1" si="1"/>
        <v>44416</v>
      </c>
      <c r="H15" t="s">
        <v>38</v>
      </c>
      <c r="I15">
        <v>7</v>
      </c>
      <c r="J15">
        <v>5</v>
      </c>
      <c r="K15">
        <v>12</v>
      </c>
      <c r="L15">
        <v>2356</v>
      </c>
      <c r="M15" t="s">
        <v>28</v>
      </c>
      <c r="P15" s="12">
        <v>4</v>
      </c>
      <c r="Q15" s="12" t="s">
        <v>0</v>
      </c>
      <c r="R15" s="11" t="s">
        <v>1</v>
      </c>
      <c r="S15" s="11" t="s">
        <v>2</v>
      </c>
      <c r="T15" s="11" t="s">
        <v>3</v>
      </c>
      <c r="U15" s="15" t="s">
        <v>4</v>
      </c>
      <c r="V15" s="11" t="s">
        <v>5</v>
      </c>
      <c r="W15" s="11" t="s">
        <v>6</v>
      </c>
      <c r="X15" s="11" t="s">
        <v>7</v>
      </c>
      <c r="Y15" s="11" t="s">
        <v>8</v>
      </c>
      <c r="Z15" s="11" t="s">
        <v>9</v>
      </c>
      <c r="AA15" s="11" t="s">
        <v>10</v>
      </c>
      <c r="AB15" s="10" t="s">
        <v>11</v>
      </c>
      <c r="AG15" t="b">
        <f t="shared" si="0"/>
        <v>0</v>
      </c>
      <c r="AH15" t="e" cm="1">
        <f t="array" ref="AH15">_xlfn.IFS(Table2[[#This Row],[Patient Gender]]="female",TRUE,Table2[[#This Row],[Treatment]]="cancer",TRUE)</f>
        <v>#N/A</v>
      </c>
      <c r="AI15" t="str" cm="1">
        <f t="array" ref="AI15">_xlfn.IFNA(_xlfn.IFS(Table2[[#This Row],[Patient Gender]]="female",TRUE,Table2[[#This Row],[Treatment]]="cancer",TRUE),"FALSE")</f>
        <v>FALSE</v>
      </c>
    </row>
    <row r="16" spans="1:39" x14ac:dyDescent="0.35">
      <c r="A16">
        <v>15</v>
      </c>
      <c r="B16" t="s">
        <v>78</v>
      </c>
      <c r="C16" t="s">
        <v>79</v>
      </c>
      <c r="D16" t="s">
        <v>80</v>
      </c>
      <c r="E16" t="s">
        <v>81</v>
      </c>
      <c r="F16" s="1">
        <f t="shared" ca="1" si="2"/>
        <v>44300</v>
      </c>
      <c r="G16" s="1">
        <f t="shared" ca="1" si="1"/>
        <v>44305</v>
      </c>
      <c r="H16" t="s">
        <v>48</v>
      </c>
      <c r="I16">
        <v>7</v>
      </c>
      <c r="J16">
        <v>1</v>
      </c>
      <c r="K16">
        <v>8</v>
      </c>
      <c r="L16">
        <v>1647</v>
      </c>
      <c r="M16" t="s">
        <v>28</v>
      </c>
      <c r="P16">
        <f>VLOOKUP(P15,Table2[#All],1,0)</f>
        <v>4</v>
      </c>
      <c r="Q16" t="str">
        <f>VLOOKUP(P15,Table2[#All],2,0)</f>
        <v>Ravi</v>
      </c>
      <c r="R16" t="str">
        <f>VLOOKUP(P15,Table2[#All],3,0)</f>
        <v>F212</v>
      </c>
      <c r="S16" t="str">
        <f>VLOOKUP(P15,Table2[#All],4,0)</f>
        <v>Justin</v>
      </c>
      <c r="T16" t="str">
        <f>VLOOKUP(P15,Table2[#All],5,0)</f>
        <v>O465</v>
      </c>
      <c r="U16">
        <f ca="1">VLOOKUP(P15,Table2[#All],6,0)</f>
        <v>44323</v>
      </c>
      <c r="V16">
        <f ca="1">VLOOKUP(P15,Table2[#All],7,0)</f>
        <v>44328</v>
      </c>
      <c r="W16" t="str">
        <f>VLOOKUP(P15,Table2[#All],8,0)</f>
        <v>Covid</v>
      </c>
      <c r="X16">
        <f>VLOOKUP(P15,Table2[#All],9,0)</f>
        <v>8</v>
      </c>
      <c r="Y16">
        <f>VLOOKUP(P15,Table2[#All],10,0)</f>
        <v>5</v>
      </c>
      <c r="Z16">
        <f>VLOOKUP(P15,Table2[#All],11,0)</f>
        <v>13</v>
      </c>
      <c r="AA16">
        <f>VLOOKUP(P15,Table2[#All],12,0)</f>
        <v>2647</v>
      </c>
      <c r="AB16" t="str">
        <f>VLOOKUP(P15,Table2[#All],13,0)</f>
        <v>Male</v>
      </c>
      <c r="AG16" t="b">
        <f t="shared" si="0"/>
        <v>0</v>
      </c>
      <c r="AH16" t="e" cm="1">
        <f t="array" ref="AH16">_xlfn.IFS(Table2[[#This Row],[Patient Gender]]="female",TRUE,Table2[[#This Row],[Treatment]]="cancer",TRUE)</f>
        <v>#N/A</v>
      </c>
      <c r="AI16" t="str" cm="1">
        <f t="array" ref="AI16">_xlfn.IFNA(_xlfn.IFS(Table2[[#This Row],[Patient Gender]]="female",TRUE,Table2[[#This Row],[Treatment]]="cancer",TRUE),"FALSE")</f>
        <v>FALSE</v>
      </c>
    </row>
    <row r="17" spans="1:35" x14ac:dyDescent="0.35">
      <c r="A17">
        <v>16</v>
      </c>
      <c r="B17" t="s">
        <v>82</v>
      </c>
      <c r="C17" t="s">
        <v>83</v>
      </c>
      <c r="D17" t="s">
        <v>84</v>
      </c>
      <c r="E17" t="s">
        <v>85</v>
      </c>
      <c r="F17" s="1">
        <f t="shared" ca="1" si="2"/>
        <v>44508</v>
      </c>
      <c r="G17" s="1">
        <f t="shared" ca="1" si="1"/>
        <v>44513</v>
      </c>
      <c r="H17" t="s">
        <v>21</v>
      </c>
      <c r="I17">
        <v>4</v>
      </c>
      <c r="J17">
        <v>2</v>
      </c>
      <c r="K17">
        <v>6</v>
      </c>
      <c r="L17">
        <v>2365</v>
      </c>
      <c r="M17" t="s">
        <v>22</v>
      </c>
      <c r="AG17" t="b">
        <f t="shared" si="0"/>
        <v>1</v>
      </c>
      <c r="AH17" t="b" cm="1">
        <f t="array" ref="AH17">_xlfn.IFS(Table2[[#This Row],[Patient Gender]]="female",TRUE,Table2[[#This Row],[Treatment]]="cancer",TRUE)</f>
        <v>1</v>
      </c>
      <c r="AI17" t="b" cm="1">
        <f t="array" ref="AI17">_xlfn.IFNA(_xlfn.IFS(Table2[[#This Row],[Patient Gender]]="female",TRUE,Table2[[#This Row],[Treatment]]="cancer",TRUE),"FALSE")</f>
        <v>1</v>
      </c>
    </row>
    <row r="18" spans="1:35" x14ac:dyDescent="0.35">
      <c r="A18">
        <v>17</v>
      </c>
      <c r="B18" t="s">
        <v>86</v>
      </c>
      <c r="C18" t="s">
        <v>87</v>
      </c>
      <c r="D18" t="s">
        <v>88</v>
      </c>
      <c r="E18" t="s">
        <v>89</v>
      </c>
      <c r="F18" s="1">
        <f t="shared" ca="1" si="2"/>
        <v>44346</v>
      </c>
      <c r="G18" s="1">
        <f t="shared" ca="1" si="1"/>
        <v>44351</v>
      </c>
      <c r="H18" t="s">
        <v>27</v>
      </c>
      <c r="I18">
        <v>3</v>
      </c>
      <c r="J18">
        <v>3</v>
      </c>
      <c r="K18">
        <v>6</v>
      </c>
      <c r="L18">
        <v>1423</v>
      </c>
      <c r="M18" t="s">
        <v>28</v>
      </c>
      <c r="Q18" s="9"/>
      <c r="R18" s="9"/>
      <c r="S18" s="9"/>
      <c r="T18" s="9"/>
      <c r="AG18" t="b">
        <f t="shared" si="0"/>
        <v>0</v>
      </c>
      <c r="AH18" t="e" cm="1">
        <f t="array" ref="AH18">_xlfn.IFS(Table2[[#This Row],[Patient Gender]]="female",TRUE,Table2[[#This Row],[Treatment]]="cancer",TRUE)</f>
        <v>#N/A</v>
      </c>
      <c r="AI18" t="str" cm="1">
        <f t="array" ref="AI18">_xlfn.IFNA(_xlfn.IFS(Table2[[#This Row],[Patient Gender]]="female",TRUE,Table2[[#This Row],[Treatment]]="cancer",TRUE),"FALSE")</f>
        <v>FALSE</v>
      </c>
    </row>
    <row r="19" spans="1:35" x14ac:dyDescent="0.35">
      <c r="A19">
        <v>18</v>
      </c>
      <c r="B19" t="s">
        <v>90</v>
      </c>
      <c r="C19" t="s">
        <v>91</v>
      </c>
      <c r="D19" t="s">
        <v>92</v>
      </c>
      <c r="E19" t="s">
        <v>93</v>
      </c>
      <c r="F19" s="1">
        <f t="shared" ca="1" si="2"/>
        <v>44476</v>
      </c>
      <c r="G19" s="1">
        <f t="shared" ca="1" si="1"/>
        <v>44481</v>
      </c>
      <c r="H19" t="s">
        <v>33</v>
      </c>
      <c r="I19">
        <v>8</v>
      </c>
      <c r="J19">
        <v>5</v>
      </c>
      <c r="K19">
        <v>13</v>
      </c>
      <c r="L19">
        <v>7892</v>
      </c>
      <c r="M19" t="s">
        <v>28</v>
      </c>
      <c r="AG19" t="b">
        <f t="shared" si="0"/>
        <v>0</v>
      </c>
      <c r="AH19" t="e" cm="1">
        <f t="array" ref="AH19">_xlfn.IFS(Table2[[#This Row],[Patient Gender]]="female",TRUE,Table2[[#This Row],[Treatment]]="cancer",TRUE)</f>
        <v>#N/A</v>
      </c>
      <c r="AI19" t="str" cm="1">
        <f t="array" ref="AI19">_xlfn.IFNA(_xlfn.IFS(Table2[[#This Row],[Patient Gender]]="female",TRUE,Table2[[#This Row],[Treatment]]="cancer",TRUE),"FALSE")</f>
        <v>FALSE</v>
      </c>
    </row>
    <row r="20" spans="1:35" x14ac:dyDescent="0.35">
      <c r="A20">
        <v>19</v>
      </c>
      <c r="B20" t="s">
        <v>31</v>
      </c>
      <c r="C20" t="s">
        <v>94</v>
      </c>
      <c r="D20" t="s">
        <v>95</v>
      </c>
      <c r="E20" t="s">
        <v>96</v>
      </c>
      <c r="F20" s="1">
        <f t="shared" ca="1" si="2"/>
        <v>44527</v>
      </c>
      <c r="G20" s="1">
        <f t="shared" ca="1" si="1"/>
        <v>44532</v>
      </c>
      <c r="H20" t="s">
        <v>38</v>
      </c>
      <c r="I20">
        <v>2</v>
      </c>
      <c r="J20">
        <v>1</v>
      </c>
      <c r="K20">
        <v>3</v>
      </c>
      <c r="L20">
        <v>4321</v>
      </c>
      <c r="M20" t="s">
        <v>22</v>
      </c>
      <c r="AG20" t="b">
        <f t="shared" si="0"/>
        <v>1</v>
      </c>
      <c r="AH20" t="b" cm="1">
        <f t="array" ref="AH20">_xlfn.IFS(Table2[[#This Row],[Patient Gender]]="female",TRUE,Table2[[#This Row],[Treatment]]="cancer",TRUE)</f>
        <v>1</v>
      </c>
      <c r="AI20" t="b" cm="1">
        <f t="array" ref="AI20">_xlfn.IFNA(_xlfn.IFS(Table2[[#This Row],[Patient Gender]]="female",TRUE,Table2[[#This Row],[Treatment]]="cancer",TRUE),"FALSE")</f>
        <v>1</v>
      </c>
    </row>
    <row r="21" spans="1:35" x14ac:dyDescent="0.35">
      <c r="A21">
        <v>20</v>
      </c>
      <c r="B21" t="s">
        <v>97</v>
      </c>
      <c r="C21" t="s">
        <v>98</v>
      </c>
      <c r="D21" t="s">
        <v>99</v>
      </c>
      <c r="E21" t="s">
        <v>100</v>
      </c>
      <c r="F21" s="1">
        <f t="shared" ca="1" si="2"/>
        <v>44523</v>
      </c>
      <c r="G21" s="1">
        <f t="shared" ca="1" si="1"/>
        <v>44528</v>
      </c>
      <c r="H21" t="s">
        <v>48</v>
      </c>
      <c r="I21">
        <v>2</v>
      </c>
      <c r="J21">
        <v>1</v>
      </c>
      <c r="K21">
        <v>3</v>
      </c>
      <c r="L21">
        <v>2301</v>
      </c>
      <c r="M21" t="s">
        <v>22</v>
      </c>
      <c r="AG21" t="b">
        <f t="shared" si="0"/>
        <v>1</v>
      </c>
      <c r="AH21" t="b" cm="1">
        <f t="array" ref="AH21">_xlfn.IFS(Table2[[#This Row],[Patient Gender]]="female",TRUE,Table2[[#This Row],[Treatment]]="cancer",TRUE)</f>
        <v>1</v>
      </c>
      <c r="AI21" t="b" cm="1">
        <f t="array" ref="AI21">_xlfn.IFNA(_xlfn.IFS(Table2[[#This Row],[Patient Gender]]="female",TRUE,Table2[[#This Row],[Treatment]]="cancer",TRUE),"FALSE")</f>
        <v>1</v>
      </c>
    </row>
    <row r="22" spans="1:35" x14ac:dyDescent="0.35">
      <c r="A22">
        <v>21</v>
      </c>
      <c r="B22" t="s">
        <v>101</v>
      </c>
      <c r="C22" t="s">
        <v>102</v>
      </c>
      <c r="D22" t="s">
        <v>103</v>
      </c>
      <c r="E22" t="s">
        <v>104</v>
      </c>
      <c r="F22" s="1">
        <f t="shared" ca="1" si="2"/>
        <v>44215</v>
      </c>
      <c r="G22" s="1">
        <f t="shared" ca="1" si="1"/>
        <v>44220</v>
      </c>
      <c r="H22" t="s">
        <v>21</v>
      </c>
      <c r="I22">
        <v>1</v>
      </c>
      <c r="J22">
        <v>3</v>
      </c>
      <c r="K22">
        <v>4</v>
      </c>
      <c r="L22">
        <v>1336</v>
      </c>
      <c r="M22" t="s">
        <v>28</v>
      </c>
      <c r="AG22" t="b">
        <f t="shared" si="0"/>
        <v>0</v>
      </c>
      <c r="AH22" t="b" cm="1">
        <f t="array" ref="AH22">_xlfn.IFS(Table2[[#This Row],[Patient Gender]]="female",TRUE,Table2[[#This Row],[Treatment]]="cancer",TRUE)</f>
        <v>1</v>
      </c>
      <c r="AI22" t="b" cm="1">
        <f t="array" ref="AI22">_xlfn.IFNA(_xlfn.IFS(Table2[[#This Row],[Patient Gender]]="female",TRUE,Table2[[#This Row],[Treatment]]="cancer",TRUE),"FALSE")</f>
        <v>1</v>
      </c>
    </row>
    <row r="23" spans="1:35" x14ac:dyDescent="0.35">
      <c r="A23">
        <v>22</v>
      </c>
      <c r="B23" t="s">
        <v>105</v>
      </c>
      <c r="C23" t="s">
        <v>106</v>
      </c>
      <c r="D23" t="s">
        <v>107</v>
      </c>
      <c r="E23" t="s">
        <v>108</v>
      </c>
      <c r="F23" s="1">
        <f t="shared" ca="1" si="2"/>
        <v>44318</v>
      </c>
      <c r="G23" s="1">
        <f t="shared" ca="1" si="1"/>
        <v>44323</v>
      </c>
      <c r="H23" t="s">
        <v>27</v>
      </c>
      <c r="I23">
        <v>7</v>
      </c>
      <c r="J23">
        <v>6</v>
      </c>
      <c r="K23">
        <v>13</v>
      </c>
      <c r="L23">
        <v>6501</v>
      </c>
      <c r="M23" t="s">
        <v>28</v>
      </c>
      <c r="AG23" t="b">
        <f t="shared" si="0"/>
        <v>0</v>
      </c>
      <c r="AH23" t="e" cm="1">
        <f t="array" ref="AH23">_xlfn.IFS(Table2[[#This Row],[Patient Gender]]="female",TRUE,Table2[[#This Row],[Treatment]]="cancer",TRUE)</f>
        <v>#N/A</v>
      </c>
      <c r="AI23" t="str" cm="1">
        <f t="array" ref="AI23">_xlfn.IFNA(_xlfn.IFS(Table2[[#This Row],[Patient Gender]]="female",TRUE,Table2[[#This Row],[Treatment]]="cancer",TRUE),"FALSE")</f>
        <v>FALSE</v>
      </c>
    </row>
    <row r="24" spans="1:35" x14ac:dyDescent="0.35">
      <c r="A24">
        <v>23</v>
      </c>
      <c r="B24" t="s">
        <v>109</v>
      </c>
      <c r="C24" t="s">
        <v>110</v>
      </c>
      <c r="D24" t="s">
        <v>111</v>
      </c>
      <c r="E24" t="s">
        <v>112</v>
      </c>
      <c r="F24" s="1">
        <f t="shared" ca="1" si="2"/>
        <v>44332</v>
      </c>
      <c r="G24" s="1">
        <f t="shared" ca="1" si="1"/>
        <v>44337</v>
      </c>
      <c r="H24" t="s">
        <v>33</v>
      </c>
      <c r="I24">
        <v>6</v>
      </c>
      <c r="J24">
        <v>5</v>
      </c>
      <c r="K24">
        <v>11</v>
      </c>
      <c r="L24">
        <v>7135</v>
      </c>
      <c r="M24" t="s">
        <v>22</v>
      </c>
      <c r="AG24" t="b">
        <f t="shared" si="0"/>
        <v>1</v>
      </c>
      <c r="AH24" t="b" cm="1">
        <f t="array" ref="AH24">_xlfn.IFS(Table2[[#This Row],[Patient Gender]]="female",TRUE,Table2[[#This Row],[Treatment]]="cancer",TRUE)</f>
        <v>1</v>
      </c>
      <c r="AI24" t="b" cm="1">
        <f t="array" ref="AI24">_xlfn.IFNA(_xlfn.IFS(Table2[[#This Row],[Patient Gender]]="female",TRUE,Table2[[#This Row],[Treatment]]="cancer",TRUE),"FALSE")</f>
        <v>1</v>
      </c>
    </row>
    <row r="25" spans="1:35" x14ac:dyDescent="0.35">
      <c r="A25">
        <v>24</v>
      </c>
      <c r="B25" t="s">
        <v>113</v>
      </c>
      <c r="C25" t="s">
        <v>114</v>
      </c>
      <c r="D25" t="s">
        <v>115</v>
      </c>
      <c r="E25" t="s">
        <v>116</v>
      </c>
      <c r="F25" s="1">
        <f t="shared" ca="1" si="2"/>
        <v>44324</v>
      </c>
      <c r="G25" s="1">
        <f t="shared" ca="1" si="1"/>
        <v>44329</v>
      </c>
      <c r="H25" t="s">
        <v>48</v>
      </c>
      <c r="I25">
        <v>8</v>
      </c>
      <c r="J25">
        <v>2</v>
      </c>
      <c r="K25">
        <v>10</v>
      </c>
      <c r="L25">
        <v>1385</v>
      </c>
      <c r="M25" t="s">
        <v>28</v>
      </c>
      <c r="Q25" s="9"/>
      <c r="R25" s="9"/>
      <c r="S25" s="9"/>
      <c r="T25" s="9"/>
      <c r="AG25" t="b">
        <f t="shared" si="0"/>
        <v>0</v>
      </c>
      <c r="AH25" t="e" cm="1">
        <f t="array" ref="AH25">_xlfn.IFS(Table2[[#This Row],[Patient Gender]]="female",TRUE,Table2[[#This Row],[Treatment]]="cancer",TRUE)</f>
        <v>#N/A</v>
      </c>
      <c r="AI25" t="str" cm="1">
        <f t="array" ref="AI25">_xlfn.IFNA(_xlfn.IFS(Table2[[#This Row],[Patient Gender]]="female",TRUE,Table2[[#This Row],[Treatment]]="cancer",TRUE),"FALSE")</f>
        <v>FALSE</v>
      </c>
    </row>
    <row r="26" spans="1:35" x14ac:dyDescent="0.35">
      <c r="A26">
        <v>25</v>
      </c>
      <c r="B26" t="s">
        <v>117</v>
      </c>
      <c r="C26" t="s">
        <v>118</v>
      </c>
      <c r="D26" t="s">
        <v>119</v>
      </c>
      <c r="E26" t="s">
        <v>120</v>
      </c>
      <c r="F26" s="1">
        <f t="shared" ca="1" si="2"/>
        <v>44357</v>
      </c>
      <c r="G26" s="1">
        <f t="shared" ca="1" si="1"/>
        <v>44362</v>
      </c>
      <c r="H26" t="s">
        <v>27</v>
      </c>
      <c r="I26">
        <v>5</v>
      </c>
      <c r="J26">
        <v>5</v>
      </c>
      <c r="K26">
        <v>10</v>
      </c>
      <c r="L26">
        <v>2564</v>
      </c>
      <c r="M26" t="s">
        <v>28</v>
      </c>
      <c r="AG26" t="b">
        <f t="shared" si="0"/>
        <v>0</v>
      </c>
      <c r="AH26" t="e" cm="1">
        <f t="array" ref="AH26">_xlfn.IFS(Table2[[#This Row],[Patient Gender]]="female",TRUE,Table2[[#This Row],[Treatment]]="cancer",TRUE)</f>
        <v>#N/A</v>
      </c>
      <c r="AI26" t="str" cm="1">
        <f t="array" ref="AI26">_xlfn.IFNA(_xlfn.IFS(Table2[[#This Row],[Patient Gender]]="female",TRUE,Table2[[#This Row],[Treatment]]="cancer",TRUE),"FALSE")</f>
        <v>FALSE</v>
      </c>
    </row>
    <row r="27" spans="1:35" x14ac:dyDescent="0.35">
      <c r="A27">
        <v>26</v>
      </c>
      <c r="B27" t="s">
        <v>121</v>
      </c>
      <c r="C27" t="s">
        <v>122</v>
      </c>
      <c r="D27" t="s">
        <v>123</v>
      </c>
      <c r="E27" t="s">
        <v>124</v>
      </c>
      <c r="F27" s="1">
        <f t="shared" ca="1" si="2"/>
        <v>44379</v>
      </c>
      <c r="G27" s="1">
        <f t="shared" ca="1" si="1"/>
        <v>44384</v>
      </c>
      <c r="H27" t="s">
        <v>38</v>
      </c>
      <c r="I27">
        <v>3</v>
      </c>
      <c r="J27">
        <v>2</v>
      </c>
      <c r="K27">
        <v>5</v>
      </c>
      <c r="L27">
        <v>1289</v>
      </c>
      <c r="M27" t="s">
        <v>28</v>
      </c>
      <c r="AG27" t="b">
        <f t="shared" si="0"/>
        <v>0</v>
      </c>
      <c r="AH27" t="e" cm="1">
        <f t="array" ref="AH27">_xlfn.IFS(Table2[[#This Row],[Patient Gender]]="female",TRUE,Table2[[#This Row],[Treatment]]="cancer",TRUE)</f>
        <v>#N/A</v>
      </c>
      <c r="AI27" t="str" cm="1">
        <f t="array" ref="AI27">_xlfn.IFNA(_xlfn.IFS(Table2[[#This Row],[Patient Gender]]="female",TRUE,Table2[[#This Row],[Treatment]]="cancer",TRUE),"FALSE")</f>
        <v>FALSE</v>
      </c>
    </row>
    <row r="28" spans="1:35" x14ac:dyDescent="0.35">
      <c r="A28">
        <v>27</v>
      </c>
      <c r="B28" t="s">
        <v>125</v>
      </c>
      <c r="C28" t="s">
        <v>126</v>
      </c>
      <c r="D28" t="s">
        <v>127</v>
      </c>
      <c r="E28" t="s">
        <v>128</v>
      </c>
      <c r="F28" s="1">
        <f t="shared" ca="1" si="2"/>
        <v>44329</v>
      </c>
      <c r="G28" s="1">
        <f t="shared" ca="1" si="1"/>
        <v>44334</v>
      </c>
      <c r="H28" t="s">
        <v>48</v>
      </c>
      <c r="I28">
        <v>2</v>
      </c>
      <c r="J28">
        <v>5</v>
      </c>
      <c r="K28">
        <v>7</v>
      </c>
      <c r="L28">
        <v>1479</v>
      </c>
      <c r="M28" t="s">
        <v>28</v>
      </c>
      <c r="AG28" t="b">
        <f t="shared" si="0"/>
        <v>0</v>
      </c>
      <c r="AH28" t="e" cm="1">
        <f t="array" ref="AH28">_xlfn.IFS(Table2[[#This Row],[Patient Gender]]="female",TRUE,Table2[[#This Row],[Treatment]]="cancer",TRUE)</f>
        <v>#N/A</v>
      </c>
      <c r="AI28" t="str" cm="1">
        <f t="array" ref="AI28">_xlfn.IFNA(_xlfn.IFS(Table2[[#This Row],[Patient Gender]]="female",TRUE,Table2[[#This Row],[Treatment]]="cancer",TRUE),"FALSE")</f>
        <v>FALSE</v>
      </c>
    </row>
    <row r="29" spans="1:35" x14ac:dyDescent="0.35">
      <c r="A29">
        <v>28</v>
      </c>
      <c r="B29" t="s">
        <v>34</v>
      </c>
      <c r="C29" t="s">
        <v>35</v>
      </c>
      <c r="D29" t="s">
        <v>36</v>
      </c>
      <c r="E29" t="s">
        <v>37</v>
      </c>
      <c r="F29" s="1">
        <f t="shared" ca="1" si="2"/>
        <v>44298</v>
      </c>
      <c r="G29" s="1">
        <f t="shared" ca="1" si="1"/>
        <v>44303</v>
      </c>
      <c r="H29" t="s">
        <v>38</v>
      </c>
      <c r="I29">
        <v>8</v>
      </c>
      <c r="J29">
        <v>5</v>
      </c>
      <c r="K29">
        <v>13</v>
      </c>
      <c r="L29">
        <v>2647</v>
      </c>
      <c r="M29" t="s">
        <v>28</v>
      </c>
      <c r="AG29" t="b">
        <f t="shared" si="0"/>
        <v>0</v>
      </c>
      <c r="AH29" t="e" cm="1">
        <f t="array" ref="AH29">_xlfn.IFS(Table2[[#This Row],[Patient Gender]]="female",TRUE,Table2[[#This Row],[Treatment]]="cancer",TRUE)</f>
        <v>#N/A</v>
      </c>
      <c r="AI29" t="str" cm="1">
        <f t="array" ref="AI29">_xlfn.IFNA(_xlfn.IFS(Table2[[#This Row],[Patient Gender]]="female",TRUE,Table2[[#This Row],[Treatment]]="cancer",TRUE),"FALSE")</f>
        <v>FALSE</v>
      </c>
    </row>
    <row r="30" spans="1:35" x14ac:dyDescent="0.35">
      <c r="A30">
        <v>29</v>
      </c>
      <c r="B30" t="s">
        <v>39</v>
      </c>
      <c r="C30" t="s">
        <v>40</v>
      </c>
      <c r="D30" t="s">
        <v>41</v>
      </c>
      <c r="E30" t="s">
        <v>42</v>
      </c>
      <c r="F30" s="1">
        <f t="shared" ca="1" si="2"/>
        <v>44538</v>
      </c>
      <c r="G30" s="1">
        <f t="shared" ca="1" si="1"/>
        <v>44543</v>
      </c>
      <c r="H30" t="s">
        <v>43</v>
      </c>
      <c r="I30">
        <v>3</v>
      </c>
      <c r="J30">
        <v>2</v>
      </c>
      <c r="K30">
        <v>5</v>
      </c>
      <c r="L30">
        <v>2560</v>
      </c>
      <c r="M30" t="s">
        <v>22</v>
      </c>
      <c r="AG30" t="b">
        <f t="shared" si="0"/>
        <v>1</v>
      </c>
      <c r="AH30" t="b" cm="1">
        <f t="array" ref="AH30">_xlfn.IFS(Table2[[#This Row],[Patient Gender]]="female",TRUE,Table2[[#This Row],[Treatment]]="cancer",TRUE)</f>
        <v>1</v>
      </c>
      <c r="AI30" t="b" cm="1">
        <f t="array" ref="AI30">_xlfn.IFNA(_xlfn.IFS(Table2[[#This Row],[Patient Gender]]="female",TRUE,Table2[[#This Row],[Treatment]]="cancer",TRUE),"FALSE")</f>
        <v>1</v>
      </c>
    </row>
    <row r="31" spans="1:35" x14ac:dyDescent="0.35">
      <c r="A31">
        <v>30</v>
      </c>
      <c r="B31" t="s">
        <v>44</v>
      </c>
      <c r="C31" t="s">
        <v>45</v>
      </c>
      <c r="D31" t="s">
        <v>46</v>
      </c>
      <c r="E31" t="s">
        <v>47</v>
      </c>
      <c r="F31" s="1">
        <f t="shared" ca="1" si="2"/>
        <v>44408</v>
      </c>
      <c r="G31" s="1">
        <f t="shared" ca="1" si="1"/>
        <v>44413</v>
      </c>
      <c r="H31" t="s">
        <v>48</v>
      </c>
      <c r="I31">
        <v>2</v>
      </c>
      <c r="J31">
        <v>1</v>
      </c>
      <c r="K31">
        <v>3</v>
      </c>
      <c r="L31">
        <v>7851</v>
      </c>
      <c r="M31" t="s">
        <v>28</v>
      </c>
      <c r="AG31" t="b">
        <f t="shared" si="0"/>
        <v>0</v>
      </c>
      <c r="AH31" t="e" cm="1">
        <f t="array" ref="AH31">_xlfn.IFS(Table2[[#This Row],[Patient Gender]]="female",TRUE,Table2[[#This Row],[Treatment]]="cancer",TRUE)</f>
        <v>#N/A</v>
      </c>
      <c r="AI31" t="str" cm="1">
        <f t="array" ref="AI31">_xlfn.IFNA(_xlfn.IFS(Table2[[#This Row],[Patient Gender]]="female",TRUE,Table2[[#This Row],[Treatment]]="cancer",TRUE),"FALSE")</f>
        <v>FALSE</v>
      </c>
    </row>
    <row r="32" spans="1:35" x14ac:dyDescent="0.35">
      <c r="A32">
        <v>31</v>
      </c>
      <c r="B32" t="s">
        <v>49</v>
      </c>
      <c r="C32" t="s">
        <v>50</v>
      </c>
      <c r="D32" t="s">
        <v>51</v>
      </c>
      <c r="E32" t="s">
        <v>52</v>
      </c>
      <c r="F32" s="1">
        <f t="shared" ca="1" si="2"/>
        <v>44336</v>
      </c>
      <c r="G32" s="1">
        <f t="shared" ca="1" si="1"/>
        <v>44341</v>
      </c>
      <c r="H32" t="s">
        <v>43</v>
      </c>
      <c r="I32">
        <v>4</v>
      </c>
      <c r="J32">
        <v>5</v>
      </c>
      <c r="K32">
        <v>9</v>
      </c>
      <c r="L32">
        <v>2658</v>
      </c>
      <c r="M32" t="s">
        <v>22</v>
      </c>
      <c r="AG32" t="b">
        <f t="shared" si="0"/>
        <v>1</v>
      </c>
      <c r="AH32" t="b" cm="1">
        <f t="array" ref="AH32">_xlfn.IFS(Table2[[#This Row],[Patient Gender]]="female",TRUE,Table2[[#This Row],[Treatment]]="cancer",TRUE)</f>
        <v>1</v>
      </c>
      <c r="AI32" t="b" cm="1">
        <f t="array" ref="AI32">_xlfn.IFNA(_xlfn.IFS(Table2[[#This Row],[Patient Gender]]="female",TRUE,Table2[[#This Row],[Treatment]]="cancer",TRUE),"FALSE")</f>
        <v>1</v>
      </c>
    </row>
    <row r="33" spans="1:35" x14ac:dyDescent="0.35">
      <c r="A33">
        <v>32</v>
      </c>
      <c r="B33" t="s">
        <v>53</v>
      </c>
      <c r="C33" t="s">
        <v>54</v>
      </c>
      <c r="D33" t="s">
        <v>55</v>
      </c>
      <c r="E33" t="s">
        <v>56</v>
      </c>
      <c r="F33" s="1">
        <f t="shared" ca="1" si="2"/>
        <v>44426</v>
      </c>
      <c r="G33" s="1">
        <f t="shared" ca="1" si="1"/>
        <v>44431</v>
      </c>
      <c r="H33" t="s">
        <v>38</v>
      </c>
      <c r="I33">
        <v>5</v>
      </c>
      <c r="J33">
        <v>4</v>
      </c>
      <c r="K33">
        <v>9</v>
      </c>
      <c r="L33">
        <v>6531</v>
      </c>
      <c r="M33" t="s">
        <v>22</v>
      </c>
      <c r="AG33" t="b">
        <f t="shared" si="0"/>
        <v>1</v>
      </c>
      <c r="AH33" t="b" cm="1">
        <f t="array" ref="AH33">_xlfn.IFS(Table2[[#This Row],[Patient Gender]]="female",TRUE,Table2[[#This Row],[Treatment]]="cancer",TRUE)</f>
        <v>1</v>
      </c>
      <c r="AI33" t="b" cm="1">
        <f t="array" ref="AI33">_xlfn.IFNA(_xlfn.IFS(Table2[[#This Row],[Patient Gender]]="female",TRUE,Table2[[#This Row],[Treatment]]="cancer",TRUE),"FALSE")</f>
        <v>1</v>
      </c>
    </row>
    <row r="34" spans="1:35" x14ac:dyDescent="0.35">
      <c r="A34">
        <v>33</v>
      </c>
      <c r="B34" t="s">
        <v>57</v>
      </c>
      <c r="C34" t="s">
        <v>58</v>
      </c>
      <c r="D34" t="s">
        <v>59</v>
      </c>
      <c r="E34" t="s">
        <v>60</v>
      </c>
      <c r="F34" s="1">
        <f t="shared" ca="1" si="2"/>
        <v>44359</v>
      </c>
      <c r="G34" s="1">
        <f t="shared" ca="1" si="1"/>
        <v>44364</v>
      </c>
      <c r="H34" t="s">
        <v>43</v>
      </c>
      <c r="I34">
        <v>8</v>
      </c>
      <c r="J34">
        <v>3</v>
      </c>
      <c r="K34">
        <v>11</v>
      </c>
      <c r="L34">
        <v>7634</v>
      </c>
      <c r="M34" t="s">
        <v>28</v>
      </c>
      <c r="AG34" t="b">
        <f t="shared" ref="AG34:AG51" si="3">IF(M34="FEMALE",TRUE,FALSE)</f>
        <v>0</v>
      </c>
      <c r="AH34" t="e" cm="1">
        <f t="array" ref="AH34">_xlfn.IFS(Table2[[#This Row],[Patient Gender]]="female",TRUE,Table2[[#This Row],[Treatment]]="cancer",TRUE)</f>
        <v>#N/A</v>
      </c>
      <c r="AI34" t="str" cm="1">
        <f t="array" ref="AI34">_xlfn.IFNA(_xlfn.IFS(Table2[[#This Row],[Patient Gender]]="female",TRUE,Table2[[#This Row],[Treatment]]="cancer",TRUE),"FALSE")</f>
        <v>FALSE</v>
      </c>
    </row>
    <row r="35" spans="1:35" x14ac:dyDescent="0.35">
      <c r="A35">
        <v>34</v>
      </c>
      <c r="B35" t="s">
        <v>19</v>
      </c>
      <c r="C35" t="s">
        <v>61</v>
      </c>
      <c r="D35" t="s">
        <v>62</v>
      </c>
      <c r="E35" t="s">
        <v>63</v>
      </c>
      <c r="F35" s="1">
        <f t="shared" ca="1" si="2"/>
        <v>44289</v>
      </c>
      <c r="G35" s="1">
        <f t="shared" ca="1" si="1"/>
        <v>44294</v>
      </c>
      <c r="H35" t="s">
        <v>27</v>
      </c>
      <c r="I35">
        <v>5</v>
      </c>
      <c r="J35">
        <v>5</v>
      </c>
      <c r="K35">
        <v>10</v>
      </c>
      <c r="L35">
        <v>1679</v>
      </c>
      <c r="M35" t="s">
        <v>22</v>
      </c>
      <c r="AG35" t="b">
        <f t="shared" si="3"/>
        <v>1</v>
      </c>
      <c r="AH35" t="b" cm="1">
        <f t="array" ref="AH35">_xlfn.IFS(Table2[[#This Row],[Patient Gender]]="female",TRUE,Table2[[#This Row],[Treatment]]="cancer",TRUE)</f>
        <v>1</v>
      </c>
      <c r="AI35" t="b" cm="1">
        <f t="array" ref="AI35">_xlfn.IFNA(_xlfn.IFS(Table2[[#This Row],[Patient Gender]]="female",TRUE,Table2[[#This Row],[Treatment]]="cancer",TRUE),"FALSE")</f>
        <v>1</v>
      </c>
    </row>
    <row r="36" spans="1:35" x14ac:dyDescent="0.35">
      <c r="A36">
        <v>35</v>
      </c>
      <c r="B36" t="s">
        <v>64</v>
      </c>
      <c r="C36" t="s">
        <v>65</v>
      </c>
      <c r="D36" t="s">
        <v>66</v>
      </c>
      <c r="E36" t="s">
        <v>67</v>
      </c>
      <c r="F36" s="1">
        <f t="shared" ca="1" si="2"/>
        <v>44418</v>
      </c>
      <c r="G36" s="1">
        <f t="shared" ca="1" si="1"/>
        <v>44423</v>
      </c>
      <c r="H36" t="s">
        <v>33</v>
      </c>
      <c r="I36">
        <v>5</v>
      </c>
      <c r="J36">
        <v>2</v>
      </c>
      <c r="K36">
        <v>7</v>
      </c>
      <c r="L36">
        <v>1468</v>
      </c>
      <c r="M36" t="s">
        <v>28</v>
      </c>
      <c r="AG36" t="b">
        <f t="shared" si="3"/>
        <v>0</v>
      </c>
      <c r="AH36" t="e" cm="1">
        <f t="array" ref="AH36">_xlfn.IFS(Table2[[#This Row],[Patient Gender]]="female",TRUE,Table2[[#This Row],[Treatment]]="cancer",TRUE)</f>
        <v>#N/A</v>
      </c>
      <c r="AI36" t="str" cm="1">
        <f t="array" ref="AI36">_xlfn.IFNA(_xlfn.IFS(Table2[[#This Row],[Patient Gender]]="female",TRUE,Table2[[#This Row],[Treatment]]="cancer",TRUE),"FALSE")</f>
        <v>FALSE</v>
      </c>
    </row>
    <row r="37" spans="1:35" x14ac:dyDescent="0.35">
      <c r="A37">
        <v>36</v>
      </c>
      <c r="B37" t="s">
        <v>68</v>
      </c>
      <c r="C37" t="s">
        <v>69</v>
      </c>
      <c r="D37" t="s">
        <v>70</v>
      </c>
      <c r="E37" t="s">
        <v>71</v>
      </c>
      <c r="F37" s="1">
        <f t="shared" ca="1" si="2"/>
        <v>44256</v>
      </c>
      <c r="G37" s="1">
        <f t="shared" ca="1" si="1"/>
        <v>44261</v>
      </c>
      <c r="H37" t="s">
        <v>48</v>
      </c>
      <c r="I37">
        <v>5</v>
      </c>
      <c r="J37">
        <v>6</v>
      </c>
      <c r="K37">
        <v>11</v>
      </c>
      <c r="L37">
        <v>6095</v>
      </c>
      <c r="M37" t="s">
        <v>22</v>
      </c>
      <c r="AG37" t="b">
        <f t="shared" si="3"/>
        <v>1</v>
      </c>
      <c r="AH37" t="b" cm="1">
        <f t="array" ref="AH37">_xlfn.IFS(Table2[[#This Row],[Patient Gender]]="female",TRUE,Table2[[#This Row],[Treatment]]="cancer",TRUE)</f>
        <v>1</v>
      </c>
      <c r="AI37" t="b" cm="1">
        <f t="array" ref="AI37">_xlfn.IFNA(_xlfn.IFS(Table2[[#This Row],[Patient Gender]]="female",TRUE,Table2[[#This Row],[Treatment]]="cancer",TRUE),"FALSE")</f>
        <v>1</v>
      </c>
    </row>
    <row r="38" spans="1:35" x14ac:dyDescent="0.35">
      <c r="A38">
        <v>37</v>
      </c>
      <c r="B38" t="s">
        <v>72</v>
      </c>
      <c r="C38" t="s">
        <v>73</v>
      </c>
      <c r="D38" t="s">
        <v>74</v>
      </c>
      <c r="E38" t="s">
        <v>75</v>
      </c>
      <c r="F38" s="1">
        <f t="shared" ca="1" si="2"/>
        <v>44525</v>
      </c>
      <c r="G38" s="1">
        <f t="shared" ca="1" si="1"/>
        <v>44530</v>
      </c>
      <c r="H38" t="s">
        <v>27</v>
      </c>
      <c r="I38">
        <v>1</v>
      </c>
      <c r="J38">
        <v>6</v>
      </c>
      <c r="K38">
        <v>7</v>
      </c>
      <c r="L38">
        <v>4658</v>
      </c>
      <c r="M38" t="s">
        <v>22</v>
      </c>
      <c r="AG38" t="b">
        <f t="shared" si="3"/>
        <v>1</v>
      </c>
      <c r="AH38" t="b" cm="1">
        <f t="array" ref="AH38">_xlfn.IFS(Table2[[#This Row],[Patient Gender]]="female",TRUE,Table2[[#This Row],[Treatment]]="cancer",TRUE)</f>
        <v>1</v>
      </c>
      <c r="AI38" t="b" cm="1">
        <f t="array" ref="AI38">_xlfn.IFNA(_xlfn.IFS(Table2[[#This Row],[Patient Gender]]="female",TRUE,Table2[[#This Row],[Treatment]]="cancer",TRUE),"FALSE")</f>
        <v>1</v>
      </c>
    </row>
    <row r="39" spans="1:35" x14ac:dyDescent="0.35">
      <c r="A39">
        <v>38</v>
      </c>
      <c r="B39" t="s">
        <v>76</v>
      </c>
      <c r="C39" t="s">
        <v>37</v>
      </c>
      <c r="D39" t="s">
        <v>77</v>
      </c>
      <c r="E39" t="s">
        <v>54</v>
      </c>
      <c r="F39" s="1">
        <f t="shared" ca="1" si="2"/>
        <v>44556</v>
      </c>
      <c r="G39" s="1">
        <f t="shared" ca="1" si="1"/>
        <v>44561</v>
      </c>
      <c r="H39" t="s">
        <v>38</v>
      </c>
      <c r="I39">
        <v>7</v>
      </c>
      <c r="J39">
        <v>5</v>
      </c>
      <c r="K39">
        <v>12</v>
      </c>
      <c r="L39">
        <v>2356</v>
      </c>
      <c r="M39" t="s">
        <v>28</v>
      </c>
      <c r="AG39" t="b">
        <f t="shared" si="3"/>
        <v>0</v>
      </c>
      <c r="AH39" t="e" cm="1">
        <f t="array" ref="AH39">_xlfn.IFS(Table2[[#This Row],[Patient Gender]]="female",TRUE,Table2[[#This Row],[Treatment]]="cancer",TRUE)</f>
        <v>#N/A</v>
      </c>
      <c r="AI39" t="str" cm="1">
        <f t="array" ref="AI39">_xlfn.IFNA(_xlfn.IFS(Table2[[#This Row],[Patient Gender]]="female",TRUE,Table2[[#This Row],[Treatment]]="cancer",TRUE),"FALSE")</f>
        <v>FALSE</v>
      </c>
    </row>
    <row r="40" spans="1:35" x14ac:dyDescent="0.35">
      <c r="A40">
        <v>39</v>
      </c>
      <c r="B40" t="s">
        <v>78</v>
      </c>
      <c r="C40" t="s">
        <v>79</v>
      </c>
      <c r="D40" t="s">
        <v>80</v>
      </c>
      <c r="E40" t="s">
        <v>81</v>
      </c>
      <c r="F40" s="1">
        <f t="shared" ca="1" si="2"/>
        <v>44273</v>
      </c>
      <c r="G40" s="1">
        <f t="shared" ca="1" si="1"/>
        <v>44278</v>
      </c>
      <c r="H40" t="s">
        <v>48</v>
      </c>
      <c r="I40">
        <v>7</v>
      </c>
      <c r="J40">
        <v>1</v>
      </c>
      <c r="K40">
        <v>8</v>
      </c>
      <c r="L40">
        <v>1647</v>
      </c>
      <c r="M40" t="s">
        <v>28</v>
      </c>
      <c r="AG40" t="b">
        <f t="shared" si="3"/>
        <v>0</v>
      </c>
      <c r="AH40" t="e" cm="1">
        <f t="array" ref="AH40">_xlfn.IFS(Table2[[#This Row],[Patient Gender]]="female",TRUE,Table2[[#This Row],[Treatment]]="cancer",TRUE)</f>
        <v>#N/A</v>
      </c>
      <c r="AI40" t="str" cm="1">
        <f t="array" ref="AI40">_xlfn.IFNA(_xlfn.IFS(Table2[[#This Row],[Patient Gender]]="female",TRUE,Table2[[#This Row],[Treatment]]="cancer",TRUE),"FALSE")</f>
        <v>FALSE</v>
      </c>
    </row>
    <row r="41" spans="1:35" x14ac:dyDescent="0.35">
      <c r="A41">
        <v>40</v>
      </c>
      <c r="B41" t="s">
        <v>82</v>
      </c>
      <c r="C41" t="s">
        <v>83</v>
      </c>
      <c r="D41" t="s">
        <v>84</v>
      </c>
      <c r="E41" t="s">
        <v>85</v>
      </c>
      <c r="F41" s="1">
        <f t="shared" ca="1" si="2"/>
        <v>44340</v>
      </c>
      <c r="G41" s="1">
        <f t="shared" ca="1" si="1"/>
        <v>44345</v>
      </c>
      <c r="H41" t="s">
        <v>21</v>
      </c>
      <c r="I41">
        <v>4</v>
      </c>
      <c r="J41">
        <v>2</v>
      </c>
      <c r="K41">
        <v>6</v>
      </c>
      <c r="L41">
        <v>2365</v>
      </c>
      <c r="M41" t="s">
        <v>22</v>
      </c>
      <c r="AG41" t="b">
        <f t="shared" si="3"/>
        <v>1</v>
      </c>
      <c r="AH41" t="b" cm="1">
        <f t="array" ref="AH41">_xlfn.IFS(Table2[[#This Row],[Patient Gender]]="female",TRUE,Table2[[#This Row],[Treatment]]="cancer",TRUE)</f>
        <v>1</v>
      </c>
      <c r="AI41" t="b" cm="1">
        <f t="array" ref="AI41">_xlfn.IFNA(_xlfn.IFS(Table2[[#This Row],[Patient Gender]]="female",TRUE,Table2[[#This Row],[Treatment]]="cancer",TRUE),"FALSE")</f>
        <v>1</v>
      </c>
    </row>
    <row r="42" spans="1:35" x14ac:dyDescent="0.35">
      <c r="A42">
        <v>41</v>
      </c>
      <c r="B42" t="s">
        <v>86</v>
      </c>
      <c r="C42" t="s">
        <v>87</v>
      </c>
      <c r="D42" t="s">
        <v>88</v>
      </c>
      <c r="E42" t="s">
        <v>89</v>
      </c>
      <c r="F42" s="1">
        <f t="shared" ca="1" si="2"/>
        <v>44360</v>
      </c>
      <c r="G42" s="1">
        <f t="shared" ca="1" si="1"/>
        <v>44365</v>
      </c>
      <c r="H42" t="s">
        <v>27</v>
      </c>
      <c r="I42">
        <v>3</v>
      </c>
      <c r="J42">
        <v>3</v>
      </c>
      <c r="K42">
        <v>6</v>
      </c>
      <c r="L42">
        <v>1423</v>
      </c>
      <c r="M42" t="s">
        <v>28</v>
      </c>
      <c r="AG42" t="b">
        <f t="shared" si="3"/>
        <v>0</v>
      </c>
      <c r="AH42" t="e" cm="1">
        <f t="array" ref="AH42">_xlfn.IFS(Table2[[#This Row],[Patient Gender]]="female",TRUE,Table2[[#This Row],[Treatment]]="cancer",TRUE)</f>
        <v>#N/A</v>
      </c>
      <c r="AI42" t="str" cm="1">
        <f t="array" ref="AI42">_xlfn.IFNA(_xlfn.IFS(Table2[[#This Row],[Patient Gender]]="female",TRUE,Table2[[#This Row],[Treatment]]="cancer",TRUE),"FALSE")</f>
        <v>FALSE</v>
      </c>
    </row>
    <row r="43" spans="1:35" x14ac:dyDescent="0.35">
      <c r="A43">
        <v>42</v>
      </c>
      <c r="B43" t="s">
        <v>90</v>
      </c>
      <c r="C43" t="s">
        <v>91</v>
      </c>
      <c r="D43" t="s">
        <v>92</v>
      </c>
      <c r="E43" t="s">
        <v>93</v>
      </c>
      <c r="F43" s="1">
        <f t="shared" ca="1" si="2"/>
        <v>44383</v>
      </c>
      <c r="G43" s="1">
        <f t="shared" ca="1" si="1"/>
        <v>44388</v>
      </c>
      <c r="H43" t="s">
        <v>33</v>
      </c>
      <c r="I43">
        <v>8</v>
      </c>
      <c r="J43">
        <v>5</v>
      </c>
      <c r="K43">
        <v>13</v>
      </c>
      <c r="L43">
        <v>7892</v>
      </c>
      <c r="M43" t="s">
        <v>28</v>
      </c>
      <c r="AG43" t="b">
        <f t="shared" si="3"/>
        <v>0</v>
      </c>
      <c r="AH43" t="e" cm="1">
        <f t="array" ref="AH43">_xlfn.IFS(Table2[[#This Row],[Patient Gender]]="female",TRUE,Table2[[#This Row],[Treatment]]="cancer",TRUE)</f>
        <v>#N/A</v>
      </c>
      <c r="AI43" t="str" cm="1">
        <f t="array" ref="AI43">_xlfn.IFNA(_xlfn.IFS(Table2[[#This Row],[Patient Gender]]="female",TRUE,Table2[[#This Row],[Treatment]]="cancer",TRUE),"FALSE")</f>
        <v>FALSE</v>
      </c>
    </row>
    <row r="44" spans="1:35" x14ac:dyDescent="0.35">
      <c r="A44">
        <v>43</v>
      </c>
      <c r="B44" t="s">
        <v>109</v>
      </c>
      <c r="C44" t="s">
        <v>110</v>
      </c>
      <c r="D44" t="s">
        <v>111</v>
      </c>
      <c r="E44" t="s">
        <v>112</v>
      </c>
      <c r="F44" s="1">
        <f t="shared" ca="1" si="2"/>
        <v>44469</v>
      </c>
      <c r="G44" s="1">
        <f t="shared" ca="1" si="1"/>
        <v>44474</v>
      </c>
      <c r="H44" t="s">
        <v>33</v>
      </c>
      <c r="I44">
        <v>6</v>
      </c>
      <c r="J44">
        <v>5</v>
      </c>
      <c r="K44">
        <v>11</v>
      </c>
      <c r="L44">
        <v>7135</v>
      </c>
      <c r="M44" t="s">
        <v>22</v>
      </c>
      <c r="AG44" t="b">
        <f t="shared" si="3"/>
        <v>1</v>
      </c>
      <c r="AH44" t="b" cm="1">
        <f t="array" ref="AH44">_xlfn.IFS(Table2[[#This Row],[Patient Gender]]="female",TRUE,Table2[[#This Row],[Treatment]]="cancer",TRUE)</f>
        <v>1</v>
      </c>
      <c r="AI44" t="b" cm="1">
        <f t="array" ref="AI44">_xlfn.IFNA(_xlfn.IFS(Table2[[#This Row],[Patient Gender]]="female",TRUE,Table2[[#This Row],[Treatment]]="cancer",TRUE),"FALSE")</f>
        <v>1</v>
      </c>
    </row>
    <row r="45" spans="1:35" x14ac:dyDescent="0.35">
      <c r="A45">
        <v>44</v>
      </c>
      <c r="B45" t="s">
        <v>113</v>
      </c>
      <c r="C45" t="s">
        <v>114</v>
      </c>
      <c r="D45" t="s">
        <v>115</v>
      </c>
      <c r="E45" t="s">
        <v>116</v>
      </c>
      <c r="F45" s="1">
        <f t="shared" ca="1" si="2"/>
        <v>44371</v>
      </c>
      <c r="G45" s="1">
        <f t="shared" ca="1" si="1"/>
        <v>44376</v>
      </c>
      <c r="H45" t="s">
        <v>48</v>
      </c>
      <c r="I45">
        <v>8</v>
      </c>
      <c r="J45">
        <v>2</v>
      </c>
      <c r="K45">
        <v>10</v>
      </c>
      <c r="L45">
        <v>1385</v>
      </c>
      <c r="M45" t="s">
        <v>28</v>
      </c>
      <c r="AG45" t="b">
        <f t="shared" si="3"/>
        <v>0</v>
      </c>
      <c r="AH45" t="e" cm="1">
        <f t="array" ref="AH45">_xlfn.IFS(Table2[[#This Row],[Patient Gender]]="female",TRUE,Table2[[#This Row],[Treatment]]="cancer",TRUE)</f>
        <v>#N/A</v>
      </c>
      <c r="AI45" t="str" cm="1">
        <f t="array" ref="AI45">_xlfn.IFNA(_xlfn.IFS(Table2[[#This Row],[Patient Gender]]="female",TRUE,Table2[[#This Row],[Treatment]]="cancer",TRUE),"FALSE")</f>
        <v>FALSE</v>
      </c>
    </row>
    <row r="46" spans="1:35" x14ac:dyDescent="0.35">
      <c r="A46">
        <v>45</v>
      </c>
      <c r="B46" t="s">
        <v>117</v>
      </c>
      <c r="C46" t="s">
        <v>118</v>
      </c>
      <c r="D46" t="s">
        <v>119</v>
      </c>
      <c r="E46" t="s">
        <v>120</v>
      </c>
      <c r="F46" s="1">
        <f t="shared" ca="1" si="2"/>
        <v>44315</v>
      </c>
      <c r="G46" s="1">
        <f t="shared" ca="1" si="1"/>
        <v>44320</v>
      </c>
      <c r="H46" t="s">
        <v>27</v>
      </c>
      <c r="I46">
        <v>5</v>
      </c>
      <c r="J46">
        <v>5</v>
      </c>
      <c r="K46">
        <v>10</v>
      </c>
      <c r="L46">
        <v>2564</v>
      </c>
      <c r="M46" t="s">
        <v>28</v>
      </c>
      <c r="AG46" t="b">
        <f t="shared" si="3"/>
        <v>0</v>
      </c>
      <c r="AH46" t="e" cm="1">
        <f t="array" ref="AH46">_xlfn.IFS(Table2[[#This Row],[Patient Gender]]="female",TRUE,Table2[[#This Row],[Treatment]]="cancer",TRUE)</f>
        <v>#N/A</v>
      </c>
      <c r="AI46" t="str" cm="1">
        <f t="array" ref="AI46">_xlfn.IFNA(_xlfn.IFS(Table2[[#This Row],[Patient Gender]]="female",TRUE,Table2[[#This Row],[Treatment]]="cancer",TRUE),"FALSE")</f>
        <v>FALSE</v>
      </c>
    </row>
    <row r="47" spans="1:35" x14ac:dyDescent="0.35">
      <c r="A47">
        <v>46</v>
      </c>
      <c r="B47" t="s">
        <v>121</v>
      </c>
      <c r="C47" t="s">
        <v>122</v>
      </c>
      <c r="D47" t="s">
        <v>123</v>
      </c>
      <c r="E47" t="s">
        <v>124</v>
      </c>
      <c r="F47" s="1">
        <f t="shared" ca="1" si="2"/>
        <v>44238</v>
      </c>
      <c r="G47" s="1">
        <f t="shared" ca="1" si="1"/>
        <v>44243</v>
      </c>
      <c r="H47" t="s">
        <v>38</v>
      </c>
      <c r="I47">
        <v>3</v>
      </c>
      <c r="J47">
        <v>2</v>
      </c>
      <c r="K47">
        <v>5</v>
      </c>
      <c r="L47">
        <v>1289</v>
      </c>
      <c r="M47" t="s">
        <v>28</v>
      </c>
      <c r="AG47" t="b">
        <f t="shared" si="3"/>
        <v>0</v>
      </c>
      <c r="AH47" t="e" cm="1">
        <f t="array" ref="AH47">_xlfn.IFS(Table2[[#This Row],[Patient Gender]]="female",TRUE,Table2[[#This Row],[Treatment]]="cancer",TRUE)</f>
        <v>#N/A</v>
      </c>
      <c r="AI47" t="str" cm="1">
        <f t="array" ref="AI47">_xlfn.IFNA(_xlfn.IFS(Table2[[#This Row],[Patient Gender]]="female",TRUE,Table2[[#This Row],[Treatment]]="cancer",TRUE),"FALSE")</f>
        <v>FALSE</v>
      </c>
    </row>
    <row r="48" spans="1:35" x14ac:dyDescent="0.35">
      <c r="A48">
        <v>47</v>
      </c>
      <c r="B48" t="s">
        <v>125</v>
      </c>
      <c r="C48" t="s">
        <v>126</v>
      </c>
      <c r="D48" t="s">
        <v>127</v>
      </c>
      <c r="E48" t="s">
        <v>128</v>
      </c>
      <c r="F48" s="1">
        <f t="shared" ca="1" si="2"/>
        <v>44451</v>
      </c>
      <c r="G48" s="1">
        <f t="shared" ca="1" si="1"/>
        <v>44456</v>
      </c>
      <c r="H48" t="s">
        <v>48</v>
      </c>
      <c r="I48">
        <v>2</v>
      </c>
      <c r="J48">
        <v>5</v>
      </c>
      <c r="K48">
        <v>7</v>
      </c>
      <c r="L48">
        <v>1479</v>
      </c>
      <c r="M48" t="s">
        <v>28</v>
      </c>
      <c r="AG48" t="b">
        <f t="shared" si="3"/>
        <v>0</v>
      </c>
      <c r="AH48" t="e" cm="1">
        <f t="array" ref="AH48">_xlfn.IFS(Table2[[#This Row],[Patient Gender]]="female",TRUE,Table2[[#This Row],[Treatment]]="cancer",TRUE)</f>
        <v>#N/A</v>
      </c>
      <c r="AI48" t="str" cm="1">
        <f t="array" ref="AI48">_xlfn.IFNA(_xlfn.IFS(Table2[[#This Row],[Patient Gender]]="female",TRUE,Table2[[#This Row],[Treatment]]="cancer",TRUE),"FALSE")</f>
        <v>FALSE</v>
      </c>
    </row>
    <row r="49" spans="1:35" x14ac:dyDescent="0.35">
      <c r="A49">
        <v>48</v>
      </c>
      <c r="B49" t="s">
        <v>34</v>
      </c>
      <c r="C49" t="s">
        <v>35</v>
      </c>
      <c r="D49" t="s">
        <v>36</v>
      </c>
      <c r="E49" t="s">
        <v>37</v>
      </c>
      <c r="F49" s="1">
        <f t="shared" ca="1" si="2"/>
        <v>44554</v>
      </c>
      <c r="G49" s="1">
        <f t="shared" ca="1" si="1"/>
        <v>44559</v>
      </c>
      <c r="H49" t="s">
        <v>38</v>
      </c>
      <c r="I49">
        <v>8</v>
      </c>
      <c r="J49">
        <v>5</v>
      </c>
      <c r="K49">
        <v>13</v>
      </c>
      <c r="L49">
        <v>2647</v>
      </c>
      <c r="M49" t="s">
        <v>28</v>
      </c>
      <c r="AG49" t="b">
        <f t="shared" si="3"/>
        <v>0</v>
      </c>
      <c r="AH49" t="e" cm="1">
        <f t="array" ref="AH49">_xlfn.IFS(Table2[[#This Row],[Patient Gender]]="female",TRUE,Table2[[#This Row],[Treatment]]="cancer",TRUE)</f>
        <v>#N/A</v>
      </c>
      <c r="AI49" t="str" cm="1">
        <f t="array" ref="AI49">_xlfn.IFNA(_xlfn.IFS(Table2[[#This Row],[Patient Gender]]="female",TRUE,Table2[[#This Row],[Treatment]]="cancer",TRUE),"FALSE")</f>
        <v>FALSE</v>
      </c>
    </row>
    <row r="50" spans="1:35" x14ac:dyDescent="0.35">
      <c r="A50">
        <v>49</v>
      </c>
      <c r="B50" t="s">
        <v>39</v>
      </c>
      <c r="C50" t="s">
        <v>40</v>
      </c>
      <c r="D50" t="s">
        <v>41</v>
      </c>
      <c r="E50" t="s">
        <v>42</v>
      </c>
      <c r="F50" s="1">
        <f t="shared" ca="1" si="2"/>
        <v>44298</v>
      </c>
      <c r="G50" s="1">
        <f t="shared" ca="1" si="1"/>
        <v>44303</v>
      </c>
      <c r="H50" t="s">
        <v>43</v>
      </c>
      <c r="I50">
        <v>3</v>
      </c>
      <c r="J50">
        <v>2</v>
      </c>
      <c r="K50">
        <v>5</v>
      </c>
      <c r="L50">
        <v>2560</v>
      </c>
      <c r="M50" t="s">
        <v>22</v>
      </c>
      <c r="AG50" t="b">
        <f t="shared" si="3"/>
        <v>1</v>
      </c>
      <c r="AH50" t="b" cm="1">
        <f t="array" ref="AH50">_xlfn.IFS(Table2[[#This Row],[Patient Gender]]="female",TRUE,Table2[[#This Row],[Treatment]]="cancer",TRUE)</f>
        <v>1</v>
      </c>
      <c r="AI50" t="b" cm="1">
        <f t="array" ref="AI50">_xlfn.IFNA(_xlfn.IFS(Table2[[#This Row],[Patient Gender]]="female",TRUE,Table2[[#This Row],[Treatment]]="cancer",TRUE),"FALSE")</f>
        <v>1</v>
      </c>
    </row>
    <row r="51" spans="1:35" x14ac:dyDescent="0.35">
      <c r="A51">
        <v>50</v>
      </c>
      <c r="B51" t="s">
        <v>44</v>
      </c>
      <c r="C51" t="s">
        <v>45</v>
      </c>
      <c r="D51" t="s">
        <v>46</v>
      </c>
      <c r="E51" t="s">
        <v>47</v>
      </c>
      <c r="F51" s="1">
        <f t="shared" ca="1" si="2"/>
        <v>44476</v>
      </c>
      <c r="G51" s="1">
        <f t="shared" ca="1" si="1"/>
        <v>44481</v>
      </c>
      <c r="H51" t="s">
        <v>48</v>
      </c>
      <c r="I51">
        <v>2</v>
      </c>
      <c r="J51">
        <v>1</v>
      </c>
      <c r="K51">
        <v>3</v>
      </c>
      <c r="L51">
        <v>7851</v>
      </c>
      <c r="M51" t="s">
        <v>28</v>
      </c>
      <c r="AG51" t="b">
        <f t="shared" si="3"/>
        <v>0</v>
      </c>
      <c r="AH51" t="e" cm="1">
        <f t="array" ref="AH51">_xlfn.IFS(Table2[[#This Row],[Patient Gender]]="female",TRUE,Table2[[#This Row],[Treatment]]="cancer",TRUE)</f>
        <v>#N/A</v>
      </c>
      <c r="AI51" t="str" cm="1">
        <f t="array" ref="AI51">_xlfn.IFNA(_xlfn.IFS(Table2[[#This Row],[Patient Gender]]="female",TRUE,Table2[[#This Row],[Treatment]]="cancer",TRUE),"FALSE")</f>
        <v>FALSE</v>
      </c>
    </row>
  </sheetData>
  <mergeCells count="3">
    <mergeCell ref="Q18:T18"/>
    <mergeCell ref="Q25:T25"/>
    <mergeCell ref="AB1:AE1"/>
  </mergeCells>
  <phoneticPr fontId="18" type="noConversion"/>
  <conditionalFormatting sqref="AG2:AG51">
    <cfRule type="colorScale" priority="1">
      <colorScale>
        <cfvo type="min"/>
        <cfvo type="percentile" val="50"/>
        <cfvo type="max"/>
        <color rgb="FFF8696B"/>
        <color rgb="FFFCFCFF"/>
        <color rgb="FF63BE7B"/>
      </colorScale>
    </cfRule>
  </conditionalFormatting>
  <dataValidations count="2">
    <dataValidation type="list" allowBlank="1" showInputMessage="1" showErrorMessage="1" sqref="Q15" xr:uid="{4214646C-C4B8-420C-8E73-2C9C4FBEB235}">
      <formula1>$A:$A</formula1>
    </dataValidation>
    <dataValidation type="list" allowBlank="1" showInputMessage="1" showErrorMessage="1" sqref="P15" xr:uid="{0FF92740-DFEA-4262-830D-195FA33C9C08}">
      <formula1>$A$1:$A$51</formula1>
    </dataValidation>
  </dataValidation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6C91D0-B92F-47B8-A074-A646C59283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Sheet6</vt:lpstr>
      <vt:lpstr>Sheet1</vt:lpstr>
      <vt:lpstr>Sheet3</vt:lpstr>
      <vt:lpstr>Sheet7</vt:lpstr>
      <vt:lpstr>practice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2022-12-15T11:41:39Z</dcterms:created>
  <dcterms:modified xsi:type="dcterms:W3CDTF">2022-12-19T12:49:27Z</dcterms:modified>
</cp:coreProperties>
</file>