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https://iitk-my.sharepoint.com/personal/sumans_iitk_ac_in/Documents/Academic/Teaching/eMasters/DSBA-FinAnalytics/"/>
    </mc:Choice>
  </mc:AlternateContent>
  <xr:revisionPtr revIDLastSave="107" documentId="8_{987AAF8B-5388-46EF-A26D-AA0648A269DF}" xr6:coauthVersionLast="47" xr6:coauthVersionMax="47" xr10:uidLastSave="{B9759FCF-4336-6C46-BB45-57D6A1183145}"/>
  <bookViews>
    <workbookView xWindow="-20" yWindow="760" windowWidth="30240" windowHeight="17180" activeTab="3" xr2:uid="{00000000-000D-0000-FFFF-FFFF00000000}"/>
  </bookViews>
  <sheets>
    <sheet name="IncomeStatement" sheetId="4" r:id="rId1"/>
    <sheet name="BalanceSheet" sheetId="5" r:id="rId2"/>
    <sheet name="Trends Analysis  " sheetId="8" r:id="rId3"/>
    <sheet name="Ratio Analysis" sheetId="3" r:id="rId4"/>
    <sheet name="CommonSize" sheetId="6" r:id="rId5"/>
    <sheet name="Indexed" sheetId="7" r:id="rId6"/>
    <sheet name="WorkingCapital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9" l="1"/>
  <c r="E30" i="9"/>
  <c r="E31" i="9" s="1"/>
  <c r="E19" i="9"/>
  <c r="E20" i="9" s="1"/>
  <c r="D19" i="9"/>
  <c r="E15" i="9"/>
  <c r="D15" i="9"/>
  <c r="D20" i="9" s="1"/>
  <c r="E10" i="9"/>
  <c r="E22" i="9" s="1"/>
  <c r="D10" i="9"/>
  <c r="D22" i="9" s="1"/>
  <c r="D13" i="3"/>
  <c r="E13" i="3"/>
  <c r="F13" i="3"/>
  <c r="G13" i="3"/>
  <c r="C13" i="3"/>
  <c r="D22" i="3" l="1"/>
  <c r="E22" i="3"/>
  <c r="F22" i="3"/>
  <c r="G22" i="3"/>
  <c r="C22" i="3"/>
  <c r="K48" i="7"/>
  <c r="L48" i="7"/>
  <c r="M48" i="7"/>
  <c r="N48" i="7"/>
  <c r="J48" i="7"/>
  <c r="K46" i="7"/>
  <c r="L46" i="7"/>
  <c r="M46" i="7"/>
  <c r="N46" i="7"/>
  <c r="J46" i="7"/>
  <c r="K44" i="7"/>
  <c r="L44" i="7"/>
  <c r="M44" i="7"/>
  <c r="N44" i="7"/>
  <c r="J44" i="7"/>
  <c r="J35" i="7"/>
  <c r="K35" i="7"/>
  <c r="L35" i="7"/>
  <c r="M35" i="7"/>
  <c r="N35" i="7"/>
  <c r="J36" i="7"/>
  <c r="K36" i="7"/>
  <c r="L36" i="7"/>
  <c r="M36" i="7"/>
  <c r="N36" i="7"/>
  <c r="J37" i="7"/>
  <c r="K37" i="7"/>
  <c r="L37" i="7"/>
  <c r="M37" i="7"/>
  <c r="N37" i="7"/>
  <c r="J38" i="7"/>
  <c r="K38" i="7"/>
  <c r="L38" i="7"/>
  <c r="M38" i="7"/>
  <c r="N38" i="7"/>
  <c r="J39" i="7"/>
  <c r="K39" i="7"/>
  <c r="L39" i="7"/>
  <c r="M39" i="7"/>
  <c r="N39" i="7"/>
  <c r="J40" i="7"/>
  <c r="K40" i="7"/>
  <c r="L40" i="7"/>
  <c r="M40" i="7"/>
  <c r="N40" i="7"/>
  <c r="J41" i="7"/>
  <c r="K41" i="7"/>
  <c r="L41" i="7"/>
  <c r="M41" i="7"/>
  <c r="N41" i="7"/>
  <c r="K34" i="7"/>
  <c r="L34" i="7"/>
  <c r="M34" i="7"/>
  <c r="N34" i="7"/>
  <c r="J34" i="7"/>
  <c r="J24" i="7"/>
  <c r="K24" i="7"/>
  <c r="L24" i="7"/>
  <c r="M24" i="7"/>
  <c r="N24" i="7"/>
  <c r="J25" i="7"/>
  <c r="K25" i="7"/>
  <c r="L25" i="7"/>
  <c r="M25" i="7"/>
  <c r="N25" i="7"/>
  <c r="J26" i="7"/>
  <c r="K26" i="7"/>
  <c r="L26" i="7"/>
  <c r="M26" i="7"/>
  <c r="N26" i="7"/>
  <c r="J27" i="7"/>
  <c r="K27" i="7"/>
  <c r="L27" i="7"/>
  <c r="M27" i="7"/>
  <c r="N27" i="7"/>
  <c r="J28" i="7"/>
  <c r="K28" i="7"/>
  <c r="L28" i="7"/>
  <c r="M28" i="7"/>
  <c r="N28" i="7"/>
  <c r="J29" i="7"/>
  <c r="K29" i="7"/>
  <c r="L29" i="7"/>
  <c r="M29" i="7"/>
  <c r="N29" i="7"/>
  <c r="J30" i="7"/>
  <c r="K30" i="7"/>
  <c r="L30" i="7"/>
  <c r="M30" i="7"/>
  <c r="N30" i="7"/>
  <c r="J31" i="7"/>
  <c r="K31" i="7"/>
  <c r="L31" i="7"/>
  <c r="M31" i="7"/>
  <c r="N31" i="7"/>
  <c r="J32" i="7"/>
  <c r="K32" i="7"/>
  <c r="L32" i="7"/>
  <c r="M32" i="7"/>
  <c r="N32" i="7"/>
  <c r="K23" i="7"/>
  <c r="L23" i="7"/>
  <c r="M23" i="7"/>
  <c r="N23" i="7"/>
  <c r="J23" i="7"/>
  <c r="J17" i="7"/>
  <c r="K17" i="7"/>
  <c r="L17" i="7"/>
  <c r="M17" i="7"/>
  <c r="N17" i="7"/>
  <c r="J18" i="7"/>
  <c r="K18" i="7"/>
  <c r="L18" i="7"/>
  <c r="M18" i="7"/>
  <c r="N18" i="7"/>
  <c r="J19" i="7"/>
  <c r="K19" i="7"/>
  <c r="L19" i="7"/>
  <c r="M19" i="7"/>
  <c r="N19" i="7"/>
  <c r="J20" i="7"/>
  <c r="K20" i="7"/>
  <c r="L20" i="7"/>
  <c r="M20" i="7"/>
  <c r="N20" i="7"/>
  <c r="K16" i="7"/>
  <c r="L16" i="7"/>
  <c r="M16" i="7"/>
  <c r="N16" i="7"/>
  <c r="J16" i="7"/>
  <c r="J13" i="7"/>
  <c r="K13" i="7"/>
  <c r="L13" i="7"/>
  <c r="M13" i="7"/>
  <c r="N13" i="7"/>
  <c r="J14" i="7"/>
  <c r="K14" i="7"/>
  <c r="L14" i="7"/>
  <c r="M14" i="7"/>
  <c r="N14" i="7"/>
  <c r="K12" i="7"/>
  <c r="L12" i="7"/>
  <c r="M12" i="7"/>
  <c r="N12" i="7"/>
  <c r="J12" i="7"/>
  <c r="J7" i="7"/>
  <c r="K7" i="7"/>
  <c r="L7" i="7"/>
  <c r="M7" i="7"/>
  <c r="N7" i="7"/>
  <c r="J8" i="7"/>
  <c r="K8" i="7"/>
  <c r="L8" i="7"/>
  <c r="M8" i="7"/>
  <c r="N8" i="7"/>
  <c r="J9" i="7"/>
  <c r="K9" i="7"/>
  <c r="L9" i="7"/>
  <c r="M9" i="7"/>
  <c r="N9" i="7"/>
  <c r="J10" i="7"/>
  <c r="K10" i="7"/>
  <c r="L10" i="7"/>
  <c r="M10" i="7"/>
  <c r="N10" i="7"/>
  <c r="K6" i="7"/>
  <c r="L6" i="7"/>
  <c r="M6" i="7"/>
  <c r="N6" i="7"/>
  <c r="J6" i="7"/>
  <c r="C43" i="7"/>
  <c r="D43" i="7"/>
  <c r="E43" i="7"/>
  <c r="F43" i="7"/>
  <c r="G43" i="7"/>
  <c r="C44" i="7"/>
  <c r="D44" i="7"/>
  <c r="E44" i="7"/>
  <c r="F44" i="7"/>
  <c r="G44" i="7"/>
  <c r="D42" i="7"/>
  <c r="E42" i="7"/>
  <c r="F42" i="7"/>
  <c r="G42" i="7"/>
  <c r="C42" i="7"/>
  <c r="C38" i="7"/>
  <c r="D38" i="7"/>
  <c r="E38" i="7"/>
  <c r="F38" i="7"/>
  <c r="G38" i="7"/>
  <c r="D37" i="7"/>
  <c r="E37" i="7"/>
  <c r="F37" i="7"/>
  <c r="G37" i="7"/>
  <c r="C37" i="7"/>
  <c r="C25" i="7"/>
  <c r="D25" i="7"/>
  <c r="E25" i="7"/>
  <c r="F25" i="7"/>
  <c r="G25" i="7"/>
  <c r="C27" i="7"/>
  <c r="D27" i="7"/>
  <c r="E27" i="7"/>
  <c r="F27" i="7"/>
  <c r="G27" i="7"/>
  <c r="C28" i="7"/>
  <c r="D28" i="7"/>
  <c r="E28" i="7"/>
  <c r="F28" i="7"/>
  <c r="G28" i="7"/>
  <c r="C29" i="7"/>
  <c r="D29" i="7"/>
  <c r="E29" i="7"/>
  <c r="F29" i="7"/>
  <c r="G29" i="7"/>
  <c r="C30" i="7"/>
  <c r="D30" i="7"/>
  <c r="E30" i="7"/>
  <c r="F30" i="7"/>
  <c r="G30" i="7"/>
  <c r="C31" i="7"/>
  <c r="D31" i="7"/>
  <c r="E31" i="7"/>
  <c r="F31" i="7"/>
  <c r="G31" i="7"/>
  <c r="C32" i="7"/>
  <c r="D32" i="7"/>
  <c r="E32" i="7"/>
  <c r="F32" i="7"/>
  <c r="G32" i="7"/>
  <c r="D23" i="7"/>
  <c r="E23" i="7"/>
  <c r="F23" i="7"/>
  <c r="G23" i="7"/>
  <c r="C23" i="7"/>
  <c r="C6" i="7"/>
  <c r="D6" i="7"/>
  <c r="E6" i="7"/>
  <c r="F6" i="7"/>
  <c r="G6" i="7"/>
  <c r="C7" i="7"/>
  <c r="D7" i="7"/>
  <c r="E7" i="7"/>
  <c r="F7" i="7"/>
  <c r="G7" i="7"/>
  <c r="C8" i="7"/>
  <c r="D8" i="7"/>
  <c r="E8" i="7"/>
  <c r="F8" i="7"/>
  <c r="G8" i="7"/>
  <c r="C9" i="7"/>
  <c r="D9" i="7"/>
  <c r="E9" i="7"/>
  <c r="F9" i="7"/>
  <c r="G9" i="7"/>
  <c r="C10" i="7"/>
  <c r="D10" i="7"/>
  <c r="E10" i="7"/>
  <c r="F10" i="7"/>
  <c r="G10" i="7"/>
  <c r="C11" i="7"/>
  <c r="D11" i="7"/>
  <c r="E11" i="7"/>
  <c r="F11" i="7"/>
  <c r="G11" i="7"/>
  <c r="C13" i="7"/>
  <c r="D13" i="7"/>
  <c r="E13" i="7"/>
  <c r="F13" i="7"/>
  <c r="G13" i="7"/>
  <c r="C14" i="7"/>
  <c r="D14" i="7"/>
  <c r="E14" i="7"/>
  <c r="F14" i="7"/>
  <c r="G14" i="7"/>
  <c r="C15" i="7"/>
  <c r="D15" i="7"/>
  <c r="E15" i="7"/>
  <c r="F15" i="7"/>
  <c r="G15" i="7"/>
  <c r="C16" i="7"/>
  <c r="D16" i="7"/>
  <c r="E16" i="7"/>
  <c r="F16" i="7"/>
  <c r="G16" i="7"/>
  <c r="C17" i="7"/>
  <c r="D17" i="7"/>
  <c r="E17" i="7"/>
  <c r="F17" i="7"/>
  <c r="G17" i="7"/>
  <c r="C18" i="7"/>
  <c r="D18" i="7"/>
  <c r="E18" i="7"/>
  <c r="F18" i="7"/>
  <c r="G18" i="7"/>
  <c r="C19" i="7"/>
  <c r="D19" i="7"/>
  <c r="E19" i="7"/>
  <c r="F19" i="7"/>
  <c r="G19" i="7"/>
  <c r="C20" i="7"/>
  <c r="D20" i="7"/>
  <c r="E20" i="7"/>
  <c r="F20" i="7"/>
  <c r="G20" i="7"/>
  <c r="D5" i="7"/>
  <c r="E5" i="7"/>
  <c r="F5" i="7"/>
  <c r="G5" i="7"/>
  <c r="C5" i="7"/>
  <c r="K6" i="6"/>
  <c r="L6" i="6"/>
  <c r="M6" i="6"/>
  <c r="N6" i="6"/>
  <c r="K7" i="6"/>
  <c r="L7" i="6"/>
  <c r="M7" i="6"/>
  <c r="N7" i="6"/>
  <c r="K8" i="6"/>
  <c r="L8" i="6"/>
  <c r="M8" i="6"/>
  <c r="N8" i="6"/>
  <c r="K9" i="6"/>
  <c r="L9" i="6"/>
  <c r="M9" i="6"/>
  <c r="N9" i="6"/>
  <c r="K11" i="6"/>
  <c r="L11" i="6"/>
  <c r="M11" i="6"/>
  <c r="N11" i="6"/>
  <c r="K13" i="6"/>
  <c r="L13" i="6"/>
  <c r="M13" i="6"/>
  <c r="N13" i="6"/>
  <c r="K14" i="6"/>
  <c r="L14" i="6"/>
  <c r="M14" i="6"/>
  <c r="N14" i="6"/>
  <c r="K15" i="6"/>
  <c r="L15" i="6"/>
  <c r="M15" i="6"/>
  <c r="N15" i="6"/>
  <c r="K17" i="6"/>
  <c r="L17" i="6"/>
  <c r="M17" i="6"/>
  <c r="N17" i="6"/>
  <c r="K18" i="6"/>
  <c r="L18" i="6"/>
  <c r="M18" i="6"/>
  <c r="N18" i="6"/>
  <c r="K19" i="6"/>
  <c r="L19" i="6"/>
  <c r="M19" i="6"/>
  <c r="N19" i="6"/>
  <c r="K20" i="6"/>
  <c r="L20" i="6"/>
  <c r="M20" i="6"/>
  <c r="N20" i="6"/>
  <c r="K21" i="6"/>
  <c r="L21" i="6"/>
  <c r="M21" i="6"/>
  <c r="N21" i="6"/>
  <c r="K22" i="6"/>
  <c r="L22" i="6"/>
  <c r="M22" i="6"/>
  <c r="N22" i="6"/>
  <c r="K25" i="6"/>
  <c r="L25" i="6"/>
  <c r="M25" i="6"/>
  <c r="N25" i="6"/>
  <c r="K26" i="6"/>
  <c r="L26" i="6"/>
  <c r="M26" i="6"/>
  <c r="N26" i="6"/>
  <c r="K27" i="6"/>
  <c r="L27" i="6"/>
  <c r="M27" i="6"/>
  <c r="N27" i="6"/>
  <c r="K28" i="6"/>
  <c r="L28" i="6"/>
  <c r="M28" i="6"/>
  <c r="N28" i="6"/>
  <c r="K29" i="6"/>
  <c r="L29" i="6"/>
  <c r="M29" i="6"/>
  <c r="N29" i="6"/>
  <c r="K30" i="6"/>
  <c r="L30" i="6"/>
  <c r="M30" i="6"/>
  <c r="N30" i="6"/>
  <c r="K31" i="6"/>
  <c r="L31" i="6"/>
  <c r="M31" i="6"/>
  <c r="N31" i="6"/>
  <c r="K32" i="6"/>
  <c r="L32" i="6"/>
  <c r="M32" i="6"/>
  <c r="N32" i="6"/>
  <c r="K34" i="6"/>
  <c r="L34" i="6"/>
  <c r="M34" i="6"/>
  <c r="N34" i="6"/>
  <c r="K35" i="6"/>
  <c r="L35" i="6"/>
  <c r="M35" i="6"/>
  <c r="N35" i="6"/>
  <c r="K36" i="6"/>
  <c r="L36" i="6"/>
  <c r="M36" i="6"/>
  <c r="N36" i="6"/>
  <c r="K37" i="6"/>
  <c r="L37" i="6"/>
  <c r="M37" i="6"/>
  <c r="N37" i="6"/>
  <c r="K38" i="6"/>
  <c r="L38" i="6"/>
  <c r="M38" i="6"/>
  <c r="N38" i="6"/>
  <c r="K39" i="6"/>
  <c r="L39" i="6"/>
  <c r="M39" i="6"/>
  <c r="N39" i="6"/>
  <c r="K40" i="6"/>
  <c r="L40" i="6"/>
  <c r="M40" i="6"/>
  <c r="N40" i="6"/>
  <c r="K41" i="6"/>
  <c r="L41" i="6"/>
  <c r="M41" i="6"/>
  <c r="N41" i="6"/>
  <c r="K44" i="6"/>
  <c r="L44" i="6"/>
  <c r="M44" i="6"/>
  <c r="N44" i="6"/>
  <c r="K46" i="6"/>
  <c r="L46" i="6"/>
  <c r="M46" i="6"/>
  <c r="N46" i="6"/>
  <c r="K49" i="6"/>
  <c r="L49" i="6"/>
  <c r="M49" i="6"/>
  <c r="K51" i="6"/>
  <c r="L51" i="6"/>
  <c r="M51" i="6"/>
  <c r="N51" i="6"/>
  <c r="K53" i="6"/>
  <c r="L53" i="6"/>
  <c r="M53" i="6"/>
  <c r="N53" i="6"/>
  <c r="K55" i="6"/>
  <c r="L55" i="6"/>
  <c r="M55" i="6"/>
  <c r="N55" i="6"/>
  <c r="J7" i="6"/>
  <c r="J8" i="6"/>
  <c r="J9" i="6"/>
  <c r="J11" i="6"/>
  <c r="J13" i="6"/>
  <c r="J14" i="6"/>
  <c r="J15" i="6"/>
  <c r="J17" i="6"/>
  <c r="J18" i="6"/>
  <c r="J19" i="6"/>
  <c r="J20" i="6"/>
  <c r="J21" i="6"/>
  <c r="J22" i="6"/>
  <c r="J25" i="6"/>
  <c r="J26" i="6"/>
  <c r="J27" i="6"/>
  <c r="J28" i="6"/>
  <c r="J29" i="6"/>
  <c r="J30" i="6"/>
  <c r="J31" i="6"/>
  <c r="J32" i="6"/>
  <c r="J34" i="6"/>
  <c r="J35" i="6"/>
  <c r="J36" i="6"/>
  <c r="J37" i="6"/>
  <c r="J38" i="6"/>
  <c r="J39" i="6"/>
  <c r="J40" i="6"/>
  <c r="J41" i="6"/>
  <c r="J44" i="6"/>
  <c r="J46" i="6"/>
  <c r="J49" i="6"/>
  <c r="J51" i="6"/>
  <c r="J53" i="6"/>
  <c r="J55" i="6"/>
  <c r="J6" i="6"/>
  <c r="D34" i="6"/>
  <c r="E34" i="6"/>
  <c r="F34" i="6"/>
  <c r="G34" i="6"/>
  <c r="D35" i="6"/>
  <c r="E35" i="6"/>
  <c r="F35" i="6"/>
  <c r="G35" i="6"/>
  <c r="D36" i="6"/>
  <c r="E36" i="6"/>
  <c r="F36" i="6"/>
  <c r="G36" i="6"/>
  <c r="D37" i="6"/>
  <c r="E37" i="6"/>
  <c r="F37" i="6"/>
  <c r="G37" i="6"/>
  <c r="D38" i="6"/>
  <c r="E38" i="6"/>
  <c r="F38" i="6"/>
  <c r="G38" i="6"/>
  <c r="C36" i="6"/>
  <c r="C37" i="6"/>
  <c r="C38" i="6"/>
  <c r="C35" i="6"/>
  <c r="C34" i="6"/>
  <c r="D23" i="6"/>
  <c r="E23" i="6"/>
  <c r="F23" i="6"/>
  <c r="G23" i="6"/>
  <c r="D24" i="6"/>
  <c r="E24" i="6"/>
  <c r="F24" i="6"/>
  <c r="G24" i="6"/>
  <c r="D26" i="6"/>
  <c r="E26" i="6"/>
  <c r="F26" i="6"/>
  <c r="G26" i="6"/>
  <c r="D27" i="6"/>
  <c r="E27" i="6"/>
  <c r="F27" i="6"/>
  <c r="G27" i="6"/>
  <c r="D28" i="6"/>
  <c r="E28" i="6"/>
  <c r="F28" i="6"/>
  <c r="G28" i="6"/>
  <c r="D29" i="6"/>
  <c r="E29" i="6"/>
  <c r="F29" i="6"/>
  <c r="G29" i="6"/>
  <c r="D30" i="6"/>
  <c r="E30" i="6"/>
  <c r="F30" i="6"/>
  <c r="G30" i="6"/>
  <c r="C24" i="6"/>
  <c r="C26" i="6"/>
  <c r="C27" i="6"/>
  <c r="C28" i="6"/>
  <c r="C29" i="6"/>
  <c r="C30" i="6"/>
  <c r="C23" i="6"/>
  <c r="D11" i="6"/>
  <c r="E11" i="6"/>
  <c r="F11" i="6"/>
  <c r="G11" i="6"/>
  <c r="D13" i="6"/>
  <c r="E13" i="6"/>
  <c r="F13" i="6"/>
  <c r="G13" i="6"/>
  <c r="D14" i="6"/>
  <c r="E14" i="6"/>
  <c r="F14" i="6"/>
  <c r="G14" i="6"/>
  <c r="D15" i="6"/>
  <c r="E15" i="6"/>
  <c r="F15" i="6"/>
  <c r="G15" i="6"/>
  <c r="D16" i="6"/>
  <c r="E16" i="6"/>
  <c r="F16" i="6"/>
  <c r="G16" i="6"/>
  <c r="D17" i="6"/>
  <c r="E17" i="6"/>
  <c r="F17" i="6"/>
  <c r="G17" i="6"/>
  <c r="D18" i="6"/>
  <c r="E18" i="6"/>
  <c r="F18" i="6"/>
  <c r="G18" i="6"/>
  <c r="D19" i="6"/>
  <c r="E19" i="6"/>
  <c r="F19" i="6"/>
  <c r="G19" i="6"/>
  <c r="D20" i="6"/>
  <c r="E20" i="6"/>
  <c r="F20" i="6"/>
  <c r="G20" i="6"/>
  <c r="C13" i="6"/>
  <c r="C14" i="6"/>
  <c r="C15" i="6"/>
  <c r="C16" i="6"/>
  <c r="C17" i="6"/>
  <c r="C18" i="6"/>
  <c r="C19" i="6"/>
  <c r="C20" i="6"/>
  <c r="C6" i="6"/>
  <c r="D6" i="6"/>
  <c r="E6" i="6"/>
  <c r="F6" i="6"/>
  <c r="G6" i="6"/>
  <c r="C7" i="6"/>
  <c r="D7" i="6"/>
  <c r="E7" i="6"/>
  <c r="F7" i="6"/>
  <c r="G7" i="6"/>
  <c r="C8" i="6"/>
  <c r="D8" i="6"/>
  <c r="E8" i="6"/>
  <c r="F8" i="6"/>
  <c r="G8" i="6"/>
  <c r="C9" i="6"/>
  <c r="D9" i="6"/>
  <c r="E9" i="6"/>
  <c r="F9" i="6"/>
  <c r="G9" i="6"/>
  <c r="C10" i="6"/>
  <c r="D10" i="6"/>
  <c r="E10" i="6"/>
  <c r="F10" i="6"/>
  <c r="G10" i="6"/>
  <c r="C11" i="6"/>
  <c r="D5" i="6"/>
  <c r="E5" i="6"/>
  <c r="F5" i="6"/>
  <c r="G5" i="6"/>
  <c r="C5" i="6"/>
  <c r="D19" i="3"/>
  <c r="E19" i="3"/>
  <c r="F19" i="3"/>
  <c r="G19" i="3"/>
  <c r="C19" i="3"/>
  <c r="D18" i="3"/>
  <c r="E18" i="3"/>
  <c r="F18" i="3"/>
  <c r="G18" i="3"/>
  <c r="C18" i="3"/>
  <c r="D17" i="3"/>
  <c r="E17" i="3"/>
  <c r="F17" i="3"/>
  <c r="G17" i="3"/>
  <c r="C17" i="3"/>
  <c r="H17" i="3" s="1"/>
  <c r="D16" i="3"/>
  <c r="E16" i="3"/>
  <c r="F16" i="3"/>
  <c r="G16" i="3"/>
  <c r="C16" i="3"/>
  <c r="H16" i="3" s="1"/>
  <c r="D12" i="3"/>
  <c r="E12" i="3"/>
  <c r="F12" i="3"/>
  <c r="G12" i="3"/>
  <c r="C12" i="3"/>
  <c r="D14" i="3"/>
  <c r="E14" i="3"/>
  <c r="F14" i="3"/>
  <c r="G14" i="3"/>
  <c r="C14" i="3"/>
  <c r="D10" i="3"/>
  <c r="E10" i="3"/>
  <c r="F10" i="3"/>
  <c r="G10" i="3"/>
  <c r="C10" i="3"/>
  <c r="D8" i="3"/>
  <c r="E8" i="3"/>
  <c r="F8" i="3"/>
  <c r="G8" i="3"/>
  <c r="C8" i="3"/>
  <c r="D7" i="3"/>
  <c r="E7" i="3"/>
  <c r="F7" i="3"/>
  <c r="G7" i="3"/>
  <c r="C7" i="3"/>
  <c r="H7" i="3" s="1"/>
  <c r="D5" i="3"/>
  <c r="E5" i="3"/>
  <c r="F5" i="3"/>
  <c r="G5" i="3"/>
  <c r="C5" i="3"/>
  <c r="H5" i="3" s="1"/>
  <c r="C4" i="3"/>
  <c r="D4" i="3"/>
  <c r="E4" i="3"/>
  <c r="F4" i="3"/>
  <c r="G4" i="3"/>
  <c r="H8" i="3" l="1"/>
  <c r="H19" i="3"/>
  <c r="H4" i="3"/>
  <c r="H10" i="3"/>
  <c r="H22" i="3"/>
  <c r="H14" i="3"/>
  <c r="G21" i="3"/>
  <c r="D21" i="3"/>
  <c r="C21" i="3"/>
  <c r="F21" i="3"/>
  <c r="E21" i="3"/>
</calcChain>
</file>

<file path=xl/sharedStrings.xml><?xml version="1.0" encoding="utf-8"?>
<sst xmlns="http://schemas.openxmlformats.org/spreadsheetml/2006/main" count="415" uniqueCount="175">
  <si>
    <t>Acid-test ratio</t>
  </si>
  <si>
    <t>Current ratio</t>
  </si>
  <si>
    <t>Leverage</t>
  </si>
  <si>
    <t>Debt-to-equity ratio</t>
  </si>
  <si>
    <t>Total-debt-to-total-assets ratio</t>
  </si>
  <si>
    <t>Coverage</t>
  </si>
  <si>
    <t>Interest Coverage ratio</t>
  </si>
  <si>
    <t>Activity</t>
  </si>
  <si>
    <t>Average collection period</t>
  </si>
  <si>
    <t>Inventory turnover in days</t>
  </si>
  <si>
    <t>Total asset turnover</t>
  </si>
  <si>
    <t>Profitability</t>
  </si>
  <si>
    <t>Gross profit margin</t>
  </si>
  <si>
    <t>Net profit margin</t>
  </si>
  <si>
    <t>Return on investment</t>
  </si>
  <si>
    <t>Return on equity</t>
  </si>
  <si>
    <t>Mar 21</t>
  </si>
  <si>
    <t>12 mths</t>
  </si>
  <si>
    <t>EQUITIES AND LIABILITIES</t>
  </si>
  <si>
    <t>SHAREHOLDER'S FUNDS</t>
  </si>
  <si>
    <t>Equity Share Capital</t>
  </si>
  <si>
    <t>Total Share Capital</t>
  </si>
  <si>
    <t>Reserves and Surplus</t>
  </si>
  <si>
    <t>Total Reserves and Surplus</t>
  </si>
  <si>
    <t>Employees Stock Options</t>
  </si>
  <si>
    <t>Total Shareholders Funds</t>
  </si>
  <si>
    <t>NON-CURRENT LIABILITIES</t>
  </si>
  <si>
    <t>Long Term Borrowings</t>
  </si>
  <si>
    <t>Deferred Tax Liabilities [Net]</t>
  </si>
  <si>
    <t>Other Long Term Liabilities</t>
  </si>
  <si>
    <t>Total Non-Current Liabilities</t>
  </si>
  <si>
    <t>CURRENT LIABILITIES</t>
  </si>
  <si>
    <t>Short Term Borrowings</t>
  </si>
  <si>
    <t>Trade Payables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</si>
  <si>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</si>
  <si>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</si>
  <si>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</si>
  <si>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</si>
  <si>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</si>
  <si>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</si>
  <si>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</si>
  <si>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</si>
  <si>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Capital Work-In-Progress</t>
  </si>
  <si>
    <t>Other Assets</t>
  </si>
  <si>
    <t>Fixed Assets</t>
  </si>
  <si>
    <t>Non-Current Investments</t>
  </si>
  <si>
    <t>Deferred Tax Assets [Net]</t>
  </si>
  <si>
    <t>Long Term Loans And Advances</t>
  </si>
  <si>
    <t>Other Non-Current Assets</t>
  </si>
  <si>
    <t>Total Non-Current Assets</t>
  </si>
  <si>
    <t>CURRENT ASSETS</t>
  </si>
  <si>
    <t>Current Investments</t>
  </si>
  <si>
    <t>Inventories</t>
  </si>
  <si>
    <t>Trade Receivables</t>
  </si>
  <si>
    <t>Cash And Cash Equivalents</t>
  </si>
  <si>
    <t>Short Term Loans And Advances</t>
  </si>
  <si>
    <t>OtherCurrentAssets</t>
  </si>
  <si>
    <t>Total Current Assets</t>
  </si>
  <si>
    <t>Total Assets</t>
  </si>
  <si>
    <t>OTHER ADDITIONAL INFORMATION</t>
  </si>
  <si>
    <t>CONTINGENT LIABILITIES, COMMITMENTS</t>
  </si>
  <si>
    <t>Contingent Liabilities</t>
  </si>
  <si>
    <t>EXPENDITURE IN FOREIGN EXCHANGE</t>
  </si>
  <si>
    <t>Expenditure In Foreign Currency</t>
  </si>
  <si>
    <t>REMITTANCES IN FOREIGN CURRENCIES FOR DIVIDENDS</t>
  </si>
  <si>
    <t>Dividend Remittance In Foreign Currency</t>
  </si>
  <si>
    <t>-</t>
  </si>
  <si>
    <t>Other Earnings</t>
  </si>
  <si>
    <t>BONUS DETAILS</t>
  </si>
  <si>
    <t>Bonus Equity Share Capital</t>
  </si>
  <si>
    <t>NON-CURRENT INVESTMENTS</t>
  </si>
  <si>
    <t>Non-Current Investments Unquoted Book Value</t>
  </si>
  <si>
    <t>CURRENT INVESTMENTS</t>
  </si>
  <si>
    <t>Current Investments Unquoted Book Value</t>
  </si>
  <si>
    <t>Du Pont Analysis</t>
  </si>
  <si>
    <t>INCOME</t>
  </si>
  <si>
    <t>Revenue From Operations [Gross]</t>
  </si>
  <si>
    <t>Less: Excise/Sevice Tax/Other Levies</t>
  </si>
  <si>
    <t>Revenue From Operations [Net]</t>
  </si>
  <si>
    <t>Other Operating Revenues</t>
  </si>
  <si>
    <t>Total Operating Revenues</t>
  </si>
  <si>
    <t>Other Income</t>
  </si>
  <si>
    <t>Total Revenue</t>
  </si>
  <si>
    <t>EXPENSES</t>
  </si>
  <si>
    <t>Cost Of Materials Consumed</t>
  </si>
  <si>
    <t>Purchase Of Stock-In Trade</t>
  </si>
  <si>
    <t>Changes In Inventories Of FG,WIP And Stock-In Trade</t>
  </si>
  <si>
    <t>Employee Benefit Expenses</t>
  </si>
  <si>
    <t>Finance Costs</t>
  </si>
  <si>
    <t>Depreciation And Amortisation Expenses</t>
  </si>
  <si>
    <t>Other Expenses</t>
  </si>
  <si>
    <t>Total Expenses</t>
  </si>
  <si>
    <t>Profit/Loss Before Exceptional, ExtraOrdinary Items And Tax</t>
  </si>
  <si>
    <t>Exceptional Items</t>
  </si>
  <si>
    <t>Profit/Loss Before Tax</t>
  </si>
  <si>
    <t>Tax Expenses-Continued Operations</t>
  </si>
  <si>
    <t>Current Tax</t>
  </si>
  <si>
    <t>Deferred Tax</t>
  </si>
  <si>
    <t>Total Tax Expenses</t>
  </si>
  <si>
    <t>Profit/Loss After Tax And Before ExtraOrdinary Items</t>
  </si>
  <si>
    <t>Profit/Loss From Continuing Operations</t>
  </si>
  <si>
    <t>Profit/Loss For The Period</t>
  </si>
  <si>
    <t>EARNINGS PER SHARE</t>
  </si>
  <si>
    <t>Basic EPS (Rs.)</t>
  </si>
  <si>
    <t>Diluted EPS (Rs.)</t>
  </si>
  <si>
    <t>VALUE OF IMPORTED AND INDIGENIOUS RAW MATERIALS</t>
  </si>
  <si>
    <t>STORES, SPARES AND LOOSE TOOLS</t>
  </si>
  <si>
    <t>DIVIDEND AND DIVIDEND PERCENTAGE</t>
  </si>
  <si>
    <t>Equity Share Dividend</t>
  </si>
  <si>
    <t>Tax On Dividend</t>
  </si>
  <si>
    <t>Equity Dividend Rate (%)</t>
  </si>
  <si>
    <t>ROI</t>
  </si>
  <si>
    <t>ROE</t>
  </si>
  <si>
    <t>Revenue is increasing every year with an average growth rate of 10%</t>
  </si>
  <si>
    <t>Shareholder funds were increasing till 2020 with a sudden dip in 2021</t>
  </si>
  <si>
    <t>Profit has been increasing every year with an average growth rate of 20% which is a good sign.</t>
  </si>
  <si>
    <t xml:space="preserve">Non Current Liabilities have increased exponentially since 2020 while non current assets have been decreased in 2021. Although the non current assets are still more than 4 times the non current liabilities, the solvency risk has increased. </t>
  </si>
  <si>
    <t>Current Liabilities are increasing at 32% while current assets are increasing at 19%. This is worrisome as if the trend continues, the current ratio will become less than one.</t>
  </si>
  <si>
    <t>Total Assets are increasing with an annual growth rate of 19% which is a good sign.</t>
  </si>
  <si>
    <t>Expenses are increasing every year with an average rate of 8% (2% lower than revenue). This is a good indication as the gap between expenses and revenue is increasing.</t>
  </si>
  <si>
    <t>Insights</t>
  </si>
  <si>
    <t>Share of Equity share dividend has increased exponentially which will dilute Earnings per share.</t>
  </si>
  <si>
    <t>Share of Equity dividend rate has also increased by 10 times which is a good sign</t>
  </si>
  <si>
    <t>Share of Cost of Raw Materials Consumed has decreased by 16% which is a good sign</t>
  </si>
  <si>
    <t>Share of Total Shareholder funds have decreased by 36% which is a bad sign.</t>
  </si>
  <si>
    <t>Share of Long Term Borrowings have increased which is a bad sign.</t>
  </si>
  <si>
    <t>Share of Current Investments have increased which is a good sign.</t>
  </si>
  <si>
    <t>The Firm's spending in foreign currency has increased which shows signs of expansion hence positive sign.</t>
  </si>
  <si>
    <t>Revenue from other operations has increased by 2.5 times which is a good sign.</t>
  </si>
  <si>
    <t>Income from other sources has also increased by 2 time which is a good sign.</t>
  </si>
  <si>
    <t>Finance Costs has increased by 73 times which is a bad sign.</t>
  </si>
  <si>
    <t>Profit has more than doubled in 4 years which is a good sign.</t>
  </si>
  <si>
    <t>Equity share dividend and equity dividend rate has increased by more than 10 times which is a great sign.</t>
  </si>
  <si>
    <t>Long term borrowing which is a part of non current liabilities has increased by more than 1600 times which has increased the solvency risk significantly.</t>
  </si>
  <si>
    <t>Current Liabilities have tripled which is also a bad sign.</t>
  </si>
  <si>
    <t>Work in Progress Capital has increased by 3.75 times which is a good sign as the asset will be useful in future.</t>
  </si>
  <si>
    <t>Current Investments have become 15 times in 4 years which is a good sign.</t>
  </si>
  <si>
    <t>Similar</t>
  </si>
  <si>
    <t>Note: Red means bad, Green means good, Yellow means neutral</t>
  </si>
  <si>
    <t>Liquidity problems increase with low value</t>
  </si>
  <si>
    <t>Liquidity problems increase with ratio&lt;1</t>
  </si>
  <si>
    <t>Lower the better</t>
  </si>
  <si>
    <t>Firm can more easily pay its debt</t>
  </si>
  <si>
    <t>Higher the better</t>
  </si>
  <si>
    <t>Efficiency to use assets has decreased</t>
  </si>
  <si>
    <t>Remarks</t>
  </si>
  <si>
    <t>Balance Sheet</t>
  </si>
  <si>
    <t>Year 1</t>
  </si>
  <si>
    <t>Year 2</t>
  </si>
  <si>
    <t>Assets</t>
  </si>
  <si>
    <t>Cash</t>
  </si>
  <si>
    <t>Accounts Receivable</t>
  </si>
  <si>
    <t>Inventory</t>
  </si>
  <si>
    <t>Working capital</t>
  </si>
  <si>
    <t>Current assets - Current liabilities</t>
  </si>
  <si>
    <t>PP&amp;E</t>
  </si>
  <si>
    <t>Liabilities</t>
  </si>
  <si>
    <t>Accounts payable</t>
  </si>
  <si>
    <t>Debt</t>
  </si>
  <si>
    <t>Total Liabilities</t>
  </si>
  <si>
    <t>Shareholder's equity</t>
  </si>
  <si>
    <t>Equity capital</t>
  </si>
  <si>
    <t>Retained earnings</t>
  </si>
  <si>
    <t>Total Shareholder's equity</t>
  </si>
  <si>
    <t>Total Liabilities &amp; Shareholder's equity</t>
  </si>
  <si>
    <t>Check</t>
  </si>
  <si>
    <t>Cash flow statement</t>
  </si>
  <si>
    <t>Operating cash flow</t>
  </si>
  <si>
    <t>Net earnings (PAT)</t>
  </si>
  <si>
    <t>Plus: Depreciation and Ammortization</t>
  </si>
  <si>
    <t>Less: Changes in working capital</t>
  </si>
  <si>
    <t>Cash from operations</t>
  </si>
  <si>
    <t>Note</t>
  </si>
  <si>
    <t>Liquidity</t>
  </si>
  <si>
    <t>Source: Moneycontrol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</si>
</sst>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 style="medium">
        <color rgb="FFEEEEEE"/>
      </left>
      <right/>
      <top/>
      <bottom/>
      <diagonal/>
    </border>
    <border>
      <left/>
      <right style="medium">
        <color rgb="FFEEEEEE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6" fillId="5" borderId="4" applyNumberFormat="0" applyFont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7" fillId="2" borderId="1" xfId="0" applyFont="1" applyFill="1" applyBorder="1" applyAlignment="1">
      <alignment horizontal="right" vertical="center"/>
    </xf>
    <xf numFmtId="0" fontId="8" fillId="2" borderId="0" xfId="0" applyFont="1" applyFill="1"/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right" vertical="center"/>
    </xf>
    <xf numFmtId="4" fontId="8" fillId="2" borderId="1" xfId="0" applyNumberFormat="1" applyFont="1" applyFill="1" applyBorder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9" fillId="2" borderId="0" xfId="1" applyFont="1" applyFill="1" applyAlignment="1">
      <alignment horizontal="right" vertical="center"/>
    </xf>
    <xf numFmtId="0" fontId="8" fillId="0" borderId="0" xfId="0" applyFont="1"/>
    <xf numFmtId="0" fontId="0" fillId="0" borderId="5" xfId="0" applyBorder="1"/>
    <xf numFmtId="0" fontId="13" fillId="6" borderId="5" xfId="6" applyBorder="1"/>
    <xf numFmtId="2" fontId="0" fillId="0" borderId="5" xfId="0" applyNumberFormat="1" applyBorder="1"/>
    <xf numFmtId="9" fontId="0" fillId="0" borderId="5" xfId="2" applyFont="1" applyBorder="1"/>
    <xf numFmtId="2" fontId="0" fillId="0" borderId="5" xfId="2" applyNumberFormat="1" applyFont="1" applyBorder="1"/>
    <xf numFmtId="0" fontId="8" fillId="0" borderId="5" xfId="0" applyFont="1" applyBorder="1" applyAlignment="1">
      <alignment vertical="center"/>
    </xf>
    <xf numFmtId="0" fontId="8" fillId="0" borderId="5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4" fontId="7" fillId="0" borderId="5" xfId="0" applyNumberFormat="1" applyFont="1" applyBorder="1" applyAlignment="1">
      <alignment horizontal="right" vertical="center"/>
    </xf>
    <xf numFmtId="4" fontId="8" fillId="0" borderId="5" xfId="0" applyNumberFormat="1" applyFont="1" applyBorder="1" applyAlignment="1">
      <alignment horizontal="right" vertical="center"/>
    </xf>
    <xf numFmtId="0" fontId="13" fillId="6" borderId="5" xfId="6" applyBorder="1" applyAlignment="1">
      <alignment vertical="center"/>
    </xf>
    <xf numFmtId="17" fontId="13" fillId="6" borderId="5" xfId="6" applyNumberFormat="1" applyBorder="1" applyAlignment="1">
      <alignment horizontal="right" vertical="center"/>
    </xf>
    <xf numFmtId="0" fontId="13" fillId="6" borderId="5" xfId="6" applyBorder="1" applyAlignment="1"/>
    <xf numFmtId="0" fontId="12" fillId="6" borderId="5" xfId="6" applyFont="1" applyBorder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9" fontId="4" fillId="0" borderId="5" xfId="2" applyFont="1" applyFill="1" applyBorder="1" applyAlignment="1">
      <alignment horizontal="right" vertical="center"/>
    </xf>
    <xf numFmtId="0" fontId="13" fillId="6" borderId="5" xfId="6" applyBorder="1" applyAlignment="1">
      <alignment horizontal="right" vertical="center"/>
    </xf>
    <xf numFmtId="0" fontId="12" fillId="6" borderId="5" xfId="6" applyFont="1" applyBorder="1"/>
    <xf numFmtId="0" fontId="11" fillId="4" borderId="5" xfId="4" applyBorder="1"/>
    <xf numFmtId="0" fontId="14" fillId="7" borderId="5" xfId="7" applyBorder="1"/>
    <xf numFmtId="0" fontId="10" fillId="3" borderId="5" xfId="3" applyBorder="1"/>
    <xf numFmtId="2" fontId="0" fillId="0" borderId="0" xfId="0" applyNumberFormat="1"/>
    <xf numFmtId="0" fontId="0" fillId="8" borderId="0" xfId="0" applyFill="1"/>
    <xf numFmtId="0" fontId="0" fillId="8" borderId="7" xfId="0" applyFill="1" applyBorder="1"/>
    <xf numFmtId="0" fontId="16" fillId="8" borderId="8" xfId="0" applyFont="1" applyFill="1" applyBorder="1"/>
    <xf numFmtId="0" fontId="1" fillId="8" borderId="8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17" fillId="8" borderId="0" xfId="0" applyFont="1" applyFill="1"/>
    <xf numFmtId="0" fontId="0" fillId="8" borderId="11" xfId="0" applyFill="1" applyBorder="1"/>
    <xf numFmtId="0" fontId="0" fillId="9" borderId="0" xfId="0" applyFill="1"/>
    <xf numFmtId="0" fontId="0" fillId="10" borderId="0" xfId="0" applyFill="1"/>
    <xf numFmtId="0" fontId="1" fillId="8" borderId="0" xfId="0" applyFont="1" applyFill="1"/>
    <xf numFmtId="0" fontId="18" fillId="8" borderId="12" xfId="0" applyFont="1" applyFill="1" applyBorder="1"/>
    <xf numFmtId="0" fontId="0" fillId="8" borderId="12" xfId="0" applyFill="1" applyBorder="1"/>
    <xf numFmtId="0" fontId="0" fillId="8" borderId="13" xfId="0" applyFill="1" applyBorder="1"/>
    <xf numFmtId="0" fontId="18" fillId="8" borderId="0" xfId="0" applyFont="1" applyFill="1"/>
    <xf numFmtId="0" fontId="18" fillId="8" borderId="14" xfId="0" applyFont="1" applyFill="1" applyBorder="1"/>
    <xf numFmtId="0" fontId="0" fillId="8" borderId="14" xfId="0" applyFill="1" applyBorder="1"/>
    <xf numFmtId="0" fontId="19" fillId="8" borderId="0" xfId="0" applyFont="1" applyFill="1"/>
    <xf numFmtId="0" fontId="0" fillId="8" borderId="15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8" xfId="0" applyFill="1" applyBorder="1"/>
    <xf numFmtId="0" fontId="0" fillId="11" borderId="0" xfId="0" applyFill="1"/>
    <xf numFmtId="0" fontId="1" fillId="10" borderId="0" xfId="0" applyFont="1" applyFill="1"/>
    <xf numFmtId="9" fontId="4" fillId="12" borderId="5" xfId="2" applyFont="1" applyFill="1" applyBorder="1" applyAlignment="1">
      <alignment horizontal="right" vertical="center"/>
    </xf>
    <xf numFmtId="0" fontId="7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10" fillId="3" borderId="0" xfId="3" applyAlignment="1">
      <alignment wrapText="1"/>
    </xf>
    <xf numFmtId="0" fontId="0" fillId="5" borderId="4" xfId="5" applyFont="1" applyAlignment="1">
      <alignment wrapText="1"/>
    </xf>
    <xf numFmtId="0" fontId="0" fillId="5" borderId="6" xfId="5" applyFont="1" applyBorder="1"/>
    <xf numFmtId="0" fontId="0" fillId="5" borderId="0" xfId="5" applyFont="1" applyBorder="1"/>
    <xf numFmtId="0" fontId="11" fillId="4" borderId="0" xfId="4"/>
    <xf numFmtId="0" fontId="11" fillId="4" borderId="0" xfId="4" applyAlignment="1">
      <alignment horizontal="left" wrapText="1"/>
    </xf>
    <xf numFmtId="0" fontId="10" fillId="3" borderId="0" xfId="3" applyAlignment="1">
      <alignment horizontal="left" wrapText="1"/>
    </xf>
    <xf numFmtId="0" fontId="15" fillId="5" borderId="5" xfId="5" applyFont="1" applyBorder="1"/>
    <xf numFmtId="0" fontId="0" fillId="0" borderId="5" xfId="0" applyBorder="1" applyAlignment="1">
      <alignment wrapText="1"/>
    </xf>
    <xf numFmtId="0" fontId="13" fillId="6" borderId="5" xfId="6" applyBorder="1" applyAlignment="1">
      <alignment vertical="center"/>
    </xf>
    <xf numFmtId="0" fontId="0" fillId="0" borderId="5" xfId="0" applyBorder="1"/>
    <xf numFmtId="0" fontId="13" fillId="6" borderId="5" xfId="6" applyBorder="1" applyAlignment="1">
      <alignment vertical="center" wrapText="1"/>
    </xf>
  </cellXfs>
  <cellStyles count="8">
    <cellStyle name="Accent5" xfId="6" builtinId="45"/>
    <cellStyle name="Bad" xfId="4" builtinId="27"/>
    <cellStyle name="Good" xfId="3" builtinId="26"/>
    <cellStyle name="Hyperlink" xfId="1" builtinId="8"/>
    <cellStyle name="Neutral" xfId="7" builtinId="28"/>
    <cellStyle name="Normal" xfId="0" builtinId="0"/>
    <cellStyle name="Note" xfId="5" builtinId="1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IncomeStatement!$C$2:$G$2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IncomeStatement!#REF!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A-41B7-94DF-6454BC640E8C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IncomeStatement!$C$2:$G$2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IncomeStatement!$C$4:$G$4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A-41B7-94DF-6454BC640E8C}"/>
            </c:ext>
          </c:extLst>
        </c:ser>
        <c:ser>
          <c:idx val="8"/>
          <c:order val="2"/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0"/>
                  <c:y val="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6A-41B7-94DF-6454BC640E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IncomeStatement!$C$2:$G$2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IncomeStatement!$C$11:$G$11</c:f>
              <c:numCache>
                <c:formatCode>#,##0.00</c:formatCode>
                <c:ptCount val="5"/>
                <c:pt idx="0">
                  <c:v>12671.53</c:v>
                </c:pt>
                <c:pt idx="1">
                  <c:v>11322.11</c:v>
                </c:pt>
                <c:pt idx="2">
                  <c:v>10672.97</c:v>
                </c:pt>
                <c:pt idx="3">
                  <c:v>9459.99</c:v>
                </c:pt>
                <c:pt idx="4">
                  <c:v>8559.15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6A-41B7-94DF-6454BC640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526687"/>
        <c:axId val="838530431"/>
      </c:lineChart>
      <c:dateAx>
        <c:axId val="838526687"/>
        <c:scaling>
          <c:orientation val="minMax"/>
          <c:max val="44256"/>
          <c:min val="42795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30431"/>
        <c:crosses val="autoZero"/>
        <c:auto val="1"/>
        <c:lblOffset val="100"/>
        <c:baseTimeUnit val="years"/>
      </c:dateAx>
      <c:valAx>
        <c:axId val="838530431"/>
        <c:scaling>
          <c:orientation val="minMax"/>
          <c:min val="800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Revenue (in Crore)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83852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Expenses</a:t>
            </a:r>
            <a:r>
              <a:rPr lang="en-IN" baseline="0"/>
              <a:t> Trend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IncomeStatement!$J$2:$N$2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IncomeStatement!$J$4:$N$4</c:f>
              <c:numCache>
                <c:formatCode>#,##0.00</c:formatCode>
                <c:ptCount val="5"/>
                <c:pt idx="0">
                  <c:v>10292.09</c:v>
                </c:pt>
                <c:pt idx="1">
                  <c:v>9432.85</c:v>
                </c:pt>
                <c:pt idx="2">
                  <c:v>8956.86</c:v>
                </c:pt>
                <c:pt idx="3">
                  <c:v>8014.79</c:v>
                </c:pt>
                <c:pt idx="4">
                  <c:v>7307.99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4-4B6E-8A59-4A673414A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343151"/>
        <c:axId val="965344399"/>
      </c:lineChart>
      <c:dateAx>
        <c:axId val="96534315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44399"/>
        <c:crosses val="autoZero"/>
        <c:auto val="1"/>
        <c:lblOffset val="100"/>
        <c:baseTimeUnit val="years"/>
      </c:dateAx>
      <c:valAx>
        <c:axId val="965344399"/>
        <c:scaling>
          <c:orientation val="minMax"/>
          <c:min val="600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Expenses (in Crores)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crossAx val="96534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IncomeStatement!$J$2:$N$2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IncomeStatement!$J$5:$N$5</c:f>
              <c:numCache>
                <c:formatCode>#,##0.00</c:formatCode>
                <c:ptCount val="5"/>
                <c:pt idx="0">
                  <c:v>1760.03</c:v>
                </c:pt>
                <c:pt idx="1">
                  <c:v>1484.3</c:v>
                </c:pt>
                <c:pt idx="2">
                  <c:v>1122.2</c:v>
                </c:pt>
                <c:pt idx="3" formatCode="General">
                  <c:v>947.89</c:v>
                </c:pt>
                <c:pt idx="4" formatCode="General">
                  <c:v>843.69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D-412D-BE33-9F4FCD043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448063"/>
        <c:axId val="831449727"/>
      </c:lineChart>
      <c:dateAx>
        <c:axId val="83144806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49727"/>
        <c:crosses val="autoZero"/>
        <c:auto val="1"/>
        <c:lblOffset val="100"/>
        <c:baseTimeUnit val="years"/>
      </c:dateAx>
      <c:valAx>
        <c:axId val="83144972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 for the year ( 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crossAx val="83144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BalanceSheet!$I$3</c:f>
              <c:strCache>
                <c:ptCount val="1"/>
                <c:pt idx="0">
                  <c:v>Total Shareholders Funds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BalanceSheet!$J$2:$N$2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BalanceSheet!$J$3:$N$3</c:f>
              <c:numCache>
                <c:formatCode>#,##0.00</c:formatCode>
                <c:ptCount val="5"/>
                <c:pt idx="0">
                  <c:v>3319.53</c:v>
                </c:pt>
                <c:pt idx="1">
                  <c:v>4274.6499999999996</c:v>
                </c:pt>
                <c:pt idx="2">
                  <c:v>4039.45</c:v>
                </c:pt>
                <c:pt idx="3">
                  <c:v>3235.28</c:v>
                </c:pt>
                <c:pt idx="4">
                  <c:v>2581.98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3-4D75-9B2B-E68F11DC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329343"/>
        <c:axId val="839328511"/>
      </c:lineChart>
      <c:dateAx>
        <c:axId val="83932934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28511"/>
        <c:crosses val="autoZero"/>
        <c:auto val="1"/>
        <c:lblOffset val="100"/>
        <c:baseTimeUnit val="years"/>
      </c:dateAx>
      <c:valAx>
        <c:axId val="83932851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Shareholder Fund (in</a:t>
                </a:r>
                <a:r>
                  <a:rPr lang="en-IN" baseline="0"/>
                  <a:t> Crores)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crossAx val="83932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BalanceSheet!$I$8</c:f>
              <c:strCache>
                <c:ptCount val="1"/>
                <c:pt idx="0">
                  <c:v>Total Assets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BalanceSheet!$J$2:$N$2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BalanceSheet!$J$8:$N$8</c:f>
              <c:numCache>
                <c:formatCode>#,##0.00</c:formatCode>
                <c:ptCount val="5"/>
                <c:pt idx="0">
                  <c:v>7416.01</c:v>
                </c:pt>
                <c:pt idx="1">
                  <c:v>7253.34</c:v>
                </c:pt>
                <c:pt idx="2">
                  <c:v>5652.97</c:v>
                </c:pt>
                <c:pt idx="3">
                  <c:v>4627.3</c:v>
                </c:pt>
                <c:pt idx="4">
                  <c:v>3696.14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A-4138-8D02-AA009EEF5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329343"/>
        <c:axId val="839328511"/>
      </c:lineChart>
      <c:dateAx>
        <c:axId val="83932934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28511"/>
        <c:crosses val="autoZero"/>
        <c:auto val="1"/>
        <c:lblOffset val="100"/>
        <c:baseTimeUnit val="years"/>
      </c:dateAx>
      <c:valAx>
        <c:axId val="83932851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Assets (in Crores)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crossAx val="83932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Current Assets</a:t>
            </a:r>
            <a:r>
              <a:rPr lang="en-IN" baseline="0"/>
              <a:t> &amp; Current Liabilities Trend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BalanceSheet!$I$5</c:f>
              <c:strCache>
                <c:ptCount val="1"/>
                <c:pt idx="0">
                  <c:v>Total Current Liabilities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BalanceSheet!$J$2:$N$2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BalanceSheet!$J$5:$N$5</c:f>
              <c:numCache>
                <c:formatCode>#,##0.00</c:formatCode>
                <c:ptCount val="5"/>
                <c:pt idx="0">
                  <c:v>3327.76</c:v>
                </c:pt>
                <c:pt idx="1">
                  <c:v>2215.06</c:v>
                </c:pt>
                <c:pt idx="2">
                  <c:v>1582.36</c:v>
                </c:pt>
                <c:pt idx="3">
                  <c:v>1366.03</c:v>
                </c:pt>
                <c:pt idx="4">
                  <c:v>1089.42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55-4467-B5C3-E1642D86BB2E}"/>
            </c:ext>
          </c:extLst>
        </c:ser>
        <c:ser>
          <c:idx val="4"/>
          <c:order val="4"/>
          <c:tx>
            <c:strRef>
              <c:f>BalanceSheet!$I$7</c:f>
              <c:strCache>
                <c:ptCount val="1"/>
                <c:pt idx="0">
                  <c:v>Total Current Assets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BalanceSheet!$J$2:$N$2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BalanceSheet!$J$7:$N$7</c:f>
              <c:numCache>
                <c:formatCode>#,##0.00</c:formatCode>
                <c:ptCount val="5"/>
                <c:pt idx="0">
                  <c:v>4014.93</c:v>
                </c:pt>
                <c:pt idx="1">
                  <c:v>3205.15</c:v>
                </c:pt>
                <c:pt idx="2">
                  <c:v>3070.27</c:v>
                </c:pt>
                <c:pt idx="3">
                  <c:v>2767.52</c:v>
                </c:pt>
                <c:pt idx="4">
                  <c:v>2004.88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55-4467-B5C3-E1642D86B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329343"/>
        <c:axId val="839328511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BalanceSheet!$I$3</c15:sqref>
                        </c15:formulaRef>
                      </c:ext>
                    </c:extLst>
                    <c:strCache>
                      <c:ptCount val="1"/>
                      <c:pt idx="0">
                        <c:v>Total Shareholders Funds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BalanceSheet!$J$2:$N$2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44256</c:v>
                      </c:pt>
                      <c:pt idx="1">
                        <c:v>43891</c:v>
                      </c:pt>
                      <c:pt idx="2">
                        <c:v>43525</c:v>
                      </c:pt>
                      <c:pt idx="3">
                        <c:v>43160</c:v>
                      </c:pt>
                      <c:pt idx="4">
                        <c:v>42795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BalanceSheet!$J$3:$N$3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3319.53</c:v>
                      </c:pt>
                      <c:pt idx="1">
                        <c:v>4274.6499999999996</c:v>
                      </c:pt>
                      <c:pt idx="2">
                        <c:v>4039.45</c:v>
                      </c:pt>
                      <c:pt idx="3">
                        <c:v>3235.28</c:v>
                      </c:pt>
                      <c:pt idx="4">
                        <c:v>2581.98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A55-4467-B5C3-E1642D86BB2E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BalanceSheet!$I$4</c15:sqref>
                        </c15:formulaRef>
                      </c:ext>
                    </c:extLst>
                    <c:strCache>
                      <c:ptCount val="1"/>
                      <c:pt idx="0">
                        <c:v>Total Non-Current Liabilities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BalanceSheet!$J$2:$N$2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44256</c:v>
                      </c:pt>
                      <c:pt idx="1">
                        <c:v>43891</c:v>
                      </c:pt>
                      <c:pt idx="2">
                        <c:v>43525</c:v>
                      </c:pt>
                      <c:pt idx="3">
                        <c:v>43160</c:v>
                      </c:pt>
                      <c:pt idx="4">
                        <c:v>42795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BalanceSheet!$J$4:$N$4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768.72</c:v>
                      </c:pt>
                      <c:pt idx="1">
                        <c:v>763.63</c:v>
                      </c:pt>
                      <c:pt idx="2">
                        <c:v>31.16</c:v>
                      </c:pt>
                      <c:pt idx="3">
                        <c:v>25.99</c:v>
                      </c:pt>
                      <c:pt idx="4">
                        <c:v>24.74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A55-4467-B5C3-E1642D86BB2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BalanceSheet!$I$6</c15:sqref>
                        </c15:formulaRef>
                      </c:ext>
                    </c:extLst>
                    <c:strCache>
                      <c:ptCount val="1"/>
                      <c:pt idx="0">
                        <c:v>Total Non-Current Assets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BalanceSheet!$J$2:$N$2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44256</c:v>
                      </c:pt>
                      <c:pt idx="1">
                        <c:v>43891</c:v>
                      </c:pt>
                      <c:pt idx="2">
                        <c:v>43525</c:v>
                      </c:pt>
                      <c:pt idx="3">
                        <c:v>43160</c:v>
                      </c:pt>
                      <c:pt idx="4">
                        <c:v>42795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BalanceSheet!$J$6:$N$6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3401.08</c:v>
                      </c:pt>
                      <c:pt idx="1">
                        <c:v>4048.19</c:v>
                      </c:pt>
                      <c:pt idx="2">
                        <c:v>2582.6999999999998</c:v>
                      </c:pt>
                      <c:pt idx="3">
                        <c:v>1859.78</c:v>
                      </c:pt>
                      <c:pt idx="4">
                        <c:v>1691.26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A55-4467-B5C3-E1642D86BB2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BalanceSheet!$I$8</c15:sqref>
                        </c15:formulaRef>
                      </c:ext>
                    </c:extLst>
                    <c:strCache>
                      <c:ptCount val="1"/>
                      <c:pt idx="0">
                        <c:v>Total Assets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BalanceSheet!$J$2:$N$2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44256</c:v>
                      </c:pt>
                      <c:pt idx="1">
                        <c:v>43891</c:v>
                      </c:pt>
                      <c:pt idx="2">
                        <c:v>43525</c:v>
                      </c:pt>
                      <c:pt idx="3">
                        <c:v>43160</c:v>
                      </c:pt>
                      <c:pt idx="4">
                        <c:v>42795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BalanceSheet!$J$8:$N$8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7416.01</c:v>
                      </c:pt>
                      <c:pt idx="1">
                        <c:v>7253.34</c:v>
                      </c:pt>
                      <c:pt idx="2">
                        <c:v>5652.97</c:v>
                      </c:pt>
                      <c:pt idx="3">
                        <c:v>4627.3</c:v>
                      </c:pt>
                      <c:pt idx="4">
                        <c:v>3696.14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A55-4467-B5C3-E1642D86BB2E}"/>
                  </c:ext>
                </c:extLst>
              </c15:ser>
            </c15:filteredLineSeries>
          </c:ext>
        </c:extLst>
      </c:lineChart>
      <c:dateAx>
        <c:axId val="83932934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28511"/>
        <c:crosses val="autoZero"/>
        <c:auto val="1"/>
        <c:lblOffset val="100"/>
        <c:baseTimeUnit val="years"/>
      </c:dateAx>
      <c:valAx>
        <c:axId val="83932851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</a:t>
                </a:r>
                <a:r>
                  <a:rPr lang="en-IN" baseline="0"/>
                  <a:t> </a:t>
                </a:r>
                <a:r>
                  <a:rPr lang="en-IN"/>
                  <a:t>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crossAx val="83932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</a:t>
            </a:r>
            <a:r>
              <a:rPr lang="en-IN" baseline="0"/>
              <a:t>n Current Assets &amp; Non Current Liabilities Trend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BalanceSheet!$I$4</c:f>
              <c:strCache>
                <c:ptCount val="1"/>
                <c:pt idx="0">
                  <c:v>Total Non-Current Liabilities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BalanceSheet!$J$2:$N$2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BalanceSheet!$J$4:$N$4</c:f>
              <c:numCache>
                <c:formatCode>General</c:formatCode>
                <c:ptCount val="5"/>
                <c:pt idx="0">
                  <c:v>768.72</c:v>
                </c:pt>
                <c:pt idx="1">
                  <c:v>763.63</c:v>
                </c:pt>
                <c:pt idx="2">
                  <c:v>31.16</c:v>
                </c:pt>
                <c:pt idx="3">
                  <c:v>25.99</c:v>
                </c:pt>
                <c:pt idx="4">
                  <c:v>24.74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3D-41D6-9843-392BDAF73B2D}"/>
            </c:ext>
          </c:extLst>
        </c:ser>
        <c:ser>
          <c:idx val="3"/>
          <c:order val="3"/>
          <c:tx>
            <c:strRef>
              <c:f>BalanceSheet!$I$6</c:f>
              <c:strCache>
                <c:ptCount val="1"/>
                <c:pt idx="0">
                  <c:v>Total Non-Current Assets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BalanceSheet!$J$2:$N$2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BalanceSheet!$J$6:$N$6</c:f>
              <c:numCache>
                <c:formatCode>#,##0.00</c:formatCode>
                <c:ptCount val="5"/>
                <c:pt idx="0">
                  <c:v>3401.08</c:v>
                </c:pt>
                <c:pt idx="1">
                  <c:v>4048.19</c:v>
                </c:pt>
                <c:pt idx="2">
                  <c:v>2582.6999999999998</c:v>
                </c:pt>
                <c:pt idx="3">
                  <c:v>1859.78</c:v>
                </c:pt>
                <c:pt idx="4">
                  <c:v>1691.26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3D-41D6-9843-392BDAF73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329343"/>
        <c:axId val="839328511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BalanceSheet!$I$3</c15:sqref>
                        </c15:formulaRef>
                      </c:ext>
                    </c:extLst>
                    <c:strCache>
                      <c:ptCount val="1"/>
                      <c:pt idx="0">
                        <c:v>Total Shareholders Funds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BalanceSheet!$J$2:$N$2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44256</c:v>
                      </c:pt>
                      <c:pt idx="1">
                        <c:v>43891</c:v>
                      </c:pt>
                      <c:pt idx="2">
                        <c:v>43525</c:v>
                      </c:pt>
                      <c:pt idx="3">
                        <c:v>43160</c:v>
                      </c:pt>
                      <c:pt idx="4">
                        <c:v>42795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BalanceSheet!$J$3:$N$3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3319.53</c:v>
                      </c:pt>
                      <c:pt idx="1">
                        <c:v>4274.6499999999996</c:v>
                      </c:pt>
                      <c:pt idx="2">
                        <c:v>4039.45</c:v>
                      </c:pt>
                      <c:pt idx="3">
                        <c:v>3235.28</c:v>
                      </c:pt>
                      <c:pt idx="4">
                        <c:v>2581.98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63D-41D6-9843-392BDAF73B2D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BalanceSheet!$I$5</c15:sqref>
                        </c15:formulaRef>
                      </c:ext>
                    </c:extLst>
                    <c:strCache>
                      <c:ptCount val="1"/>
                      <c:pt idx="0">
                        <c:v>Total Current Liabilities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BalanceSheet!$J$2:$N$2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44256</c:v>
                      </c:pt>
                      <c:pt idx="1">
                        <c:v>43891</c:v>
                      </c:pt>
                      <c:pt idx="2">
                        <c:v>43525</c:v>
                      </c:pt>
                      <c:pt idx="3">
                        <c:v>43160</c:v>
                      </c:pt>
                      <c:pt idx="4">
                        <c:v>42795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BalanceSheet!$J$5:$N$5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3327.76</c:v>
                      </c:pt>
                      <c:pt idx="1">
                        <c:v>2215.06</c:v>
                      </c:pt>
                      <c:pt idx="2">
                        <c:v>1582.36</c:v>
                      </c:pt>
                      <c:pt idx="3">
                        <c:v>1366.03</c:v>
                      </c:pt>
                      <c:pt idx="4">
                        <c:v>1089.42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3D-41D6-9843-392BDAF73B2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BalanceSheet!$I$7</c15:sqref>
                        </c15:formulaRef>
                      </c:ext>
                    </c:extLst>
                    <c:strCache>
                      <c:ptCount val="1"/>
                      <c:pt idx="0">
                        <c:v>Total Current Assets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BalanceSheet!$J$2:$N$2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44256</c:v>
                      </c:pt>
                      <c:pt idx="1">
                        <c:v>43891</c:v>
                      </c:pt>
                      <c:pt idx="2">
                        <c:v>43525</c:v>
                      </c:pt>
                      <c:pt idx="3">
                        <c:v>43160</c:v>
                      </c:pt>
                      <c:pt idx="4">
                        <c:v>42795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BalanceSheet!$J$7:$N$7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4014.93</c:v>
                      </c:pt>
                      <c:pt idx="1">
                        <c:v>3205.15</c:v>
                      </c:pt>
                      <c:pt idx="2">
                        <c:v>3070.27</c:v>
                      </c:pt>
                      <c:pt idx="3">
                        <c:v>2767.52</c:v>
                      </c:pt>
                      <c:pt idx="4">
                        <c:v>2004.88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3D-41D6-9843-392BDAF73B2D}"/>
                  </c:ext>
                </c:extLst>
              </c15:ser>
            </c15:filteredLineSeries>
          </c:ext>
        </c:extLst>
      </c:lineChart>
      <c:dateAx>
        <c:axId val="83932934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28511"/>
        <c:crosses val="autoZero"/>
        <c:auto val="1"/>
        <c:lblOffset val="100"/>
        <c:baseTimeUnit val="years"/>
      </c:dateAx>
      <c:valAx>
        <c:axId val="83932851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 </a:t>
                </a:r>
                <a:r>
                  <a:rPr lang="en-IN" baseline="0"/>
                  <a:t>(in Crores)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932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76200</xdr:colOff>
      <xdr:row>2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3D6671-3160-4F01-9E17-7A9547313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76200</xdr:colOff>
      <xdr:row>3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0BF410-302D-48F6-A6A6-EDB9851A5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73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76200</xdr:colOff>
      <xdr:row>21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9BDF54-E8D8-4A64-B6E7-469F9BAFD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772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76200</xdr:colOff>
      <xdr:row>22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6F6D71F-A770-4538-8796-5769810A9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42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76200</xdr:colOff>
      <xdr:row>33</xdr:row>
      <xdr:rowOff>76200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FA0C97C-83BF-4124-816C-3073E727B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44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76200</xdr:colOff>
      <xdr:row>34</xdr:row>
      <xdr:rowOff>76200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25286EC-809F-49D4-8A8E-74141AA2C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101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76200</xdr:colOff>
      <xdr:row>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4A4EBD-1CF0-4938-8D41-2AB8AE943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96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76200</xdr:colOff>
      <xdr:row>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4257F2-4F33-4FA5-BC5B-19B4B9972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54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80362-5FC6-44FB-90CF-D0F3FA21F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304800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06714B-8810-4228-962A-840A98A42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8</xdr:col>
      <xdr:colOff>304800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A2B1A4-3CD3-41C2-8778-F3579EFA1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E92E67-35BB-4EED-B113-DCC2F0D3D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58</xdr:row>
      <xdr:rowOff>141316</xdr:rowOff>
    </xdr:from>
    <xdr:to>
      <xdr:col>16</xdr:col>
      <xdr:colOff>304800</xdr:colOff>
      <xdr:row>74</xdr:row>
      <xdr:rowOff>31865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709E61-BE0F-4EEF-840D-DA2DBE6D2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F19D87-BD1E-48C4-A533-510F28F7E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16</xdr:col>
      <xdr:colOff>304800</xdr:colOff>
      <xdr:row>54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E4F923-7C89-44BE-BBB6-217B0CAF2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76200</xdr:colOff>
      <xdr:row>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DC32F1-3CFA-46A8-A658-B470D3CB4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76200</xdr:colOff>
      <xdr:row>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0EFCE0-56A5-408C-95A8-C4AC9D84B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76200</xdr:colOff>
      <xdr:row>21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DB591B-8F92-4B82-BFFE-7080F4384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76200</xdr:colOff>
      <xdr:row>22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5232B8-3E61-41DE-8B7F-D3BFFE9C4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76200</xdr:colOff>
      <xdr:row>31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D1BEEB-7230-484D-80A4-CC8C053D5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10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76200</xdr:colOff>
      <xdr:row>32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302284E-FE98-429A-B849-9394ABA1A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61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76200</xdr:colOff>
      <xdr:row>2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3AB0A80-38CE-40D7-BF5B-0A572BA2D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76200</xdr:colOff>
      <xdr:row>3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663129-7D96-46EA-AD71-E3CCF3EE1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76200</xdr:colOff>
      <xdr:row>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269FB-BED2-4D8F-B55E-C8352BE6A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76200</xdr:colOff>
      <xdr:row>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7A0B9A-958B-4CD9-929B-01317FCD3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76200</xdr:colOff>
      <xdr:row>21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2BCBD6-73E9-4670-A241-D65742B79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76200</xdr:colOff>
      <xdr:row>22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69EC64-314F-4552-8A8C-31539D1A9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76200</xdr:colOff>
      <xdr:row>33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A3FE777-B4F0-424B-B4E2-FC3F4C339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10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76200</xdr:colOff>
      <xdr:row>34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87C86D1-33A5-4F22-A5ED-414864AE4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61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76200</xdr:colOff>
      <xdr:row>2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DAB57A-E37B-4896-8DDE-07C71A011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76200</xdr:colOff>
      <xdr:row>3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DB6A58E-6983-4088-96F3-FE03BDC0B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0CF73-30B1-4869-B397-4AD1BF228591}">
  <sheetPr>
    <tabColor rgb="FFFFC000"/>
  </sheetPr>
  <dimension ref="B2:N51"/>
  <sheetViews>
    <sheetView showGridLines="0" topLeftCell="B13" zoomScale="160" zoomScaleNormal="160" workbookViewId="0">
      <selection activeCell="C17" sqref="C17"/>
    </sheetView>
  </sheetViews>
  <sheetFormatPr baseColWidth="10" defaultColWidth="8.83203125" defaultRowHeight="15" x14ac:dyDescent="0.2"/>
  <cols>
    <col min="2" max="2" width="50.83203125" bestFit="1" customWidth="1"/>
    <col min="3" max="5" width="9" bestFit="1" customWidth="1"/>
    <col min="6" max="7" width="8" bestFit="1" customWidth="1"/>
    <col min="9" max="9" width="22.5" bestFit="1" customWidth="1"/>
    <col min="10" max="12" width="8.83203125" bestFit="1" customWidth="1"/>
    <col min="13" max="14" width="7.83203125" bestFit="1" customWidth="1"/>
    <col min="15" max="15" width="8" bestFit="1" customWidth="1"/>
  </cols>
  <sheetData>
    <row r="2" spans="2:14" x14ac:dyDescent="0.2">
      <c r="B2" s="22"/>
      <c r="C2" s="23">
        <v>44256</v>
      </c>
      <c r="D2" s="23">
        <v>43891</v>
      </c>
      <c r="E2" s="23">
        <v>43525</v>
      </c>
      <c r="F2" s="23">
        <v>43160</v>
      </c>
      <c r="G2" s="23">
        <v>42795</v>
      </c>
      <c r="I2" s="13"/>
      <c r="J2" s="23">
        <v>44256</v>
      </c>
      <c r="K2" s="23">
        <v>43891</v>
      </c>
      <c r="L2" s="23">
        <v>43525</v>
      </c>
      <c r="M2" s="23">
        <v>43160</v>
      </c>
      <c r="N2" s="23">
        <v>42795</v>
      </c>
    </row>
    <row r="3" spans="2:14" x14ac:dyDescent="0.2">
      <c r="B3" s="22"/>
      <c r="C3" s="18" t="s">
        <v>17</v>
      </c>
      <c r="D3" s="18" t="s">
        <v>17</v>
      </c>
      <c r="E3" s="18" t="s">
        <v>17</v>
      </c>
      <c r="F3" s="18" t="s">
        <v>17</v>
      </c>
      <c r="G3" s="18" t="s">
        <v>17</v>
      </c>
      <c r="I3" s="22" t="s">
        <v>82</v>
      </c>
      <c r="J3" s="21">
        <v>12671.53</v>
      </c>
      <c r="K3" s="21">
        <v>11322.11</v>
      </c>
      <c r="L3" s="21">
        <v>10672.97</v>
      </c>
      <c r="M3" s="21">
        <v>9459.99</v>
      </c>
      <c r="N3" s="21">
        <v>8559.15</v>
      </c>
    </row>
    <row r="4" spans="2:14" x14ac:dyDescent="0.2">
      <c r="B4" s="22" t="s">
        <v>75</v>
      </c>
      <c r="C4" s="17"/>
      <c r="D4" s="18"/>
      <c r="E4" s="18"/>
      <c r="F4" s="18"/>
      <c r="G4" s="18"/>
      <c r="I4" s="22" t="s">
        <v>91</v>
      </c>
      <c r="J4" s="21">
        <v>10292.09</v>
      </c>
      <c r="K4" s="21">
        <v>9432.85</v>
      </c>
      <c r="L4" s="21">
        <v>8956.86</v>
      </c>
      <c r="M4" s="21">
        <v>8014.79</v>
      </c>
      <c r="N4" s="21">
        <v>7307.99</v>
      </c>
    </row>
    <row r="5" spans="2:14" x14ac:dyDescent="0.2">
      <c r="B5" s="22" t="s">
        <v>76</v>
      </c>
      <c r="C5" s="21">
        <v>12113.65</v>
      </c>
      <c r="D5" s="21">
        <v>10820.57</v>
      </c>
      <c r="E5" s="21">
        <v>10389.49</v>
      </c>
      <c r="F5" s="21">
        <v>9276.17</v>
      </c>
      <c r="G5" s="21">
        <v>8577.14</v>
      </c>
      <c r="I5" s="22" t="s">
        <v>101</v>
      </c>
      <c r="J5" s="21">
        <v>1760.03</v>
      </c>
      <c r="K5" s="21">
        <v>1484.3</v>
      </c>
      <c r="L5" s="21">
        <v>1122.2</v>
      </c>
      <c r="M5" s="18">
        <v>947.89</v>
      </c>
      <c r="N5" s="18">
        <v>843.69</v>
      </c>
    </row>
    <row r="6" spans="2:14" x14ac:dyDescent="0.2">
      <c r="B6" s="22" t="s">
        <v>77</v>
      </c>
      <c r="C6" s="18">
        <v>0</v>
      </c>
      <c r="D6" s="18">
        <v>0</v>
      </c>
      <c r="E6" s="18">
        <v>0</v>
      </c>
      <c r="F6" s="18">
        <v>76.11</v>
      </c>
      <c r="G6" s="18">
        <v>270.02</v>
      </c>
    </row>
    <row r="7" spans="2:14" x14ac:dyDescent="0.2">
      <c r="B7" s="22" t="s">
        <v>78</v>
      </c>
      <c r="C7" s="21">
        <v>12113.65</v>
      </c>
      <c r="D7" s="21">
        <v>10820.57</v>
      </c>
      <c r="E7" s="21">
        <v>10389.49</v>
      </c>
      <c r="F7" s="21">
        <v>9200.06</v>
      </c>
      <c r="G7" s="21">
        <v>8307.1200000000008</v>
      </c>
    </row>
    <row r="8" spans="2:14" x14ac:dyDescent="0.2">
      <c r="B8" s="22" t="s">
        <v>79</v>
      </c>
      <c r="C8" s="18">
        <v>265.18</v>
      </c>
      <c r="D8" s="18">
        <v>166.11</v>
      </c>
      <c r="E8" s="18">
        <v>92.96</v>
      </c>
      <c r="F8" s="18">
        <v>104</v>
      </c>
      <c r="G8" s="18">
        <v>107.25</v>
      </c>
    </row>
    <row r="9" spans="2:14" x14ac:dyDescent="0.2">
      <c r="B9" s="25" t="s">
        <v>80</v>
      </c>
      <c r="C9" s="20">
        <v>12378.83</v>
      </c>
      <c r="D9" s="20">
        <v>10986.68</v>
      </c>
      <c r="E9" s="20">
        <v>10482.450000000001</v>
      </c>
      <c r="F9" s="20">
        <v>9304.06</v>
      </c>
      <c r="G9" s="20">
        <v>8414.3700000000008</v>
      </c>
    </row>
    <row r="10" spans="2:14" x14ac:dyDescent="0.2">
      <c r="B10" s="22" t="s">
        <v>81</v>
      </c>
      <c r="C10" s="18">
        <v>292.7</v>
      </c>
      <c r="D10" s="18">
        <v>335.43</v>
      </c>
      <c r="E10" s="18">
        <v>190.52</v>
      </c>
      <c r="F10" s="18">
        <v>155.93</v>
      </c>
      <c r="G10" s="18">
        <v>144.78</v>
      </c>
    </row>
    <row r="11" spans="2:14" x14ac:dyDescent="0.2">
      <c r="B11" s="25" t="s">
        <v>82</v>
      </c>
      <c r="C11" s="20">
        <v>12671.53</v>
      </c>
      <c r="D11" s="20">
        <v>11322.11</v>
      </c>
      <c r="E11" s="20">
        <v>10672.97</v>
      </c>
      <c r="F11" s="20">
        <v>9459.99</v>
      </c>
      <c r="G11" s="20">
        <v>8559.15</v>
      </c>
    </row>
    <row r="12" spans="2:14" x14ac:dyDescent="0.2">
      <c r="B12" s="22" t="s">
        <v>83</v>
      </c>
      <c r="C12" s="17"/>
      <c r="D12" s="18"/>
      <c r="E12" s="18"/>
      <c r="F12" s="18"/>
      <c r="G12" s="18"/>
    </row>
    <row r="13" spans="2:14" x14ac:dyDescent="0.2">
      <c r="B13" s="22" t="s">
        <v>84</v>
      </c>
      <c r="C13" s="21">
        <v>5509.69</v>
      </c>
      <c r="D13" s="21">
        <v>5052.67</v>
      </c>
      <c r="E13" s="21">
        <v>4944.7700000000004</v>
      </c>
      <c r="F13" s="21">
        <v>4405.17</v>
      </c>
      <c r="G13" s="21">
        <v>4342.78</v>
      </c>
      <c r="I13" s="1" t="s">
        <v>174</v>
      </c>
    </row>
    <row r="14" spans="2:14" x14ac:dyDescent="0.2">
      <c r="B14" s="22" t="s">
        <v>85</v>
      </c>
      <c r="C14" s="21">
        <v>1908.5</v>
      </c>
      <c r="D14" s="21">
        <v>1543.55</v>
      </c>
      <c r="E14" s="21">
        <v>1381.88</v>
      </c>
      <c r="F14" s="21">
        <v>1372.46</v>
      </c>
      <c r="G14" s="18">
        <v>904.78</v>
      </c>
    </row>
    <row r="15" spans="2:14" x14ac:dyDescent="0.2">
      <c r="B15" s="22" t="s">
        <v>86</v>
      </c>
      <c r="C15" s="18">
        <v>-43.22</v>
      </c>
      <c r="D15" s="18">
        <v>61.51</v>
      </c>
      <c r="E15" s="18">
        <v>-49.02</v>
      </c>
      <c r="F15" s="18">
        <v>-4.18</v>
      </c>
      <c r="G15" s="18">
        <v>-49.25</v>
      </c>
    </row>
    <row r="16" spans="2:14" x14ac:dyDescent="0.2">
      <c r="B16" s="22" t="s">
        <v>87</v>
      </c>
      <c r="C16" s="18">
        <v>402.85</v>
      </c>
      <c r="D16" s="18">
        <v>368.87</v>
      </c>
      <c r="E16" s="18">
        <v>321.64</v>
      </c>
      <c r="F16" s="18">
        <v>294.87</v>
      </c>
      <c r="G16" s="18">
        <v>241.68</v>
      </c>
    </row>
    <row r="17" spans="2:7" x14ac:dyDescent="0.2">
      <c r="B17" s="22" t="s">
        <v>88</v>
      </c>
      <c r="C17" s="18">
        <v>97.81</v>
      </c>
      <c r="D17" s="18">
        <v>65.17</v>
      </c>
      <c r="E17" s="18">
        <v>1.54</v>
      </c>
      <c r="F17" s="18">
        <v>1.45</v>
      </c>
      <c r="G17" s="18">
        <v>1.34</v>
      </c>
    </row>
    <row r="18" spans="2:7" x14ac:dyDescent="0.2">
      <c r="B18" s="22" t="s">
        <v>89</v>
      </c>
      <c r="C18" s="18">
        <v>166.77</v>
      </c>
      <c r="D18" s="18">
        <v>151.69</v>
      </c>
      <c r="E18" s="18">
        <v>135</v>
      </c>
      <c r="F18" s="18">
        <v>119.76</v>
      </c>
      <c r="G18" s="18">
        <v>96.43</v>
      </c>
    </row>
    <row r="19" spans="2:7" x14ac:dyDescent="0.2">
      <c r="B19" s="22" t="s">
        <v>90</v>
      </c>
      <c r="C19" s="21">
        <v>2249.69</v>
      </c>
      <c r="D19" s="21">
        <v>2189.39</v>
      </c>
      <c r="E19" s="21">
        <v>2221.0500000000002</v>
      </c>
      <c r="F19" s="21">
        <v>1825.26</v>
      </c>
      <c r="G19" s="21">
        <v>1770.23</v>
      </c>
    </row>
    <row r="20" spans="2:7" x14ac:dyDescent="0.2">
      <c r="B20" s="25" t="s">
        <v>91</v>
      </c>
      <c r="C20" s="20">
        <v>10292.09</v>
      </c>
      <c r="D20" s="20">
        <v>9432.85</v>
      </c>
      <c r="E20" s="20">
        <v>8956.86</v>
      </c>
      <c r="F20" s="20">
        <v>8014.79</v>
      </c>
      <c r="G20" s="20">
        <v>7307.99</v>
      </c>
    </row>
    <row r="21" spans="2:7" x14ac:dyDescent="0.2">
      <c r="B21" s="22"/>
      <c r="C21" s="23">
        <v>44256</v>
      </c>
      <c r="D21" s="23">
        <v>43891</v>
      </c>
      <c r="E21" s="23">
        <v>43525</v>
      </c>
      <c r="F21" s="23">
        <v>43160</v>
      </c>
      <c r="G21" s="23">
        <v>42795</v>
      </c>
    </row>
    <row r="22" spans="2:7" x14ac:dyDescent="0.2">
      <c r="B22" s="22"/>
      <c r="C22" s="18" t="s">
        <v>17</v>
      </c>
      <c r="D22" s="18" t="s">
        <v>17</v>
      </c>
      <c r="E22" s="18" t="s">
        <v>17</v>
      </c>
      <c r="F22" s="18" t="s">
        <v>17</v>
      </c>
      <c r="G22" s="18" t="s">
        <v>17</v>
      </c>
    </row>
    <row r="23" spans="2:7" x14ac:dyDescent="0.2">
      <c r="B23" s="22" t="s">
        <v>92</v>
      </c>
      <c r="C23" s="21">
        <v>2379.44</v>
      </c>
      <c r="D23" s="21">
        <v>1889.26</v>
      </c>
      <c r="E23" s="21">
        <v>1716.11</v>
      </c>
      <c r="F23" s="21">
        <v>1445.2</v>
      </c>
      <c r="G23" s="21">
        <v>1251.1600000000001</v>
      </c>
    </row>
    <row r="24" spans="2:7" x14ac:dyDescent="0.2">
      <c r="B24" s="22" t="s">
        <v>93</v>
      </c>
      <c r="C24" s="18">
        <v>0</v>
      </c>
      <c r="D24" s="18">
        <v>19</v>
      </c>
      <c r="E24" s="18">
        <v>0</v>
      </c>
      <c r="F24" s="18">
        <v>0</v>
      </c>
      <c r="G24" s="18">
        <v>0</v>
      </c>
    </row>
    <row r="25" spans="2:7" x14ac:dyDescent="0.2">
      <c r="B25" s="22" t="s">
        <v>94</v>
      </c>
      <c r="C25" s="21">
        <v>2379.44</v>
      </c>
      <c r="D25" s="21">
        <v>1908.26</v>
      </c>
      <c r="E25" s="21">
        <v>1716.11</v>
      </c>
      <c r="F25" s="21">
        <v>1445.2</v>
      </c>
      <c r="G25" s="21">
        <v>1251.1600000000001</v>
      </c>
    </row>
    <row r="26" spans="2:7" x14ac:dyDescent="0.2">
      <c r="B26" s="22" t="s">
        <v>95</v>
      </c>
      <c r="C26" s="17"/>
      <c r="D26" s="18"/>
      <c r="E26" s="18"/>
      <c r="F26" s="18"/>
      <c r="G26" s="18"/>
    </row>
    <row r="27" spans="2:7" x14ac:dyDescent="0.2">
      <c r="B27" s="22" t="s">
        <v>96</v>
      </c>
      <c r="C27" s="18">
        <v>622.53</v>
      </c>
      <c r="D27" s="18">
        <v>416.86</v>
      </c>
      <c r="E27" s="18">
        <v>581.36</v>
      </c>
      <c r="F27" s="18">
        <v>499.56</v>
      </c>
      <c r="G27" s="18">
        <v>390.2</v>
      </c>
    </row>
    <row r="28" spans="2:7" x14ac:dyDescent="0.2">
      <c r="B28" s="22" t="s">
        <v>97</v>
      </c>
      <c r="C28" s="18">
        <v>-3.12</v>
      </c>
      <c r="D28" s="18">
        <v>7.1</v>
      </c>
      <c r="E28" s="18">
        <v>12.55</v>
      </c>
      <c r="F28" s="18">
        <v>-2.25</v>
      </c>
      <c r="G28" s="18">
        <v>17.27</v>
      </c>
    </row>
    <row r="29" spans="2:7" x14ac:dyDescent="0.2">
      <c r="B29" s="25" t="s">
        <v>98</v>
      </c>
      <c r="C29" s="19">
        <v>619.41</v>
      </c>
      <c r="D29" s="19">
        <v>423.96</v>
      </c>
      <c r="E29" s="19">
        <v>593.91</v>
      </c>
      <c r="F29" s="19">
        <v>497.31</v>
      </c>
      <c r="G29" s="19">
        <v>407.47</v>
      </c>
    </row>
    <row r="30" spans="2:7" x14ac:dyDescent="0.2">
      <c r="B30" s="22" t="s">
        <v>99</v>
      </c>
      <c r="C30" s="21">
        <v>1760.03</v>
      </c>
      <c r="D30" s="21">
        <v>1484.3</v>
      </c>
      <c r="E30" s="21">
        <v>1122.2</v>
      </c>
      <c r="F30" s="18">
        <v>947.89</v>
      </c>
      <c r="G30" s="18">
        <v>843.69</v>
      </c>
    </row>
    <row r="31" spans="2:7" ht="19.25" customHeight="1" x14ac:dyDescent="0.2">
      <c r="B31" s="22" t="s">
        <v>100</v>
      </c>
      <c r="C31" s="21">
        <v>1760.03</v>
      </c>
      <c r="D31" s="21">
        <v>1484.3</v>
      </c>
      <c r="E31" s="21">
        <v>1122.2</v>
      </c>
      <c r="F31" s="18">
        <v>947.89</v>
      </c>
      <c r="G31" s="18">
        <v>843.69</v>
      </c>
    </row>
    <row r="32" spans="2:7" x14ac:dyDescent="0.2">
      <c r="B32" s="25" t="s">
        <v>101</v>
      </c>
      <c r="C32" s="20">
        <v>1760.03</v>
      </c>
      <c r="D32" s="20">
        <v>1484.3</v>
      </c>
      <c r="E32" s="20">
        <v>1122.2</v>
      </c>
      <c r="F32" s="19">
        <v>947.89</v>
      </c>
      <c r="G32" s="19">
        <v>843.69</v>
      </c>
    </row>
    <row r="33" spans="2:9" x14ac:dyDescent="0.2">
      <c r="B33" s="22"/>
      <c r="C33" s="23">
        <v>44256</v>
      </c>
      <c r="D33" s="23">
        <v>43891</v>
      </c>
      <c r="E33" s="23">
        <v>43525</v>
      </c>
      <c r="F33" s="23">
        <v>43160</v>
      </c>
      <c r="G33" s="23">
        <v>42795</v>
      </c>
    </row>
    <row r="34" spans="2:9" x14ac:dyDescent="0.2">
      <c r="B34" s="22"/>
      <c r="C34" s="18" t="s">
        <v>17</v>
      </c>
      <c r="D34" s="18" t="s">
        <v>17</v>
      </c>
      <c r="E34" s="18" t="s">
        <v>17</v>
      </c>
      <c r="F34" s="18" t="s">
        <v>17</v>
      </c>
      <c r="G34" s="18" t="s">
        <v>17</v>
      </c>
    </row>
    <row r="35" spans="2:9" x14ac:dyDescent="0.2">
      <c r="B35" s="22" t="s">
        <v>59</v>
      </c>
      <c r="C35" s="17"/>
      <c r="D35" s="18"/>
      <c r="E35" s="18"/>
      <c r="F35" s="18"/>
      <c r="G35" s="18"/>
    </row>
    <row r="36" spans="2:9" x14ac:dyDescent="0.2">
      <c r="B36" s="22" t="s">
        <v>102</v>
      </c>
      <c r="C36" s="17"/>
      <c r="D36" s="18"/>
      <c r="E36" s="18"/>
      <c r="F36" s="18"/>
      <c r="G36" s="18"/>
    </row>
    <row r="37" spans="2:9" x14ac:dyDescent="0.2">
      <c r="B37" s="22" t="s">
        <v>103</v>
      </c>
      <c r="C37" s="18">
        <v>73.12</v>
      </c>
      <c r="D37" s="18">
        <v>61.75</v>
      </c>
      <c r="E37" s="18">
        <v>46.71</v>
      </c>
      <c r="F37" s="18">
        <v>78.959999999999994</v>
      </c>
      <c r="G37" s="18">
        <v>70.31</v>
      </c>
    </row>
    <row r="38" spans="2:9" x14ac:dyDescent="0.2">
      <c r="B38" s="22" t="s">
        <v>104</v>
      </c>
      <c r="C38" s="18">
        <v>73.09</v>
      </c>
      <c r="D38" s="18">
        <v>61.73</v>
      </c>
      <c r="E38" s="18">
        <v>46.68</v>
      </c>
      <c r="F38" s="18">
        <v>78.92</v>
      </c>
      <c r="G38" s="18">
        <v>70.3</v>
      </c>
    </row>
    <row r="39" spans="2:9" x14ac:dyDescent="0.2">
      <c r="B39" s="22" t="s">
        <v>108</v>
      </c>
      <c r="C39" s="21">
        <v>2839.66</v>
      </c>
      <c r="D39" s="18">
        <v>422.27</v>
      </c>
      <c r="E39" s="18">
        <v>300.14999999999998</v>
      </c>
      <c r="F39" s="18">
        <v>264.13</v>
      </c>
      <c r="G39" s="18">
        <v>239.95</v>
      </c>
    </row>
    <row r="40" spans="2:9" x14ac:dyDescent="0.2">
      <c r="B40" s="22" t="s">
        <v>109</v>
      </c>
      <c r="C40" s="18">
        <v>0</v>
      </c>
      <c r="D40" s="18">
        <v>0</v>
      </c>
      <c r="E40" s="18">
        <v>61.7</v>
      </c>
      <c r="F40" s="18">
        <v>53.78</v>
      </c>
      <c r="G40" s="18">
        <v>48.85</v>
      </c>
    </row>
    <row r="41" spans="2:9" x14ac:dyDescent="0.2">
      <c r="B41" s="22" t="s">
        <v>110</v>
      </c>
      <c r="C41" s="21">
        <v>15750</v>
      </c>
      <c r="D41" s="21">
        <v>3500</v>
      </c>
      <c r="E41" s="21">
        <v>1500</v>
      </c>
      <c r="F41" s="21">
        <v>1250</v>
      </c>
      <c r="G41" s="21">
        <v>1100</v>
      </c>
    </row>
    <row r="42" spans="2:9" ht="19.25" customHeight="1" x14ac:dyDescent="0.2"/>
    <row r="46" spans="2:9" ht="29" customHeight="1" x14ac:dyDescent="0.2">
      <c r="H46" s="5"/>
      <c r="I46" s="5"/>
    </row>
    <row r="47" spans="2:9" ht="19.25" customHeight="1" x14ac:dyDescent="0.2">
      <c r="H47" s="5"/>
      <c r="I47" s="5"/>
    </row>
    <row r="48" spans="2:9" ht="19.25" customHeight="1" x14ac:dyDescent="0.2">
      <c r="H48" s="5"/>
      <c r="I48" s="5"/>
    </row>
    <row r="49" spans="8:9" x14ac:dyDescent="0.2">
      <c r="H49" s="5"/>
      <c r="I49" s="5"/>
    </row>
    <row r="50" spans="8:9" x14ac:dyDescent="0.2">
      <c r="H50" s="5"/>
      <c r="I50" s="5"/>
    </row>
    <row r="51" spans="8:9" x14ac:dyDescent="0.2">
      <c r="H51" s="5"/>
      <c r="I51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44A8B-C6DE-46A9-9ECF-F5126B2F3536}">
  <sheetPr>
    <tabColor rgb="FFFFC000"/>
  </sheetPr>
  <dimension ref="B1:N61"/>
  <sheetViews>
    <sheetView showGridLines="0" topLeftCell="A3" zoomScale="175" zoomScaleNormal="175" workbookViewId="0">
      <selection activeCell="G16" sqref="G16"/>
    </sheetView>
  </sheetViews>
  <sheetFormatPr baseColWidth="10" defaultColWidth="8.83203125" defaultRowHeight="14" x14ac:dyDescent="0.2"/>
  <cols>
    <col min="1" max="1" width="8.83203125" style="11"/>
    <col min="2" max="2" width="30.33203125" style="11" bestFit="1" customWidth="1"/>
    <col min="3" max="3" width="24.33203125" style="11" bestFit="1" customWidth="1"/>
    <col min="4" max="7" width="8" style="11" bestFit="1" customWidth="1"/>
    <col min="8" max="8" width="8.83203125" style="11"/>
    <col min="9" max="9" width="23.33203125" style="11" bestFit="1" customWidth="1"/>
    <col min="10" max="14" width="8" style="11" bestFit="1" customWidth="1"/>
    <col min="15" max="16384" width="8.83203125" style="11"/>
  </cols>
  <sheetData>
    <row r="1" spans="2:14" x14ac:dyDescent="0.2">
      <c r="B1" s="9"/>
      <c r="C1" s="10"/>
    </row>
    <row r="2" spans="2:14" ht="15" x14ac:dyDescent="0.2">
      <c r="B2" s="22"/>
      <c r="C2" s="23">
        <v>44256</v>
      </c>
      <c r="D2" s="23">
        <v>43891</v>
      </c>
      <c r="E2" s="23">
        <v>43525</v>
      </c>
      <c r="F2" s="23">
        <v>43160</v>
      </c>
      <c r="G2" s="23">
        <v>42795</v>
      </c>
      <c r="I2" s="24"/>
      <c r="J2" s="23">
        <v>44256</v>
      </c>
      <c r="K2" s="23">
        <v>43891</v>
      </c>
      <c r="L2" s="23">
        <v>43525</v>
      </c>
      <c r="M2" s="23">
        <v>43160</v>
      </c>
      <c r="N2" s="23">
        <v>42795</v>
      </c>
    </row>
    <row r="3" spans="2:14" ht="15" x14ac:dyDescent="0.2">
      <c r="B3" s="22"/>
      <c r="C3" s="18" t="s">
        <v>17</v>
      </c>
      <c r="D3" s="18" t="s">
        <v>17</v>
      </c>
      <c r="E3" s="18" t="s">
        <v>17</v>
      </c>
      <c r="F3" s="18" t="s">
        <v>17</v>
      </c>
      <c r="G3" s="18" t="s">
        <v>17</v>
      </c>
      <c r="I3" s="22" t="s">
        <v>25</v>
      </c>
      <c r="J3" s="21">
        <v>3319.53</v>
      </c>
      <c r="K3" s="21">
        <v>4274.6499999999996</v>
      </c>
      <c r="L3" s="21">
        <v>4039.45</v>
      </c>
      <c r="M3" s="21">
        <v>3235.28</v>
      </c>
      <c r="N3" s="21">
        <v>2581.98</v>
      </c>
    </row>
    <row r="4" spans="2:14" ht="15" x14ac:dyDescent="0.2">
      <c r="B4" s="22" t="s">
        <v>18</v>
      </c>
      <c r="C4" s="17"/>
      <c r="D4" s="18"/>
      <c r="E4" s="18"/>
      <c r="F4" s="18"/>
      <c r="G4" s="18"/>
      <c r="I4" s="22" t="s">
        <v>30</v>
      </c>
      <c r="J4" s="18">
        <v>768.72</v>
      </c>
      <c r="K4" s="18">
        <v>763.63</v>
      </c>
      <c r="L4" s="18">
        <v>31.16</v>
      </c>
      <c r="M4" s="18">
        <v>25.99</v>
      </c>
      <c r="N4" s="18">
        <v>24.74</v>
      </c>
    </row>
    <row r="5" spans="2:14" ht="15" x14ac:dyDescent="0.2">
      <c r="B5" s="22" t="s">
        <v>19</v>
      </c>
      <c r="C5" s="17"/>
      <c r="D5" s="18"/>
      <c r="E5" s="18"/>
      <c r="F5" s="18"/>
      <c r="G5" s="18"/>
      <c r="I5" s="22" t="s">
        <v>36</v>
      </c>
      <c r="J5" s="21">
        <v>3327.76</v>
      </c>
      <c r="K5" s="21">
        <v>2215.06</v>
      </c>
      <c r="L5" s="21">
        <v>1582.36</v>
      </c>
      <c r="M5" s="21">
        <v>1366.03</v>
      </c>
      <c r="N5" s="21">
        <v>1089.42</v>
      </c>
    </row>
    <row r="6" spans="2:14" ht="15" x14ac:dyDescent="0.2">
      <c r="B6" s="22" t="s">
        <v>20</v>
      </c>
      <c r="C6" s="18">
        <v>24.09</v>
      </c>
      <c r="D6" s="18">
        <v>24.05</v>
      </c>
      <c r="E6" s="18">
        <v>24.03</v>
      </c>
      <c r="F6" s="18">
        <v>24.01</v>
      </c>
      <c r="G6" s="18">
        <v>24</v>
      </c>
      <c r="I6" s="22" t="s">
        <v>49</v>
      </c>
      <c r="J6" s="21">
        <v>3401.08</v>
      </c>
      <c r="K6" s="21">
        <v>4048.19</v>
      </c>
      <c r="L6" s="21">
        <v>2582.6999999999998</v>
      </c>
      <c r="M6" s="21">
        <v>1859.78</v>
      </c>
      <c r="N6" s="21">
        <v>1691.26</v>
      </c>
    </row>
    <row r="7" spans="2:14" ht="15" x14ac:dyDescent="0.2">
      <c r="B7" s="25" t="s">
        <v>21</v>
      </c>
      <c r="C7" s="19">
        <v>24.09</v>
      </c>
      <c r="D7" s="19">
        <v>24.05</v>
      </c>
      <c r="E7" s="19">
        <v>24.03</v>
      </c>
      <c r="F7" s="19">
        <v>24.01</v>
      </c>
      <c r="G7" s="19">
        <v>24</v>
      </c>
      <c r="I7" s="22" t="s">
        <v>57</v>
      </c>
      <c r="J7" s="21">
        <v>4014.93</v>
      </c>
      <c r="K7" s="21">
        <v>3205.15</v>
      </c>
      <c r="L7" s="21">
        <v>3070.27</v>
      </c>
      <c r="M7" s="21">
        <v>2767.52</v>
      </c>
      <c r="N7" s="21">
        <v>2004.88</v>
      </c>
    </row>
    <row r="8" spans="2:14" ht="15" x14ac:dyDescent="0.2">
      <c r="B8" s="22" t="s">
        <v>22</v>
      </c>
      <c r="C8" s="21">
        <v>3267.34</v>
      </c>
      <c r="D8" s="21">
        <v>4216.1899999999996</v>
      </c>
      <c r="E8" s="21">
        <v>4015.42</v>
      </c>
      <c r="F8" s="21">
        <v>3211.27</v>
      </c>
      <c r="G8" s="21">
        <v>2557.98</v>
      </c>
      <c r="I8" s="22" t="s">
        <v>58</v>
      </c>
      <c r="J8" s="21">
        <v>7416.01</v>
      </c>
      <c r="K8" s="21">
        <v>7253.34</v>
      </c>
      <c r="L8" s="21">
        <v>5652.97</v>
      </c>
      <c r="M8" s="21">
        <v>4627.3</v>
      </c>
      <c r="N8" s="21">
        <v>3696.14</v>
      </c>
    </row>
    <row r="9" spans="2:14" ht="15" x14ac:dyDescent="0.2">
      <c r="B9" s="25" t="s">
        <v>23</v>
      </c>
      <c r="C9" s="20">
        <v>3267.34</v>
      </c>
      <c r="D9" s="20">
        <v>4216.1899999999996</v>
      </c>
      <c r="E9" s="20">
        <v>4015.42</v>
      </c>
      <c r="F9" s="20">
        <v>3211.27</v>
      </c>
      <c r="G9" s="20">
        <v>2557.98</v>
      </c>
    </row>
    <row r="10" spans="2:14" ht="15" x14ac:dyDescent="0.2">
      <c r="B10" s="22" t="s">
        <v>24</v>
      </c>
      <c r="C10" s="18">
        <v>28.1</v>
      </c>
      <c r="D10" s="18">
        <v>34.409999999999997</v>
      </c>
      <c r="E10" s="18">
        <v>0</v>
      </c>
      <c r="F10" s="18">
        <v>0</v>
      </c>
      <c r="G10" s="18">
        <v>0</v>
      </c>
    </row>
    <row r="11" spans="2:14" ht="15" x14ac:dyDescent="0.2">
      <c r="B11" s="25" t="s">
        <v>25</v>
      </c>
      <c r="C11" s="20">
        <v>3319.53</v>
      </c>
      <c r="D11" s="20">
        <v>4274.6499999999996</v>
      </c>
      <c r="E11" s="20">
        <v>4039.45</v>
      </c>
      <c r="F11" s="20">
        <v>3235.28</v>
      </c>
      <c r="G11" s="20">
        <v>2581.98</v>
      </c>
    </row>
    <row r="12" spans="2:14" ht="15" x14ac:dyDescent="0.2">
      <c r="B12" s="22" t="s">
        <v>26</v>
      </c>
      <c r="C12" s="17"/>
      <c r="D12" s="18"/>
      <c r="E12" s="18"/>
      <c r="F12" s="18"/>
      <c r="G12" s="18"/>
    </row>
    <row r="13" spans="2:14" ht="15" x14ac:dyDescent="0.2">
      <c r="B13" s="22" t="s">
        <v>27</v>
      </c>
      <c r="C13" s="18">
        <v>721.55</v>
      </c>
      <c r="D13" s="18">
        <v>722.13</v>
      </c>
      <c r="E13" s="18">
        <v>0.26</v>
      </c>
      <c r="F13" s="18">
        <v>0.3</v>
      </c>
      <c r="G13" s="18">
        <v>0.44</v>
      </c>
    </row>
    <row r="14" spans="2:14" ht="15" x14ac:dyDescent="0.2">
      <c r="B14" s="22" t="s">
        <v>28</v>
      </c>
      <c r="C14" s="18">
        <v>7.85</v>
      </c>
      <c r="D14" s="18">
        <v>10.97</v>
      </c>
      <c r="E14" s="18">
        <v>3.87</v>
      </c>
      <c r="F14" s="18">
        <v>0</v>
      </c>
      <c r="G14" s="18">
        <v>0</v>
      </c>
    </row>
    <row r="15" spans="2:14" ht="15" x14ac:dyDescent="0.2">
      <c r="B15" s="22" t="s">
        <v>29</v>
      </c>
      <c r="C15" s="18">
        <v>39.32</v>
      </c>
      <c r="D15" s="18">
        <v>30.53</v>
      </c>
      <c r="E15" s="18">
        <v>27.03</v>
      </c>
      <c r="F15" s="18">
        <v>25.69</v>
      </c>
      <c r="G15" s="18">
        <v>24.3</v>
      </c>
    </row>
    <row r="16" spans="2:14" ht="15" x14ac:dyDescent="0.2">
      <c r="B16" s="25" t="s">
        <v>30</v>
      </c>
      <c r="C16" s="19">
        <v>768.72</v>
      </c>
      <c r="D16" s="19">
        <v>763.63</v>
      </c>
      <c r="E16" s="19">
        <v>31.16</v>
      </c>
      <c r="F16" s="19">
        <v>25.99</v>
      </c>
      <c r="G16" s="19">
        <v>24.74</v>
      </c>
    </row>
    <row r="17" spans="2:7" ht="15" x14ac:dyDescent="0.2">
      <c r="B17" s="22" t="s">
        <v>31</v>
      </c>
      <c r="C17" s="17"/>
      <c r="D17" s="18"/>
      <c r="E17" s="18"/>
      <c r="F17" s="18"/>
      <c r="G17" s="18"/>
    </row>
    <row r="18" spans="2:7" ht="15" x14ac:dyDescent="0.2">
      <c r="B18" s="22" t="s">
        <v>32</v>
      </c>
      <c r="C18" s="21">
        <v>1075.7</v>
      </c>
      <c r="D18" s="18">
        <v>479.99</v>
      </c>
      <c r="E18" s="18">
        <v>0</v>
      </c>
      <c r="F18" s="18">
        <v>9.01</v>
      </c>
      <c r="G18" s="18">
        <v>0</v>
      </c>
    </row>
    <row r="19" spans="2:7" ht="15" x14ac:dyDescent="0.2">
      <c r="B19" s="22" t="s">
        <v>33</v>
      </c>
      <c r="C19" s="21">
        <v>1191.0899999999999</v>
      </c>
      <c r="D19" s="18">
        <v>955.98</v>
      </c>
      <c r="E19" s="21">
        <v>1032.54</v>
      </c>
      <c r="F19" s="18">
        <v>866.36</v>
      </c>
      <c r="G19" s="18">
        <v>643.82000000000005</v>
      </c>
    </row>
    <row r="20" spans="2:7" ht="15" x14ac:dyDescent="0.2">
      <c r="B20" s="22" t="s">
        <v>34</v>
      </c>
      <c r="C20" s="18">
        <v>695.34</v>
      </c>
      <c r="D20" s="18">
        <v>596.39</v>
      </c>
      <c r="E20" s="18">
        <v>361.3</v>
      </c>
      <c r="F20" s="18">
        <v>319.61</v>
      </c>
      <c r="G20" s="18">
        <v>271.12</v>
      </c>
    </row>
    <row r="21" spans="2:7" ht="15" x14ac:dyDescent="0.2">
      <c r="B21" s="22" t="s">
        <v>35</v>
      </c>
      <c r="C21" s="18">
        <v>365.63</v>
      </c>
      <c r="D21" s="18">
        <v>182.7</v>
      </c>
      <c r="E21" s="18">
        <v>188.52</v>
      </c>
      <c r="F21" s="18">
        <v>171.05</v>
      </c>
      <c r="G21" s="18">
        <v>174.48</v>
      </c>
    </row>
    <row r="22" spans="2:7" ht="15" x14ac:dyDescent="0.2">
      <c r="B22" s="25" t="s">
        <v>36</v>
      </c>
      <c r="C22" s="20">
        <v>3327.76</v>
      </c>
      <c r="D22" s="20">
        <v>2215.06</v>
      </c>
      <c r="E22" s="20">
        <v>1582.36</v>
      </c>
      <c r="F22" s="20">
        <v>1366.03</v>
      </c>
      <c r="G22" s="20">
        <v>1089.42</v>
      </c>
    </row>
    <row r="23" spans="2:7" ht="15" x14ac:dyDescent="0.2">
      <c r="B23" s="25" t="s">
        <v>37</v>
      </c>
      <c r="C23" s="20">
        <v>7416.01</v>
      </c>
      <c r="D23" s="20">
        <v>7253.34</v>
      </c>
      <c r="E23" s="20">
        <v>5652.97</v>
      </c>
      <c r="F23" s="20">
        <v>4627.3</v>
      </c>
      <c r="G23" s="20">
        <v>3696.14</v>
      </c>
    </row>
    <row r="24" spans="2:7" ht="15" x14ac:dyDescent="0.2">
      <c r="B24" s="22" t="s">
        <v>38</v>
      </c>
      <c r="C24" s="17"/>
      <c r="D24" s="18"/>
      <c r="E24" s="18"/>
      <c r="F24" s="18"/>
      <c r="G24" s="18"/>
    </row>
    <row r="25" spans="2:7" ht="15" x14ac:dyDescent="0.2">
      <c r="B25" s="22" t="s">
        <v>39</v>
      </c>
      <c r="C25" s="17"/>
      <c r="D25" s="18"/>
      <c r="E25" s="18"/>
      <c r="F25" s="18"/>
      <c r="G25" s="18"/>
    </row>
    <row r="26" spans="2:7" ht="15" x14ac:dyDescent="0.2">
      <c r="B26" s="22" t="s">
        <v>40</v>
      </c>
      <c r="C26" s="21">
        <v>1360.02</v>
      </c>
      <c r="D26" s="21">
        <v>1416.02</v>
      </c>
      <c r="E26" s="21">
        <v>1283.8499999999999</v>
      </c>
      <c r="F26" s="21">
        <v>1008.31</v>
      </c>
      <c r="G26" s="18">
        <v>812.47</v>
      </c>
    </row>
    <row r="27" spans="2:7" ht="15" x14ac:dyDescent="0.2">
      <c r="B27" s="22" t="s">
        <v>41</v>
      </c>
      <c r="C27" s="18">
        <v>8.5399999999999991</v>
      </c>
      <c r="D27" s="18">
        <v>8.3699999999999992</v>
      </c>
      <c r="E27" s="18">
        <v>7.62</v>
      </c>
      <c r="F27" s="18">
        <v>7.97</v>
      </c>
      <c r="G27" s="18">
        <v>11.6</v>
      </c>
    </row>
    <row r="28" spans="2:7" ht="15" x14ac:dyDescent="0.2">
      <c r="B28" s="22" t="s">
        <v>42</v>
      </c>
      <c r="C28" s="18">
        <v>111.66</v>
      </c>
      <c r="D28" s="18">
        <v>38.92</v>
      </c>
      <c r="E28" s="18">
        <v>64.91</v>
      </c>
      <c r="F28" s="18">
        <v>200.28</v>
      </c>
      <c r="G28" s="18">
        <v>29.77</v>
      </c>
    </row>
    <row r="29" spans="2:7" ht="15" x14ac:dyDescent="0.2">
      <c r="B29" s="22" t="s">
        <v>43</v>
      </c>
      <c r="C29" s="18">
        <v>35.28</v>
      </c>
      <c r="D29" s="18">
        <v>36.14</v>
      </c>
      <c r="E29" s="18">
        <v>36.130000000000003</v>
      </c>
      <c r="F29" s="18">
        <v>14.99</v>
      </c>
      <c r="G29" s="18">
        <v>15.25</v>
      </c>
    </row>
    <row r="30" spans="2:7" ht="15" x14ac:dyDescent="0.2">
      <c r="B30" s="22" t="s">
        <v>44</v>
      </c>
      <c r="C30" s="21">
        <v>1515.5</v>
      </c>
      <c r="D30" s="21">
        <v>1499.45</v>
      </c>
      <c r="E30" s="21">
        <v>1392.51</v>
      </c>
      <c r="F30" s="21">
        <v>1231.55</v>
      </c>
      <c r="G30" s="18">
        <v>869.09</v>
      </c>
    </row>
    <row r="31" spans="2:7" ht="15" x14ac:dyDescent="0.2">
      <c r="B31" s="22" t="s">
        <v>45</v>
      </c>
      <c r="C31" s="21">
        <v>1657.16</v>
      </c>
      <c r="D31" s="21">
        <v>2259.11</v>
      </c>
      <c r="E31" s="21">
        <v>1050.97</v>
      </c>
      <c r="F31" s="18">
        <v>450.65</v>
      </c>
      <c r="G31" s="18">
        <v>514.17999999999995</v>
      </c>
    </row>
    <row r="32" spans="2:7" ht="15" x14ac:dyDescent="0.2">
      <c r="B32" s="22" t="s">
        <v>46</v>
      </c>
      <c r="C32" s="18">
        <v>0</v>
      </c>
      <c r="D32" s="18">
        <v>0</v>
      </c>
      <c r="E32" s="18">
        <v>0</v>
      </c>
      <c r="F32" s="18">
        <v>8.68</v>
      </c>
      <c r="G32" s="18">
        <v>6.43</v>
      </c>
    </row>
    <row r="33" spans="2:7" ht="15" x14ac:dyDescent="0.2">
      <c r="B33" s="22" t="s">
        <v>47</v>
      </c>
      <c r="C33" s="18">
        <v>70.73</v>
      </c>
      <c r="D33" s="18">
        <v>192.03</v>
      </c>
      <c r="E33" s="18">
        <v>15.55</v>
      </c>
      <c r="F33" s="18">
        <v>86.74</v>
      </c>
      <c r="G33" s="18">
        <v>116.52</v>
      </c>
    </row>
    <row r="34" spans="2:7" ht="15" x14ac:dyDescent="0.2">
      <c r="B34" s="22" t="s">
        <v>48</v>
      </c>
      <c r="C34" s="18">
        <v>157.69</v>
      </c>
      <c r="D34" s="18">
        <v>97.6</v>
      </c>
      <c r="E34" s="18">
        <v>123.67</v>
      </c>
      <c r="F34" s="18">
        <v>82.16</v>
      </c>
      <c r="G34" s="18">
        <v>185.04</v>
      </c>
    </row>
    <row r="35" spans="2:7" ht="15" x14ac:dyDescent="0.2">
      <c r="B35" s="25" t="s">
        <v>49</v>
      </c>
      <c r="C35" s="20">
        <v>3401.08</v>
      </c>
      <c r="D35" s="20">
        <v>4048.19</v>
      </c>
      <c r="E35" s="20">
        <v>2582.6999999999998</v>
      </c>
      <c r="F35" s="20">
        <v>1859.78</v>
      </c>
      <c r="G35" s="20">
        <v>1691.26</v>
      </c>
    </row>
    <row r="36" spans="2:7" ht="15" x14ac:dyDescent="0.2">
      <c r="B36" s="22" t="s">
        <v>50</v>
      </c>
      <c r="C36" s="17"/>
      <c r="D36" s="18"/>
      <c r="E36" s="18"/>
      <c r="F36" s="18"/>
      <c r="G36" s="18"/>
    </row>
    <row r="37" spans="2:7" ht="15" x14ac:dyDescent="0.2">
      <c r="B37" s="22" t="s">
        <v>51</v>
      </c>
      <c r="C37" s="21">
        <v>1292.96</v>
      </c>
      <c r="D37" s="18">
        <v>882.06</v>
      </c>
      <c r="E37" s="18">
        <v>594.70000000000005</v>
      </c>
      <c r="F37" s="18">
        <v>735.48</v>
      </c>
      <c r="G37" s="18">
        <v>85.73</v>
      </c>
    </row>
    <row r="38" spans="2:7" ht="15" x14ac:dyDescent="0.2">
      <c r="B38" s="22" t="s">
        <v>52</v>
      </c>
      <c r="C38" s="18">
        <v>991.28</v>
      </c>
      <c r="D38" s="18">
        <v>633.53</v>
      </c>
      <c r="E38" s="18">
        <v>718.89</v>
      </c>
      <c r="F38" s="18">
        <v>594.58000000000004</v>
      </c>
      <c r="G38" s="18">
        <v>602.61</v>
      </c>
    </row>
    <row r="39" spans="2:7" ht="15" x14ac:dyDescent="0.2">
      <c r="B39" s="22" t="s">
        <v>53</v>
      </c>
      <c r="C39" s="18">
        <v>198.36</v>
      </c>
      <c r="D39" s="18">
        <v>242.23</v>
      </c>
      <c r="E39" s="18">
        <v>350.96</v>
      </c>
      <c r="F39" s="18">
        <v>230.32</v>
      </c>
      <c r="G39" s="18">
        <v>126.41</v>
      </c>
    </row>
    <row r="40" spans="2:7" ht="15" x14ac:dyDescent="0.2">
      <c r="B40" s="22" t="s">
        <v>54</v>
      </c>
      <c r="C40" s="18">
        <v>110.8</v>
      </c>
      <c r="D40" s="18">
        <v>39.159999999999997</v>
      </c>
      <c r="E40" s="18">
        <v>40.479999999999997</v>
      </c>
      <c r="F40" s="18">
        <v>97.25</v>
      </c>
      <c r="G40" s="18">
        <v>53.55</v>
      </c>
    </row>
    <row r="41" spans="2:7" ht="15" x14ac:dyDescent="0.2">
      <c r="B41" s="22" t="s">
        <v>55</v>
      </c>
      <c r="C41" s="18">
        <v>946.09</v>
      </c>
      <c r="D41" s="21">
        <v>1075.73</v>
      </c>
      <c r="E41" s="21">
        <v>1121.4100000000001</v>
      </c>
      <c r="F41" s="18">
        <v>820.41</v>
      </c>
      <c r="G41" s="18">
        <v>791.94</v>
      </c>
    </row>
    <row r="42" spans="2:7" ht="15" x14ac:dyDescent="0.2">
      <c r="B42" s="22" t="s">
        <v>56</v>
      </c>
      <c r="C42" s="18">
        <v>475.44</v>
      </c>
      <c r="D42" s="18">
        <v>332.44</v>
      </c>
      <c r="E42" s="18">
        <v>243.83</v>
      </c>
      <c r="F42" s="18">
        <v>289.48</v>
      </c>
      <c r="G42" s="18">
        <v>344.64</v>
      </c>
    </row>
    <row r="43" spans="2:7" ht="15" x14ac:dyDescent="0.2">
      <c r="B43" s="25" t="s">
        <v>57</v>
      </c>
      <c r="C43" s="20">
        <v>4014.93</v>
      </c>
      <c r="D43" s="20">
        <v>3205.15</v>
      </c>
      <c r="E43" s="20">
        <v>3070.27</v>
      </c>
      <c r="F43" s="20">
        <v>2767.52</v>
      </c>
      <c r="G43" s="20">
        <v>2004.88</v>
      </c>
    </row>
    <row r="44" spans="2:7" ht="15" x14ac:dyDescent="0.2">
      <c r="B44" s="25" t="s">
        <v>58</v>
      </c>
      <c r="C44" s="20">
        <v>7416.01</v>
      </c>
      <c r="D44" s="20">
        <v>7253.34</v>
      </c>
      <c r="E44" s="20">
        <v>5652.97</v>
      </c>
      <c r="F44" s="20">
        <v>4627.3</v>
      </c>
      <c r="G44" s="20">
        <v>3696.14</v>
      </c>
    </row>
    <row r="45" spans="2:7" ht="15" x14ac:dyDescent="0.2">
      <c r="B45" s="22" t="s">
        <v>59</v>
      </c>
      <c r="C45" s="17"/>
      <c r="D45" s="18"/>
      <c r="E45" s="18"/>
      <c r="F45" s="18"/>
      <c r="G45" s="18"/>
    </row>
    <row r="46" spans="2:7" ht="15" x14ac:dyDescent="0.2">
      <c r="B46" s="22" t="s">
        <v>60</v>
      </c>
      <c r="C46" s="17"/>
      <c r="D46" s="18"/>
      <c r="E46" s="18"/>
      <c r="F46" s="18"/>
      <c r="G46" s="18"/>
    </row>
    <row r="47" spans="2:7" ht="15" x14ac:dyDescent="0.2">
      <c r="B47" s="22" t="s">
        <v>61</v>
      </c>
      <c r="C47" s="18">
        <v>547.04999999999995</v>
      </c>
      <c r="D47" s="18">
        <v>241.37</v>
      </c>
      <c r="E47" s="18">
        <v>245.43</v>
      </c>
      <c r="F47" s="18">
        <v>295.08</v>
      </c>
      <c r="G47" s="18">
        <v>355.58</v>
      </c>
    </row>
    <row r="48" spans="2:7" ht="19.25" customHeight="1" x14ac:dyDescent="0.2">
      <c r="B48" s="22" t="s">
        <v>63</v>
      </c>
      <c r="C48" s="21">
        <v>1510.19</v>
      </c>
      <c r="D48" s="18">
        <v>293.26</v>
      </c>
      <c r="E48" s="18">
        <v>194.8</v>
      </c>
      <c r="F48" s="18">
        <v>165.31</v>
      </c>
      <c r="G48" s="18">
        <v>0</v>
      </c>
    </row>
    <row r="49" spans="2:7" ht="19.25" customHeight="1" x14ac:dyDescent="0.2">
      <c r="B49" s="22" t="s">
        <v>67</v>
      </c>
      <c r="C49" s="18">
        <v>305.85000000000002</v>
      </c>
      <c r="D49" s="18">
        <v>281.02</v>
      </c>
      <c r="E49" s="18">
        <v>319.10000000000002</v>
      </c>
      <c r="F49" s="18">
        <v>202.05</v>
      </c>
      <c r="G49" s="18" t="s">
        <v>66</v>
      </c>
    </row>
    <row r="50" spans="2:7" ht="15" x14ac:dyDescent="0.2">
      <c r="B50" s="22" t="s">
        <v>68</v>
      </c>
      <c r="C50" s="17"/>
      <c r="D50" s="18"/>
      <c r="E50" s="18"/>
      <c r="F50" s="18"/>
      <c r="G50" s="18"/>
    </row>
    <row r="51" spans="2:7" ht="15" x14ac:dyDescent="0.2">
      <c r="B51" s="22" t="s">
        <v>69</v>
      </c>
      <c r="C51" s="18">
        <v>21.94</v>
      </c>
      <c r="D51" s="18">
        <v>21.94</v>
      </c>
      <c r="E51" s="18">
        <v>21.94</v>
      </c>
      <c r="F51" s="18">
        <v>21.94</v>
      </c>
      <c r="G51" s="18">
        <v>21.94</v>
      </c>
    </row>
    <row r="52" spans="2:7" ht="19.25" customHeight="1" x14ac:dyDescent="0.2">
      <c r="B52" s="22" t="s">
        <v>71</v>
      </c>
      <c r="C52" s="21">
        <v>1657.16</v>
      </c>
      <c r="D52" s="21">
        <v>2259.11</v>
      </c>
      <c r="E52" s="21">
        <v>1050.97</v>
      </c>
      <c r="F52" s="18">
        <v>450.65</v>
      </c>
      <c r="G52" s="18">
        <v>514.17999999999995</v>
      </c>
    </row>
    <row r="53" spans="2:7" x14ac:dyDescent="0.2">
      <c r="B53" s="62"/>
      <c r="C53" s="63"/>
      <c r="D53" s="4"/>
      <c r="E53" s="4"/>
      <c r="F53" s="4"/>
      <c r="G53" s="4"/>
    </row>
    <row r="54" spans="2:7" ht="29" customHeight="1" x14ac:dyDescent="0.2">
      <c r="B54" s="6"/>
      <c r="C54" s="7"/>
      <c r="D54" s="7"/>
      <c r="E54" s="7"/>
      <c r="F54" s="7"/>
      <c r="G54" s="7"/>
    </row>
    <row r="55" spans="2:7" x14ac:dyDescent="0.2">
      <c r="B55" s="6"/>
      <c r="C55" s="8"/>
      <c r="D55" s="7"/>
      <c r="E55" s="7"/>
      <c r="F55" s="7"/>
      <c r="G55" s="7"/>
    </row>
    <row r="56" spans="2:7" ht="19.25" customHeight="1" x14ac:dyDescent="0.2"/>
    <row r="61" spans="2:7" ht="19.25" customHeight="1" x14ac:dyDescent="0.2"/>
  </sheetData>
  <mergeCells count="1">
    <mergeCell ref="B53:C5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5D38-F23D-48D9-929C-3A7FA9F134DE}">
  <sheetPr>
    <tabColor rgb="FFFFFF00"/>
  </sheetPr>
  <dimension ref="B11:S77"/>
  <sheetViews>
    <sheetView showGridLines="0" zoomScale="130" zoomScaleNormal="130" workbookViewId="0">
      <selection activeCell="R13" sqref="R13:S23"/>
    </sheetView>
  </sheetViews>
  <sheetFormatPr baseColWidth="10" defaultColWidth="8.83203125" defaultRowHeight="15" x14ac:dyDescent="0.2"/>
  <cols>
    <col min="19" max="19" width="17.5" bestFit="1" customWidth="1"/>
  </cols>
  <sheetData>
    <row r="11" spans="18:19" x14ac:dyDescent="0.2">
      <c r="R11" t="s">
        <v>149</v>
      </c>
      <c r="S11" s="1"/>
    </row>
    <row r="12" spans="18:19" x14ac:dyDescent="0.2">
      <c r="S12" s="1"/>
    </row>
    <row r="13" spans="18:19" x14ac:dyDescent="0.2">
      <c r="S13" s="1"/>
    </row>
    <row r="14" spans="18:19" x14ac:dyDescent="0.2">
      <c r="S14" s="1"/>
    </row>
    <row r="15" spans="18:19" x14ac:dyDescent="0.2">
      <c r="S15" s="1"/>
    </row>
    <row r="16" spans="18:19" x14ac:dyDescent="0.2">
      <c r="S16" s="1"/>
    </row>
    <row r="17" spans="2:19" x14ac:dyDescent="0.2">
      <c r="S17" s="1"/>
    </row>
    <row r="18" spans="2:19" x14ac:dyDescent="0.2">
      <c r="B18" s="66" t="s">
        <v>113</v>
      </c>
      <c r="C18" s="67"/>
      <c r="D18" s="67"/>
      <c r="E18" s="67"/>
      <c r="F18" s="67"/>
      <c r="G18" s="67"/>
      <c r="H18" s="67"/>
      <c r="J18" s="68" t="s">
        <v>114</v>
      </c>
      <c r="K18" s="68"/>
      <c r="L18" s="68"/>
      <c r="M18" s="68"/>
      <c r="N18" s="68"/>
      <c r="O18" s="68"/>
      <c r="P18" s="68"/>
      <c r="S18" s="1"/>
    </row>
    <row r="19" spans="2:19" x14ac:dyDescent="0.2">
      <c r="S19" s="1"/>
    </row>
    <row r="20" spans="2:19" x14ac:dyDescent="0.2">
      <c r="S20" s="1"/>
    </row>
    <row r="21" spans="2:19" x14ac:dyDescent="0.2">
      <c r="S21" s="1"/>
    </row>
    <row r="22" spans="2:19" x14ac:dyDescent="0.2">
      <c r="S22" s="1"/>
    </row>
    <row r="36" spans="2:17" ht="14.5" customHeight="1" x14ac:dyDescent="0.2">
      <c r="B36" s="64" t="s">
        <v>119</v>
      </c>
      <c r="C36" s="64"/>
      <c r="D36" s="64"/>
      <c r="E36" s="64"/>
      <c r="F36" s="64"/>
      <c r="G36" s="64"/>
      <c r="H36" s="64"/>
      <c r="J36" s="69" t="s">
        <v>117</v>
      </c>
      <c r="K36" s="69"/>
      <c r="L36" s="69"/>
      <c r="M36" s="69"/>
      <c r="N36" s="69"/>
      <c r="O36" s="69"/>
      <c r="P36" s="69"/>
      <c r="Q36" s="27"/>
    </row>
    <row r="37" spans="2:17" x14ac:dyDescent="0.2">
      <c r="B37" s="64"/>
      <c r="C37" s="64"/>
      <c r="D37" s="64"/>
      <c r="E37" s="64"/>
      <c r="F37" s="64"/>
      <c r="G37" s="64"/>
      <c r="H37" s="64"/>
      <c r="J37" s="69"/>
      <c r="K37" s="69"/>
      <c r="L37" s="69"/>
      <c r="M37" s="69"/>
      <c r="N37" s="69"/>
      <c r="O37" s="69"/>
      <c r="P37" s="69"/>
      <c r="Q37" s="27"/>
    </row>
    <row r="38" spans="2:17" x14ac:dyDescent="0.2">
      <c r="B38" s="64"/>
      <c r="C38" s="64"/>
      <c r="D38" s="64"/>
      <c r="E38" s="64"/>
      <c r="F38" s="64"/>
      <c r="G38" s="64"/>
      <c r="H38" s="64"/>
      <c r="J38" s="69"/>
      <c r="K38" s="69"/>
      <c r="L38" s="69"/>
      <c r="M38" s="69"/>
      <c r="N38" s="69"/>
      <c r="O38" s="69"/>
      <c r="P38" s="69"/>
      <c r="Q38" s="27"/>
    </row>
    <row r="56" spans="2:17" ht="14.5" customHeight="1" x14ac:dyDescent="0.2">
      <c r="B56" s="70" t="s">
        <v>115</v>
      </c>
      <c r="C56" s="70"/>
      <c r="D56" s="70"/>
      <c r="E56" s="70"/>
      <c r="F56" s="70"/>
      <c r="G56" s="70"/>
      <c r="H56" s="70"/>
      <c r="I56" s="27"/>
      <c r="J56" s="65" t="s">
        <v>116</v>
      </c>
      <c r="K56" s="65"/>
      <c r="L56" s="65"/>
      <c r="M56" s="65"/>
      <c r="N56" s="65"/>
      <c r="O56" s="65"/>
      <c r="P56" s="65"/>
      <c r="Q56" s="65"/>
    </row>
    <row r="57" spans="2:17" x14ac:dyDescent="0.2">
      <c r="B57" s="70"/>
      <c r="C57" s="70"/>
      <c r="D57" s="70"/>
      <c r="E57" s="70"/>
      <c r="F57" s="70"/>
      <c r="G57" s="70"/>
      <c r="H57" s="70"/>
      <c r="I57" s="27"/>
      <c r="J57" s="65"/>
      <c r="K57" s="65"/>
      <c r="L57" s="65"/>
      <c r="M57" s="65"/>
      <c r="N57" s="65"/>
      <c r="O57" s="65"/>
      <c r="P57" s="65"/>
      <c r="Q57" s="65"/>
    </row>
    <row r="58" spans="2:17" x14ac:dyDescent="0.2">
      <c r="B58" s="27"/>
      <c r="C58" s="27"/>
      <c r="D58" s="27"/>
      <c r="E58" s="27"/>
      <c r="F58" s="27"/>
      <c r="G58" s="27"/>
      <c r="H58" s="27"/>
      <c r="I58" s="27"/>
      <c r="J58" s="65"/>
      <c r="K58" s="65"/>
      <c r="L58" s="65"/>
      <c r="M58" s="65"/>
      <c r="N58" s="65"/>
      <c r="O58" s="65"/>
      <c r="P58" s="65"/>
      <c r="Q58" s="65"/>
    </row>
    <row r="59" spans="2:17" x14ac:dyDescent="0.2">
      <c r="B59" s="26"/>
      <c r="C59" s="26"/>
      <c r="D59" s="26"/>
      <c r="E59" s="26"/>
      <c r="F59" s="26"/>
      <c r="G59" s="26"/>
      <c r="H59" s="26"/>
      <c r="I59" s="26"/>
    </row>
    <row r="76" spans="10:16" x14ac:dyDescent="0.2">
      <c r="J76" s="64" t="s">
        <v>118</v>
      </c>
      <c r="K76" s="64"/>
      <c r="L76" s="64"/>
      <c r="M76" s="64"/>
      <c r="N76" s="64"/>
      <c r="O76" s="64"/>
      <c r="P76" s="64"/>
    </row>
    <row r="77" spans="10:16" x14ac:dyDescent="0.2">
      <c r="J77" s="64"/>
      <c r="K77" s="64"/>
      <c r="L77" s="64"/>
      <c r="M77" s="64"/>
      <c r="N77" s="64"/>
      <c r="O77" s="64"/>
      <c r="P77" s="64"/>
    </row>
  </sheetData>
  <mergeCells count="7">
    <mergeCell ref="J76:P77"/>
    <mergeCell ref="J56:Q58"/>
    <mergeCell ref="B18:H18"/>
    <mergeCell ref="J18:P18"/>
    <mergeCell ref="B36:H38"/>
    <mergeCell ref="J36:P38"/>
    <mergeCell ref="B56:H57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0A30-D669-4781-A43D-6E86BF8D6898}">
  <sheetPr>
    <tabColor rgb="FF92D050"/>
  </sheetPr>
  <dimension ref="A2:J24"/>
  <sheetViews>
    <sheetView showGridLines="0" tabSelected="1" zoomScale="145" zoomScaleNormal="145" workbookViewId="0">
      <selection activeCell="B24" sqref="B24:E24"/>
    </sheetView>
  </sheetViews>
  <sheetFormatPr baseColWidth="10" defaultColWidth="8.83203125" defaultRowHeight="15" x14ac:dyDescent="0.2"/>
  <cols>
    <col min="1" max="1" width="11.1640625" customWidth="1"/>
    <col min="2" max="2" width="27" bestFit="1" customWidth="1"/>
    <col min="3" max="7" width="5.5" bestFit="1" customWidth="1"/>
    <col min="8" max="8" width="9.5" bestFit="1" customWidth="1"/>
    <col min="9" max="9" width="35.83203125" bestFit="1" customWidth="1"/>
  </cols>
  <sheetData>
    <row r="2" spans="1:10" x14ac:dyDescent="0.2">
      <c r="B2" s="13"/>
      <c r="C2" s="13">
        <v>2021</v>
      </c>
      <c r="D2" s="13">
        <v>2020</v>
      </c>
      <c r="E2" s="13">
        <v>2019</v>
      </c>
      <c r="F2" s="13">
        <v>2018</v>
      </c>
      <c r="G2" s="13">
        <v>2017</v>
      </c>
      <c r="H2" s="13" t="s">
        <v>120</v>
      </c>
      <c r="I2" s="13" t="s">
        <v>145</v>
      </c>
    </row>
    <row r="3" spans="1:10" ht="24" x14ac:dyDescent="0.3">
      <c r="A3" s="3"/>
      <c r="B3" s="32" t="s">
        <v>173</v>
      </c>
      <c r="C3" s="12"/>
      <c r="D3" s="12"/>
      <c r="E3" s="12"/>
      <c r="F3" s="12"/>
      <c r="G3" s="12"/>
      <c r="H3" s="12"/>
      <c r="I3" s="12"/>
    </row>
    <row r="4" spans="1:10" x14ac:dyDescent="0.2">
      <c r="B4" s="13" t="s">
        <v>1</v>
      </c>
      <c r="C4" s="14">
        <f>BalanceSheet!C43/BalanceSheet!C22</f>
        <v>1.2064962617496453</v>
      </c>
      <c r="D4" s="14">
        <f>BalanceSheet!D43/BalanceSheet!D22</f>
        <v>1.4469811201502443</v>
      </c>
      <c r="E4" s="14">
        <f>BalanceSheet!E43/BalanceSheet!E22</f>
        <v>1.940310675194014</v>
      </c>
      <c r="F4" s="14">
        <f>BalanceSheet!F43/BalanceSheet!F22</f>
        <v>2.025958434295001</v>
      </c>
      <c r="G4" s="14">
        <f>BalanceSheet!G43/BalanceSheet!G22</f>
        <v>1.8403187016944795</v>
      </c>
      <c r="H4" s="33" t="str">
        <f>IF(C4&gt;G4,"Increased","Decreased")</f>
        <v>Decreased</v>
      </c>
      <c r="I4" s="12" t="s">
        <v>139</v>
      </c>
      <c r="J4" s="36"/>
    </row>
    <row r="5" spans="1:10" x14ac:dyDescent="0.2">
      <c r="B5" s="13" t="s">
        <v>0</v>
      </c>
      <c r="C5" s="14">
        <f>(BalanceSheet!C43-BalanceSheet!C38)/BalanceSheet!C22</f>
        <v>0.90861420294732775</v>
      </c>
      <c r="D5" s="14">
        <f>(BalanceSheet!D43-BalanceSheet!D38)/BalanceSheet!D22</f>
        <v>1.16097080891714</v>
      </c>
      <c r="E5" s="14">
        <f>(BalanceSheet!E43-BalanceSheet!E38)/BalanceSheet!E22</f>
        <v>1.4859956015066105</v>
      </c>
      <c r="F5" s="14">
        <f>(BalanceSheet!F43-BalanceSheet!F38)/BalanceSheet!F22</f>
        <v>1.5906971296384413</v>
      </c>
      <c r="G5" s="14">
        <f>(BalanceSheet!G43-BalanceSheet!G38)/BalanceSheet!G22</f>
        <v>1.2871711552936425</v>
      </c>
      <c r="H5" s="33" t="str">
        <f t="shared" ref="H5:H22" si="0">IF(C5&gt;G5,"Increased","Decreased")</f>
        <v>Decreased</v>
      </c>
      <c r="I5" s="12" t="s">
        <v>140</v>
      </c>
      <c r="J5" s="36"/>
    </row>
    <row r="6" spans="1:10" x14ac:dyDescent="0.2">
      <c r="B6" s="32" t="s">
        <v>2</v>
      </c>
      <c r="C6" s="12"/>
      <c r="D6" s="12"/>
      <c r="E6" s="12"/>
      <c r="F6" s="12"/>
      <c r="G6" s="12"/>
      <c r="H6" s="12"/>
      <c r="I6" s="12"/>
      <c r="J6" s="36"/>
    </row>
    <row r="7" spans="1:10" x14ac:dyDescent="0.2">
      <c r="B7" s="13" t="s">
        <v>3</v>
      </c>
      <c r="C7" s="14">
        <f>(BalanceSheet!C22+BalanceSheet!C16)/BalanceSheet!C11</f>
        <v>1.2340542185188867</v>
      </c>
      <c r="D7" s="14">
        <f>(BalanceSheet!D22+BalanceSheet!D16)/BalanceSheet!D11</f>
        <v>0.69682664077760759</v>
      </c>
      <c r="E7" s="14">
        <f>(BalanceSheet!E22+BalanceSheet!E16)/BalanceSheet!E11</f>
        <v>0.39944051789228735</v>
      </c>
      <c r="F7" s="14">
        <f>(BalanceSheet!F22+BalanceSheet!F16)/BalanceSheet!F11</f>
        <v>0.4302626047822754</v>
      </c>
      <c r="G7" s="14">
        <f>(BalanceSheet!G22+BalanceSheet!G16)/BalanceSheet!G11</f>
        <v>0.43151379948721524</v>
      </c>
      <c r="H7" s="34" t="str">
        <f t="shared" si="0"/>
        <v>Increased</v>
      </c>
      <c r="I7" s="12"/>
      <c r="J7" s="36"/>
    </row>
    <row r="8" spans="1:10" x14ac:dyDescent="0.2">
      <c r="B8" s="13" t="s">
        <v>4</v>
      </c>
      <c r="C8" s="14">
        <f>(BalanceSheet!C22+BalanceSheet!C16)/BalanceSheet!C44</f>
        <v>0.55238328966654582</v>
      </c>
      <c r="D8" s="14">
        <f>(BalanceSheet!D22+BalanceSheet!D16)/BalanceSheet!D44</f>
        <v>0.41066460416856232</v>
      </c>
      <c r="E8" s="14">
        <f>(BalanceSheet!E22+BalanceSheet!E16)/BalanceSheet!E44</f>
        <v>0.28542872153929705</v>
      </c>
      <c r="F8" s="14">
        <f>(BalanceSheet!F22+BalanceSheet!F16)/BalanceSheet!F44</f>
        <v>0.30082769649687724</v>
      </c>
      <c r="G8" s="14">
        <f>(BalanceSheet!G22+BalanceSheet!G16)/BalanceSheet!G44</f>
        <v>0.30143879831391673</v>
      </c>
      <c r="H8" s="33" t="str">
        <f t="shared" si="0"/>
        <v>Increased</v>
      </c>
      <c r="I8" s="12" t="s">
        <v>141</v>
      </c>
      <c r="J8" s="36"/>
    </row>
    <row r="9" spans="1:10" x14ac:dyDescent="0.2">
      <c r="A9" s="2"/>
      <c r="B9" s="32" t="s">
        <v>5</v>
      </c>
      <c r="C9" s="12"/>
      <c r="D9" s="12"/>
      <c r="E9" s="12"/>
      <c r="F9" s="12"/>
      <c r="G9" s="12"/>
      <c r="H9" s="12"/>
      <c r="I9" s="12"/>
      <c r="J9" s="36"/>
    </row>
    <row r="10" spans="1:10" x14ac:dyDescent="0.2">
      <c r="B10" s="13" t="s">
        <v>6</v>
      </c>
      <c r="C10" s="14">
        <f>IncomeStatement!C11/IncomeStatement!C19</f>
        <v>5.6325671536967317</v>
      </c>
      <c r="D10" s="14">
        <f>IncomeStatement!D11/IncomeStatement!D19</f>
        <v>5.1713536647193976</v>
      </c>
      <c r="E10" s="14">
        <f>IncomeStatement!E11/IncomeStatement!E19</f>
        <v>4.8053713333783561</v>
      </c>
      <c r="F10" s="14">
        <f>IncomeStatement!F11/IncomeStatement!F19</f>
        <v>5.1828177903421979</v>
      </c>
      <c r="G10" s="14">
        <f>IncomeStatement!G11/IncomeStatement!G19</f>
        <v>4.8350496828095784</v>
      </c>
      <c r="H10" s="35" t="str">
        <f t="shared" si="0"/>
        <v>Increased</v>
      </c>
      <c r="I10" s="12" t="s">
        <v>142</v>
      </c>
      <c r="J10" s="36"/>
    </row>
    <row r="11" spans="1:10" x14ac:dyDescent="0.2">
      <c r="B11" s="32" t="s">
        <v>7</v>
      </c>
      <c r="C11" s="12"/>
      <c r="D11" s="12"/>
      <c r="E11" s="12"/>
      <c r="F11" s="12"/>
      <c r="G11" s="12"/>
      <c r="H11" s="12"/>
      <c r="I11" s="12"/>
      <c r="J11" s="36"/>
    </row>
    <row r="12" spans="1:10" x14ac:dyDescent="0.2">
      <c r="B12" s="13" t="s">
        <v>8</v>
      </c>
      <c r="C12" s="14">
        <f>BalanceSheet!C39*365/IncomeStatement!C11</f>
        <v>5.7137062375261713</v>
      </c>
      <c r="D12" s="14">
        <f>BalanceSheet!D39*365/IncomeStatement!D11</f>
        <v>7.8089640535200591</v>
      </c>
      <c r="E12" s="14">
        <f>BalanceSheet!E39*365/IncomeStatement!E11</f>
        <v>12.002319879096447</v>
      </c>
      <c r="F12" s="14">
        <f>BalanceSheet!F39*365/IncomeStatement!F11</f>
        <v>8.8865633050352066</v>
      </c>
      <c r="G12" s="14">
        <f>BalanceSheet!G39*365/IncomeStatement!G11</f>
        <v>5.3906813176542068</v>
      </c>
      <c r="H12" s="34" t="s">
        <v>137</v>
      </c>
      <c r="I12" s="12"/>
      <c r="J12" s="36"/>
    </row>
    <row r="13" spans="1:10" x14ac:dyDescent="0.2">
      <c r="B13" s="13" t="s">
        <v>9</v>
      </c>
      <c r="C13" s="14">
        <f>365*BalanceSheet!C38/IncomeStatement!C11</f>
        <v>28.553552728044679</v>
      </c>
      <c r="D13" s="14">
        <f>365*BalanceSheet!D38/IncomeStatement!D11</f>
        <v>20.423618035860805</v>
      </c>
      <c r="E13" s="14">
        <f>365*BalanceSheet!E38/IncomeStatement!E11</f>
        <v>24.584988995565432</v>
      </c>
      <c r="F13" s="14">
        <f>365*BalanceSheet!F38/IncomeStatement!F11</f>
        <v>22.941007337217059</v>
      </c>
      <c r="G13" s="14">
        <f>365*BalanceSheet!G38/IncomeStatement!G11</f>
        <v>25.697954820280053</v>
      </c>
      <c r="H13" s="34" t="s">
        <v>137</v>
      </c>
      <c r="I13" s="12"/>
      <c r="J13" s="36"/>
    </row>
    <row r="14" spans="1:10" x14ac:dyDescent="0.2">
      <c r="B14" s="13" t="s">
        <v>10</v>
      </c>
      <c r="C14" s="14">
        <f>IncomeStatement!C11/BalanceSheet!C44</f>
        <v>1.708672183559623</v>
      </c>
      <c r="D14" s="14">
        <f>IncomeStatement!D11/BalanceSheet!D44</f>
        <v>1.5609512307433542</v>
      </c>
      <c r="E14" s="14">
        <f>IncomeStatement!E11/BalanceSheet!E44</f>
        <v>1.8880287707169858</v>
      </c>
      <c r="F14" s="14">
        <f>IncomeStatement!F11/BalanceSheet!F44</f>
        <v>2.0443865753247032</v>
      </c>
      <c r="G14" s="14">
        <f>IncomeStatement!G11/BalanceSheet!G44</f>
        <v>2.3156996217675738</v>
      </c>
      <c r="H14" s="33" t="str">
        <f t="shared" si="0"/>
        <v>Decreased</v>
      </c>
      <c r="I14" s="12" t="s">
        <v>144</v>
      </c>
      <c r="J14" s="36"/>
    </row>
    <row r="15" spans="1:10" x14ac:dyDescent="0.2">
      <c r="B15" s="32" t="s">
        <v>11</v>
      </c>
      <c r="C15" s="12"/>
      <c r="D15" s="12"/>
      <c r="E15" s="12"/>
      <c r="F15" s="12"/>
      <c r="G15" s="12"/>
      <c r="H15" s="12"/>
      <c r="I15" s="12"/>
      <c r="J15" s="36"/>
    </row>
    <row r="16" spans="1:10" x14ac:dyDescent="0.2">
      <c r="B16" s="13" t="s">
        <v>12</v>
      </c>
      <c r="C16" s="15">
        <f>(IncomeStatement!C11-IncomeStatement!C13)/IncomeStatement!C11</f>
        <v>0.56519141729530697</v>
      </c>
      <c r="D16" s="15">
        <f>(IncomeStatement!D11-IncomeStatement!D13)/IncomeStatement!D11</f>
        <v>0.55373424211564803</v>
      </c>
      <c r="E16" s="15">
        <f>(IncomeStatement!E11-IncomeStatement!E13)/IncomeStatement!E11</f>
        <v>0.53670159290244412</v>
      </c>
      <c r="F16" s="15">
        <f>(IncomeStatement!F11-IncomeStatement!F13)/IncomeStatement!F11</f>
        <v>0.53433671705784047</v>
      </c>
      <c r="G16" s="15">
        <f>(IncomeStatement!G11-IncomeStatement!G13)/IncomeStatement!G11</f>
        <v>0.49261550504430929</v>
      </c>
      <c r="H16" s="35" t="str">
        <f t="shared" si="0"/>
        <v>Increased</v>
      </c>
      <c r="I16" s="12" t="s">
        <v>143</v>
      </c>
      <c r="J16" s="36"/>
    </row>
    <row r="17" spans="2:10" x14ac:dyDescent="0.2">
      <c r="B17" s="13" t="s">
        <v>13</v>
      </c>
      <c r="C17" s="15">
        <f>IncomeStatement!C32/IncomeStatement!C11</f>
        <v>0.13889640793179669</v>
      </c>
      <c r="D17" s="15">
        <f>IncomeStatement!D32/IncomeStatement!D11</f>
        <v>0.1310974721142967</v>
      </c>
      <c r="E17" s="15">
        <f>IncomeStatement!E32/IncomeStatement!E11</f>
        <v>0.10514411639871564</v>
      </c>
      <c r="F17" s="15">
        <f>IncomeStatement!F32/IncomeStatement!F11</f>
        <v>0.10019989450305973</v>
      </c>
      <c r="G17" s="15">
        <f>IncomeStatement!G32/IncomeStatement!G11</f>
        <v>9.8571703965931207E-2</v>
      </c>
      <c r="H17" s="35" t="str">
        <f t="shared" si="0"/>
        <v>Increased</v>
      </c>
      <c r="I17" s="12" t="s">
        <v>143</v>
      </c>
      <c r="J17" s="36"/>
    </row>
    <row r="18" spans="2:10" x14ac:dyDescent="0.2">
      <c r="B18" s="13" t="s">
        <v>14</v>
      </c>
      <c r="C18" s="15">
        <f>IncomeStatement!C32/BalanceSheet!C44</f>
        <v>0.23732842862941123</v>
      </c>
      <c r="D18" s="15">
        <f>IncomeStatement!D32/BalanceSheet!D44</f>
        <v>0.20463676044415399</v>
      </c>
      <c r="E18" s="15">
        <f>IncomeStatement!E32/BalanceSheet!E44</f>
        <v>0.19851511683239076</v>
      </c>
      <c r="F18" s="15">
        <f>IncomeStatement!F32/BalanceSheet!F44</f>
        <v>0.20484731917100685</v>
      </c>
      <c r="G18" s="15">
        <f>IncomeStatement!G32/BalanceSheet!G44</f>
        <v>0.22826245759089214</v>
      </c>
      <c r="H18" s="34" t="s">
        <v>137</v>
      </c>
      <c r="I18" s="12"/>
      <c r="J18" s="36"/>
    </row>
    <row r="19" spans="2:10" x14ac:dyDescent="0.2">
      <c r="B19" s="13" t="s">
        <v>15</v>
      </c>
      <c r="C19" s="16">
        <f>IncomeStatement!C32/BalanceSheet!C11</f>
        <v>0.53020457715399461</v>
      </c>
      <c r="D19" s="16">
        <f>IncomeStatement!D32/BalanceSheet!D11</f>
        <v>0.34723310680406583</v>
      </c>
      <c r="E19" s="16">
        <f>IncomeStatement!E32/BalanceSheet!E11</f>
        <v>0.27781009790936889</v>
      </c>
      <c r="F19" s="16">
        <f>IncomeStatement!F32/BalanceSheet!F11</f>
        <v>0.2929854603001904</v>
      </c>
      <c r="G19" s="16">
        <f>IncomeStatement!G32/BalanceSheet!G11</f>
        <v>0.32676085794622733</v>
      </c>
      <c r="H19" s="35" t="str">
        <f t="shared" si="0"/>
        <v>Increased</v>
      </c>
      <c r="I19" s="12" t="s">
        <v>143</v>
      </c>
      <c r="J19" s="36"/>
    </row>
    <row r="20" spans="2:10" x14ac:dyDescent="0.2">
      <c r="B20" s="32" t="s">
        <v>74</v>
      </c>
      <c r="C20" s="12"/>
      <c r="D20" s="12"/>
      <c r="E20" s="12"/>
      <c r="F20" s="12"/>
      <c r="G20" s="12"/>
      <c r="H20" s="12"/>
      <c r="I20" s="12"/>
      <c r="J20" s="36"/>
    </row>
    <row r="21" spans="2:10" x14ac:dyDescent="0.2">
      <c r="B21" s="13" t="s">
        <v>111</v>
      </c>
      <c r="C21" s="14">
        <f>C17*C14</f>
        <v>0.2373284286294112</v>
      </c>
      <c r="D21" s="14">
        <f>D17*D14</f>
        <v>0.20463676044415399</v>
      </c>
      <c r="E21" s="14">
        <f>E17*E14</f>
        <v>0.19851511683239076</v>
      </c>
      <c r="F21" s="14">
        <f>F17*F14</f>
        <v>0.20484731917100685</v>
      </c>
      <c r="G21" s="14">
        <f>G17*G14</f>
        <v>0.22826245759089214</v>
      </c>
      <c r="H21" s="34" t="s">
        <v>137</v>
      </c>
      <c r="I21" s="12"/>
      <c r="J21" s="36"/>
    </row>
    <row r="22" spans="2:10" x14ac:dyDescent="0.2">
      <c r="B22" s="13" t="s">
        <v>112</v>
      </c>
      <c r="C22" s="14">
        <f>IncomeStatement!C32/BalanceSheet!C11</f>
        <v>0.53020457715399461</v>
      </c>
      <c r="D22" s="14">
        <f>IncomeStatement!D32/BalanceSheet!D11</f>
        <v>0.34723310680406583</v>
      </c>
      <c r="E22" s="14">
        <f>IncomeStatement!E32/BalanceSheet!E11</f>
        <v>0.27781009790936889</v>
      </c>
      <c r="F22" s="14">
        <f>IncomeStatement!F32/BalanceSheet!F11</f>
        <v>0.2929854603001904</v>
      </c>
      <c r="G22" s="14">
        <f>IncomeStatement!G32/BalanceSheet!G11</f>
        <v>0.32676085794622733</v>
      </c>
      <c r="H22" s="35" t="str">
        <f t="shared" si="0"/>
        <v>Increased</v>
      </c>
      <c r="I22" s="12" t="s">
        <v>143</v>
      </c>
      <c r="J22" s="36"/>
    </row>
    <row r="23" spans="2:10" x14ac:dyDescent="0.2">
      <c r="I23" s="1"/>
    </row>
    <row r="24" spans="2:10" x14ac:dyDescent="0.2">
      <c r="B24" s="71" t="s">
        <v>138</v>
      </c>
      <c r="C24" s="71"/>
      <c r="D24" s="71"/>
      <c r="E24" s="71"/>
    </row>
  </sheetData>
  <mergeCells count="1">
    <mergeCell ref="B24:E2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26745-A47D-405D-A784-15B9253CFAF8}">
  <sheetPr>
    <tabColor rgb="FF92D050"/>
  </sheetPr>
  <dimension ref="A2:N62"/>
  <sheetViews>
    <sheetView showGridLines="0" topLeftCell="F1" zoomScale="190" zoomScaleNormal="190" workbookViewId="0">
      <selection activeCell="J21" sqref="J21"/>
    </sheetView>
  </sheetViews>
  <sheetFormatPr baseColWidth="10" defaultColWidth="8.83203125" defaultRowHeight="15" x14ac:dyDescent="0.2"/>
  <cols>
    <col min="1" max="1" width="11.5" customWidth="1"/>
    <col min="2" max="2" width="39.5" bestFit="1" customWidth="1"/>
    <col min="3" max="3" width="7" bestFit="1" customWidth="1"/>
    <col min="4" max="7" width="7.1640625" bestFit="1" customWidth="1"/>
    <col min="8" max="8" width="11.1640625" customWidth="1"/>
    <col min="9" max="9" width="36.33203125" bestFit="1" customWidth="1"/>
    <col min="10" max="10" width="5.6640625" bestFit="1" customWidth="1"/>
    <col min="11" max="14" width="7" bestFit="1" customWidth="1"/>
  </cols>
  <sheetData>
    <row r="2" spans="1:14" x14ac:dyDescent="0.2">
      <c r="B2" s="22"/>
      <c r="C2" s="31" t="s">
        <v>16</v>
      </c>
      <c r="D2" s="23">
        <v>43891</v>
      </c>
      <c r="E2" s="23">
        <v>43525</v>
      </c>
      <c r="F2" s="23">
        <v>43160</v>
      </c>
      <c r="G2" s="23">
        <v>42795</v>
      </c>
      <c r="I2" s="22"/>
      <c r="J2" s="31" t="s">
        <v>16</v>
      </c>
      <c r="K2" s="23">
        <v>43891</v>
      </c>
      <c r="L2" s="23">
        <v>43525</v>
      </c>
      <c r="M2" s="23">
        <v>43160</v>
      </c>
      <c r="N2" s="23">
        <v>42795</v>
      </c>
    </row>
    <row r="3" spans="1:14" x14ac:dyDescent="0.2">
      <c r="B3" s="22"/>
      <c r="C3" s="29" t="s">
        <v>17</v>
      </c>
      <c r="D3" s="29" t="s">
        <v>17</v>
      </c>
      <c r="E3" s="29" t="s">
        <v>17</v>
      </c>
      <c r="F3" s="29" t="s">
        <v>17</v>
      </c>
      <c r="G3" s="29" t="s">
        <v>17</v>
      </c>
      <c r="I3" s="22"/>
      <c r="J3" s="29" t="s">
        <v>17</v>
      </c>
      <c r="K3" s="29" t="s">
        <v>17</v>
      </c>
      <c r="L3" s="29" t="s">
        <v>17</v>
      </c>
      <c r="M3" s="29" t="s">
        <v>17</v>
      </c>
      <c r="N3" s="29" t="s">
        <v>17</v>
      </c>
    </row>
    <row r="4" spans="1:14" x14ac:dyDescent="0.2">
      <c r="B4" s="22" t="s">
        <v>75</v>
      </c>
      <c r="C4" s="28"/>
      <c r="D4" s="29"/>
      <c r="E4" s="29"/>
      <c r="F4" s="29"/>
      <c r="G4" s="29"/>
      <c r="I4" s="22" t="s">
        <v>18</v>
      </c>
      <c r="J4" s="28"/>
      <c r="K4" s="29"/>
      <c r="L4" s="29"/>
      <c r="M4" s="29"/>
      <c r="N4" s="29"/>
    </row>
    <row r="5" spans="1:14" x14ac:dyDescent="0.2">
      <c r="B5" s="22" t="s">
        <v>76</v>
      </c>
      <c r="C5" s="30">
        <f>IncomeStatement!C5/IncomeStatement!C$11</f>
        <v>0.95597374586967787</v>
      </c>
      <c r="D5" s="30">
        <f>IncomeStatement!D5/IncomeStatement!D$11</f>
        <v>0.95570260313669442</v>
      </c>
      <c r="E5" s="30">
        <f>IncomeStatement!E5/IncomeStatement!E$11</f>
        <v>0.97343944562759943</v>
      </c>
      <c r="F5" s="30">
        <f>IncomeStatement!F5/IncomeStatement!F$11</f>
        <v>0.9805686898189111</v>
      </c>
      <c r="G5" s="30">
        <f>IncomeStatement!G5/IncomeStatement!G$11</f>
        <v>1.0021018442251859</v>
      </c>
      <c r="I5" s="22" t="s">
        <v>19</v>
      </c>
      <c r="J5" s="28"/>
      <c r="K5" s="29"/>
      <c r="L5" s="29"/>
      <c r="M5" s="29"/>
      <c r="N5" s="29"/>
    </row>
    <row r="6" spans="1:14" x14ac:dyDescent="0.2">
      <c r="B6" s="22" t="s">
        <v>77</v>
      </c>
      <c r="C6" s="30">
        <f>IncomeStatement!C6/IncomeStatement!C$11</f>
        <v>0</v>
      </c>
      <c r="D6" s="30">
        <f>IncomeStatement!D6/IncomeStatement!D$11</f>
        <v>0</v>
      </c>
      <c r="E6" s="30">
        <f>IncomeStatement!E6/IncomeStatement!E$11</f>
        <v>0</v>
      </c>
      <c r="F6" s="30">
        <f>IncomeStatement!F6/IncomeStatement!F$11</f>
        <v>8.0454630501723568E-3</v>
      </c>
      <c r="G6" s="30">
        <f>IncomeStatement!G6/IncomeStatement!G$11</f>
        <v>3.1547525163129517E-2</v>
      </c>
      <c r="I6" s="22" t="s">
        <v>20</v>
      </c>
      <c r="J6" s="30">
        <f>BalanceSheet!C6/BalanceSheet!C$44</f>
        <v>3.2483774967940983E-3</v>
      </c>
      <c r="K6" s="30">
        <f>BalanceSheet!D6/BalanceSheet!D$44</f>
        <v>3.3157138642335806E-3</v>
      </c>
      <c r="L6" s="30">
        <f>BalanceSheet!E6/BalanceSheet!E$44</f>
        <v>4.2508628207827033E-3</v>
      </c>
      <c r="M6" s="30">
        <f>BalanceSheet!F6/BalanceSheet!F$44</f>
        <v>5.1887709895619477E-3</v>
      </c>
      <c r="N6" s="30">
        <f>BalanceSheet!G6/BalanceSheet!G$44</f>
        <v>6.4932605366679833E-3</v>
      </c>
    </row>
    <row r="7" spans="1:14" x14ac:dyDescent="0.2">
      <c r="B7" s="22" t="s">
        <v>78</v>
      </c>
      <c r="C7" s="30">
        <f>IncomeStatement!C7/IncomeStatement!C$11</f>
        <v>0.95597374586967787</v>
      </c>
      <c r="D7" s="30">
        <f>IncomeStatement!D7/IncomeStatement!D$11</f>
        <v>0.95570260313669442</v>
      </c>
      <c r="E7" s="30">
        <f>IncomeStatement!E7/IncomeStatement!E$11</f>
        <v>0.97343944562759943</v>
      </c>
      <c r="F7" s="30">
        <f>IncomeStatement!F7/IncomeStatement!F$11</f>
        <v>0.97252322676873859</v>
      </c>
      <c r="G7" s="30">
        <f>IncomeStatement!G7/IncomeStatement!G$11</f>
        <v>0.97055431906205658</v>
      </c>
      <c r="I7" s="22" t="s">
        <v>21</v>
      </c>
      <c r="J7" s="30">
        <f>BalanceSheet!C7/BalanceSheet!C$44</f>
        <v>3.2483774967940983E-3</v>
      </c>
      <c r="K7" s="30">
        <f>BalanceSheet!D7/BalanceSheet!D$44</f>
        <v>3.3157138642335806E-3</v>
      </c>
      <c r="L7" s="30">
        <f>BalanceSheet!E7/BalanceSheet!E$44</f>
        <v>4.2508628207827033E-3</v>
      </c>
      <c r="M7" s="30">
        <f>BalanceSheet!F7/BalanceSheet!F$44</f>
        <v>5.1887709895619477E-3</v>
      </c>
      <c r="N7" s="30">
        <f>BalanceSheet!G7/BalanceSheet!G$44</f>
        <v>6.4932605366679833E-3</v>
      </c>
    </row>
    <row r="8" spans="1:14" x14ac:dyDescent="0.2">
      <c r="B8" s="22" t="s">
        <v>79</v>
      </c>
      <c r="C8" s="30">
        <f>IncomeStatement!C8/IncomeStatement!C$11</f>
        <v>2.0927228203697579E-2</v>
      </c>
      <c r="D8" s="30">
        <f>IncomeStatement!D8/IncomeStatement!D$11</f>
        <v>1.4671293601634324E-2</v>
      </c>
      <c r="E8" s="30">
        <f>IncomeStatement!E8/IncomeStatement!E$11</f>
        <v>8.7098530212302658E-3</v>
      </c>
      <c r="F8" s="30">
        <f>IncomeStatement!F8/IncomeStatement!F$11</f>
        <v>1.0993669126500134E-2</v>
      </c>
      <c r="G8" s="30">
        <f>IncomeStatement!G8/IncomeStatement!G$11</f>
        <v>1.253044986943797E-2</v>
      </c>
      <c r="I8" s="22" t="s">
        <v>22</v>
      </c>
      <c r="J8" s="30">
        <f>BalanceSheet!C8/BalanceSheet!C$44</f>
        <v>0.44057923330739845</v>
      </c>
      <c r="K8" s="30">
        <f>BalanceSheet!D8/BalanceSheet!D$44</f>
        <v>0.58127566059222369</v>
      </c>
      <c r="L8" s="30">
        <f>BalanceSheet!E8/BalanceSheet!E$44</f>
        <v>0.71032041563992021</v>
      </c>
      <c r="M8" s="30">
        <f>BalanceSheet!F8/BalanceSheet!F$44</f>
        <v>0.69398353251356082</v>
      </c>
      <c r="N8" s="30">
        <f>BalanceSheet!G8/BalanceSheet!G$44</f>
        <v>0.69206794114941539</v>
      </c>
    </row>
    <row r="9" spans="1:14" x14ac:dyDescent="0.2">
      <c r="B9" s="22" t="s">
        <v>80</v>
      </c>
      <c r="C9" s="30">
        <f>IncomeStatement!C9/IncomeStatement!C$11</f>
        <v>0.97690097407337551</v>
      </c>
      <c r="D9" s="30">
        <f>IncomeStatement!D9/IncomeStatement!D$11</f>
        <v>0.97037389673832875</v>
      </c>
      <c r="E9" s="30">
        <f>IncomeStatement!E9/IncomeStatement!E$11</f>
        <v>0.98214929864882983</v>
      </c>
      <c r="F9" s="30">
        <f>IncomeStatement!F9/IncomeStatement!F$11</f>
        <v>0.98351689589523872</v>
      </c>
      <c r="G9" s="30">
        <f>IncomeStatement!G9/IncomeStatement!G$11</f>
        <v>0.98308476893149455</v>
      </c>
      <c r="I9" s="22" t="s">
        <v>23</v>
      </c>
      <c r="J9" s="30">
        <f>BalanceSheet!C9/BalanceSheet!C$44</f>
        <v>0.44057923330739845</v>
      </c>
      <c r="K9" s="30">
        <f>BalanceSheet!D9/BalanceSheet!D$44</f>
        <v>0.58127566059222369</v>
      </c>
      <c r="L9" s="30">
        <f>BalanceSheet!E9/BalanceSheet!E$44</f>
        <v>0.71032041563992021</v>
      </c>
      <c r="M9" s="30">
        <f>BalanceSheet!F9/BalanceSheet!F$44</f>
        <v>0.69398353251356082</v>
      </c>
      <c r="N9" s="30">
        <f>BalanceSheet!G9/BalanceSheet!G$44</f>
        <v>0.69206794114941539</v>
      </c>
    </row>
    <row r="10" spans="1:14" x14ac:dyDescent="0.2">
      <c r="A10" t="s">
        <v>172</v>
      </c>
      <c r="B10" s="22" t="s">
        <v>81</v>
      </c>
      <c r="C10" s="30">
        <f>IncomeStatement!C10/IncomeStatement!C$11</f>
        <v>2.3099025926624488E-2</v>
      </c>
      <c r="D10" s="30">
        <f>IncomeStatement!D10/IncomeStatement!D$11</f>
        <v>2.9626103261671189E-2</v>
      </c>
      <c r="E10" s="30">
        <f>IncomeStatement!E10/IncomeStatement!E$11</f>
        <v>1.7850701351170294E-2</v>
      </c>
      <c r="F10" s="30">
        <f>IncomeStatement!F10/IncomeStatement!F$11</f>
        <v>1.6483104104761212E-2</v>
      </c>
      <c r="G10" s="30">
        <f>IncomeStatement!G10/IncomeStatement!G$11</f>
        <v>1.6915231068505635E-2</v>
      </c>
      <c r="I10" s="22" t="s">
        <v>24</v>
      </c>
      <c r="J10" s="30"/>
      <c r="K10" s="30"/>
      <c r="L10" s="30"/>
      <c r="M10" s="30"/>
      <c r="N10" s="30"/>
    </row>
    <row r="11" spans="1:14" x14ac:dyDescent="0.2">
      <c r="B11" s="22" t="s">
        <v>82</v>
      </c>
      <c r="C11" s="30">
        <f>IncomeStatement!C11/IncomeStatement!C$11</f>
        <v>1</v>
      </c>
      <c r="D11" s="30">
        <f>IncomeStatement!D11/IncomeStatement!D$11</f>
        <v>1</v>
      </c>
      <c r="E11" s="30">
        <f>IncomeStatement!E11/IncomeStatement!E$11</f>
        <v>1</v>
      </c>
      <c r="F11" s="30">
        <f>IncomeStatement!F11/IncomeStatement!F$11</f>
        <v>1</v>
      </c>
      <c r="G11" s="30">
        <f>IncomeStatement!G11/IncomeStatement!G$11</f>
        <v>1</v>
      </c>
      <c r="I11" s="22" t="s">
        <v>25</v>
      </c>
      <c r="J11" s="30">
        <f>BalanceSheet!C11/BalanceSheet!C$44</f>
        <v>0.44761671033345424</v>
      </c>
      <c r="K11" s="30">
        <f>BalanceSheet!D11/BalanceSheet!D$44</f>
        <v>0.58933539583143757</v>
      </c>
      <c r="L11" s="30">
        <f>BalanceSheet!E11/BalanceSheet!E$44</f>
        <v>0.7145712784607029</v>
      </c>
      <c r="M11" s="30">
        <f>BalanceSheet!F11/BalanceSheet!F$44</f>
        <v>0.69917230350312276</v>
      </c>
      <c r="N11" s="30">
        <f>BalanceSheet!G11/BalanceSheet!G$44</f>
        <v>0.69856120168608338</v>
      </c>
    </row>
    <row r="12" spans="1:14" x14ac:dyDescent="0.2">
      <c r="B12" s="22" t="s">
        <v>83</v>
      </c>
      <c r="C12" s="30"/>
      <c r="D12" s="30"/>
      <c r="E12" s="30"/>
      <c r="F12" s="30"/>
      <c r="G12" s="30"/>
      <c r="I12" s="22" t="s">
        <v>26</v>
      </c>
      <c r="J12" s="30"/>
      <c r="K12" s="30"/>
      <c r="L12" s="30"/>
      <c r="M12" s="30"/>
      <c r="N12" s="30"/>
    </row>
    <row r="13" spans="1:14" x14ac:dyDescent="0.2">
      <c r="B13" s="22" t="s">
        <v>84</v>
      </c>
      <c r="C13" s="30">
        <f>IncomeStatement!C13/IncomeStatement!C$11</f>
        <v>0.43480858270469308</v>
      </c>
      <c r="D13" s="30">
        <f>IncomeStatement!D13/IncomeStatement!D$11</f>
        <v>0.44626575788435191</v>
      </c>
      <c r="E13" s="30">
        <f>IncomeStatement!E13/IncomeStatement!E$11</f>
        <v>0.46329840709755588</v>
      </c>
      <c r="F13" s="30">
        <f>IncomeStatement!F13/IncomeStatement!F$11</f>
        <v>0.46566328294215958</v>
      </c>
      <c r="G13" s="30">
        <f>IncomeStatement!G13/IncomeStatement!G$11</f>
        <v>0.50738449495569071</v>
      </c>
      <c r="I13" s="22" t="s">
        <v>27</v>
      </c>
      <c r="J13" s="30">
        <f>BalanceSheet!C13/BalanceSheet!C$44</f>
        <v>9.7296254994262407E-2</v>
      </c>
      <c r="K13" s="30">
        <f>BalanceSheet!D13/BalanceSheet!D$44</f>
        <v>9.95582724648231E-2</v>
      </c>
      <c r="L13" s="30">
        <f>BalanceSheet!E13/BalanceSheet!E$44</f>
        <v>4.5993521989325961E-5</v>
      </c>
      <c r="M13" s="30">
        <f>BalanceSheet!F13/BalanceSheet!F$44</f>
        <v>6.4832623776284225E-5</v>
      </c>
      <c r="N13" s="30">
        <f>BalanceSheet!G13/BalanceSheet!G$44</f>
        <v>1.1904310983891304E-4</v>
      </c>
    </row>
    <row r="14" spans="1:14" x14ac:dyDescent="0.2">
      <c r="B14" s="22" t="s">
        <v>85</v>
      </c>
      <c r="C14" s="30">
        <f>IncomeStatement!C14/IncomeStatement!C$11</f>
        <v>0.15061322508016001</v>
      </c>
      <c r="D14" s="30">
        <f>IncomeStatement!D14/IncomeStatement!D$11</f>
        <v>0.13633059562219407</v>
      </c>
      <c r="E14" s="30">
        <f>IncomeStatement!E14/IncomeStatement!E$11</f>
        <v>0.12947473852170485</v>
      </c>
      <c r="F14" s="30">
        <f>IncomeStatement!F14/IncomeStatement!F$11</f>
        <v>0.14508049162842668</v>
      </c>
      <c r="G14" s="30">
        <f>IncomeStatement!G14/IncomeStatement!G$11</f>
        <v>0.10570909494517564</v>
      </c>
      <c r="I14" s="22" t="s">
        <v>29</v>
      </c>
      <c r="J14" s="30">
        <f>BalanceSheet!C15/BalanceSheet!C$44</f>
        <v>5.3020424729740114E-3</v>
      </c>
      <c r="K14" s="30">
        <f>BalanceSheet!D15/BalanceSheet!D$44</f>
        <v>4.2090953960520257E-3</v>
      </c>
      <c r="L14" s="30">
        <f>BalanceSheet!E15/BalanceSheet!E$44</f>
        <v>4.7815573052749265E-3</v>
      </c>
      <c r="M14" s="30">
        <f>BalanceSheet!F15/BalanceSheet!F$44</f>
        <v>5.5518336827091392E-3</v>
      </c>
      <c r="N14" s="30">
        <f>BalanceSheet!G15/BalanceSheet!G$44</f>
        <v>6.5744262933763332E-3</v>
      </c>
    </row>
    <row r="15" spans="1:14" x14ac:dyDescent="0.2">
      <c r="B15" s="22" t="s">
        <v>86</v>
      </c>
      <c r="C15" s="30">
        <f>IncomeStatement!C15/IncomeStatement!C$11</f>
        <v>-3.4107956971257611E-3</v>
      </c>
      <c r="D15" s="30">
        <f>IncomeStatement!D15/IncomeStatement!D$11</f>
        <v>5.4327329446543088E-3</v>
      </c>
      <c r="E15" s="30">
        <f>IncomeStatement!E15/IncomeStatement!E$11</f>
        <v>-4.5929108767287837E-3</v>
      </c>
      <c r="F15" s="30">
        <f>IncomeStatement!F15/IncomeStatement!F$11</f>
        <v>-4.4186093219971692E-4</v>
      </c>
      <c r="G15" s="30">
        <f>IncomeStatement!G15/IncomeStatement!G$11</f>
        <v>-5.7540760472710494E-3</v>
      </c>
      <c r="I15" s="22" t="s">
        <v>30</v>
      </c>
      <c r="J15" s="30">
        <f>BalanceSheet!C16/BalanceSheet!C$44</f>
        <v>0.10365681815423658</v>
      </c>
      <c r="K15" s="30">
        <f>BalanceSheet!D16/BalanceSheet!D$44</f>
        <v>0.10527977455903073</v>
      </c>
      <c r="L15" s="30">
        <f>BalanceSheet!E16/BalanceSheet!E$44</f>
        <v>5.5121467122592194E-3</v>
      </c>
      <c r="M15" s="30">
        <f>BalanceSheet!F16/BalanceSheet!F$44</f>
        <v>5.6166663064854232E-3</v>
      </c>
      <c r="N15" s="30">
        <f>BalanceSheet!G16/BalanceSheet!G$44</f>
        <v>6.6934694032152464E-3</v>
      </c>
    </row>
    <row r="16" spans="1:14" x14ac:dyDescent="0.2">
      <c r="B16" s="22" t="s">
        <v>87</v>
      </c>
      <c r="C16" s="30">
        <f>IncomeStatement!C16/IncomeStatement!C$11</f>
        <v>3.1791741013121544E-2</v>
      </c>
      <c r="D16" s="30">
        <f>IncomeStatement!D16/IncomeStatement!D$11</f>
        <v>3.2579616343596733E-2</v>
      </c>
      <c r="E16" s="30">
        <f>IncomeStatement!E16/IncomeStatement!E$11</f>
        <v>3.0135941542044999E-2</v>
      </c>
      <c r="F16" s="30">
        <f>IncomeStatement!F16/IncomeStatement!F$11</f>
        <v>3.1170223224337448E-2</v>
      </c>
      <c r="G16" s="30">
        <f>IncomeStatement!G16/IncomeStatement!G$11</f>
        <v>2.8236448712781061E-2</v>
      </c>
      <c r="I16" s="22" t="s">
        <v>31</v>
      </c>
      <c r="J16" s="30"/>
      <c r="K16" s="30"/>
      <c r="L16" s="30"/>
      <c r="M16" s="30"/>
      <c r="N16" s="30"/>
    </row>
    <row r="17" spans="2:14" x14ac:dyDescent="0.2">
      <c r="B17" s="22" t="s">
        <v>88</v>
      </c>
      <c r="C17" s="30">
        <f>IncomeStatement!C17/IncomeStatement!C$11</f>
        <v>7.718878462190438E-3</v>
      </c>
      <c r="D17" s="30">
        <f>IncomeStatement!D17/IncomeStatement!D$11</f>
        <v>5.7559942448889827E-3</v>
      </c>
      <c r="E17" s="30">
        <f>IncomeStatement!E17/IncomeStatement!E$11</f>
        <v>1.4428973378544118E-4</v>
      </c>
      <c r="F17" s="30">
        <f>IncomeStatement!F17/IncomeStatement!F$11</f>
        <v>1.5327711762908841E-4</v>
      </c>
      <c r="G17" s="30">
        <f>IncomeStatement!G17/IncomeStatement!G$11</f>
        <v>1.5655760209833922E-4</v>
      </c>
      <c r="I17" s="22" t="s">
        <v>32</v>
      </c>
      <c r="J17" s="30">
        <f>BalanceSheet!C18/BalanceSheet!C$44</f>
        <v>0.14505104496892535</v>
      </c>
      <c r="K17" s="30">
        <f>BalanceSheet!D18/BalanceSheet!D$44</f>
        <v>6.6175031089125841E-2</v>
      </c>
      <c r="L17" s="30">
        <f>BalanceSheet!E18/BalanceSheet!E$44</f>
        <v>0</v>
      </c>
      <c r="M17" s="30">
        <f>BalanceSheet!F18/BalanceSheet!F$44</f>
        <v>1.9471398007477362E-3</v>
      </c>
      <c r="N17" s="30">
        <f>BalanceSheet!G18/BalanceSheet!G$44</f>
        <v>0</v>
      </c>
    </row>
    <row r="18" spans="2:14" x14ac:dyDescent="0.2">
      <c r="B18" s="22" t="s">
        <v>89</v>
      </c>
      <c r="C18" s="30">
        <f>IncomeStatement!C18/IncomeStatement!C$11</f>
        <v>1.3160999500454957E-2</v>
      </c>
      <c r="D18" s="30">
        <f>IncomeStatement!D18/IncomeStatement!D$11</f>
        <v>1.339767940781356E-2</v>
      </c>
      <c r="E18" s="30">
        <f>IncomeStatement!E18/IncomeStatement!E$11</f>
        <v>1.2648775364308154E-2</v>
      </c>
      <c r="F18" s="30">
        <f>IncomeStatement!F18/IncomeStatement!F$11</f>
        <v>1.2659632832592848E-2</v>
      </c>
      <c r="G18" s="30">
        <f>IncomeStatement!G18/IncomeStatement!G$11</f>
        <v>1.1266305649509591E-2</v>
      </c>
      <c r="I18" s="22" t="s">
        <v>33</v>
      </c>
      <c r="J18" s="30">
        <f>BalanceSheet!C19/BalanceSheet!C$44</f>
        <v>0.16061062485082947</v>
      </c>
      <c r="K18" s="30">
        <f>BalanceSheet!D19/BalanceSheet!D$44</f>
        <v>0.13179859209688227</v>
      </c>
      <c r="L18" s="30">
        <f>BalanceSheet!E19/BalanceSheet!E$44</f>
        <v>0.18265442767253318</v>
      </c>
      <c r="M18" s="30">
        <f>BalanceSheet!F19/BalanceSheet!F$44</f>
        <v>0.18722797311607201</v>
      </c>
      <c r="N18" s="30">
        <f>BalanceSheet!G19/BalanceSheet!G$44</f>
        <v>0.17418712494656591</v>
      </c>
    </row>
    <row r="19" spans="2:14" x14ac:dyDescent="0.2">
      <c r="B19" s="22" t="s">
        <v>90</v>
      </c>
      <c r="C19" s="30">
        <f>IncomeStatement!C19/IncomeStatement!C$11</f>
        <v>0.17753893965448528</v>
      </c>
      <c r="D19" s="30">
        <f>IncomeStatement!D19/IncomeStatement!D$11</f>
        <v>0.19337296669966991</v>
      </c>
      <c r="E19" s="30">
        <f>IncomeStatement!E19/IncomeStatement!E$11</f>
        <v>0.20810046313256764</v>
      </c>
      <c r="F19" s="30">
        <f>IncomeStatement!F19/IncomeStatement!F$11</f>
        <v>0.19294523567149649</v>
      </c>
      <c r="G19" s="30">
        <f>IncomeStatement!G19/IncomeStatement!G$11</f>
        <v>0.20682310743473359</v>
      </c>
      <c r="I19" s="22" t="s">
        <v>34</v>
      </c>
      <c r="J19" s="30">
        <f>BalanceSheet!C20/BalanceSheet!C$44</f>
        <v>9.3762009490278464E-2</v>
      </c>
      <c r="K19" s="30">
        <f>BalanceSheet!D20/BalanceSheet!D$44</f>
        <v>8.2222810456975673E-2</v>
      </c>
      <c r="L19" s="30">
        <f>BalanceSheet!E20/BalanceSheet!E$44</f>
        <v>6.3913305749013355E-2</v>
      </c>
      <c r="M19" s="30">
        <f>BalanceSheet!F20/BalanceSheet!F$44</f>
        <v>6.9070516283794001E-2</v>
      </c>
      <c r="N19" s="30">
        <f>BalanceSheet!G20/BalanceSheet!G$44</f>
        <v>7.3352199862559322E-2</v>
      </c>
    </row>
    <row r="20" spans="2:14" x14ac:dyDescent="0.2">
      <c r="B20" s="22" t="s">
        <v>91</v>
      </c>
      <c r="C20" s="30">
        <f>IncomeStatement!C20/IncomeStatement!C$11</f>
        <v>0.81222157071797951</v>
      </c>
      <c r="D20" s="30">
        <f>IncomeStatement!D20/IncomeStatement!D$11</f>
        <v>0.83313534314716953</v>
      </c>
      <c r="E20" s="30">
        <f>IncomeStatement!E20/IncomeStatement!E$11</f>
        <v>0.83920970451523813</v>
      </c>
      <c r="F20" s="30">
        <f>IncomeStatement!F20/IncomeStatement!F$11</f>
        <v>0.84723028248444243</v>
      </c>
      <c r="G20" s="30">
        <f>IncomeStatement!G20/IncomeStatement!G$11</f>
        <v>0.85382193325271782</v>
      </c>
      <c r="I20" s="22" t="s">
        <v>35</v>
      </c>
      <c r="J20" s="30">
        <f>BalanceSheet!C21/BalanceSheet!C$44</f>
        <v>4.9302792202275882E-2</v>
      </c>
      <c r="K20" s="30">
        <f>BalanceSheet!D21/BalanceSheet!D$44</f>
        <v>2.5188395966547823E-2</v>
      </c>
      <c r="L20" s="30">
        <f>BalanceSheet!E21/BalanceSheet!E$44</f>
        <v>3.334884140549127E-2</v>
      </c>
      <c r="M20" s="30">
        <f>BalanceSheet!F21/BalanceSheet!F$44</f>
        <v>3.6965400989778061E-2</v>
      </c>
      <c r="N20" s="30">
        <f>BalanceSheet!G21/BalanceSheet!G$44</f>
        <v>4.7206004101576236E-2</v>
      </c>
    </row>
    <row r="21" spans="2:14" x14ac:dyDescent="0.2">
      <c r="B21" s="22"/>
      <c r="C21" s="23">
        <v>44256</v>
      </c>
      <c r="D21" s="23">
        <v>43891</v>
      </c>
      <c r="E21" s="23">
        <v>43525</v>
      </c>
      <c r="F21" s="23">
        <v>43160</v>
      </c>
      <c r="G21" s="23">
        <v>42795</v>
      </c>
      <c r="I21" s="22" t="s">
        <v>36</v>
      </c>
      <c r="J21" s="30">
        <f>BalanceSheet!C22/BalanceSheet!C$44</f>
        <v>0.44872647151230921</v>
      </c>
      <c r="K21" s="30">
        <f>BalanceSheet!D22/BalanceSheet!D$44</f>
        <v>0.30538482960953162</v>
      </c>
      <c r="L21" s="30">
        <f>BalanceSheet!E22/BalanceSheet!E$44</f>
        <v>0.2799165748270378</v>
      </c>
      <c r="M21" s="30">
        <f>BalanceSheet!F22/BalanceSheet!F$44</f>
        <v>0.2952110301903918</v>
      </c>
      <c r="N21" s="30">
        <f>BalanceSheet!G22/BalanceSheet!G$44</f>
        <v>0.29474532891070149</v>
      </c>
    </row>
    <row r="22" spans="2:14" x14ac:dyDescent="0.2">
      <c r="B22" s="22"/>
      <c r="C22" s="29" t="s">
        <v>17</v>
      </c>
      <c r="D22" s="29" t="s">
        <v>17</v>
      </c>
      <c r="E22" s="29" t="s">
        <v>17</v>
      </c>
      <c r="F22" s="29" t="s">
        <v>17</v>
      </c>
      <c r="G22" s="29" t="s">
        <v>17</v>
      </c>
      <c r="I22" s="22" t="s">
        <v>37</v>
      </c>
      <c r="J22" s="30">
        <f>BalanceSheet!C23/BalanceSheet!C$44</f>
        <v>1</v>
      </c>
      <c r="K22" s="30">
        <f>BalanceSheet!D23/BalanceSheet!D$44</f>
        <v>1</v>
      </c>
      <c r="L22" s="30">
        <f>BalanceSheet!E23/BalanceSheet!E$44</f>
        <v>1</v>
      </c>
      <c r="M22" s="30">
        <f>BalanceSheet!F23/BalanceSheet!F$44</f>
        <v>1</v>
      </c>
      <c r="N22" s="30">
        <f>BalanceSheet!G23/BalanceSheet!G$44</f>
        <v>1</v>
      </c>
    </row>
    <row r="23" spans="2:14" x14ac:dyDescent="0.2">
      <c r="B23" s="22" t="s">
        <v>92</v>
      </c>
      <c r="C23" s="30">
        <f>IncomeStatement!C23/IncomeStatement!C$11</f>
        <v>0.1877784292820204</v>
      </c>
      <c r="D23" s="30">
        <f>IncomeStatement!D23/IncomeStatement!D$11</f>
        <v>0.16686465685283042</v>
      </c>
      <c r="E23" s="30">
        <f>IncomeStatement!E23/IncomeStatement!E$11</f>
        <v>0.16079029548476198</v>
      </c>
      <c r="F23" s="30">
        <f>IncomeStatement!F23/IncomeStatement!F$11</f>
        <v>0.15276971751555762</v>
      </c>
      <c r="G23" s="30">
        <f>IncomeStatement!G23/IncomeStatement!G$11</f>
        <v>0.14617806674728218</v>
      </c>
      <c r="I23" s="22" t="s">
        <v>38</v>
      </c>
      <c r="J23" s="30"/>
      <c r="K23" s="30"/>
      <c r="L23" s="30"/>
      <c r="M23" s="30"/>
      <c r="N23" s="30"/>
    </row>
    <row r="24" spans="2:14" x14ac:dyDescent="0.2">
      <c r="B24" s="22" t="s">
        <v>94</v>
      </c>
      <c r="C24" s="30">
        <f>IncomeStatement!C25/IncomeStatement!C$11</f>
        <v>0.1877784292820204</v>
      </c>
      <c r="D24" s="30">
        <f>IncomeStatement!D25/IncomeStatement!D$11</f>
        <v>0.16854278928574268</v>
      </c>
      <c r="E24" s="30">
        <f>IncomeStatement!E25/IncomeStatement!E$11</f>
        <v>0.16079029548476198</v>
      </c>
      <c r="F24" s="30">
        <f>IncomeStatement!F25/IncomeStatement!F$11</f>
        <v>0.15276971751555762</v>
      </c>
      <c r="G24" s="30">
        <f>IncomeStatement!G25/IncomeStatement!G$11</f>
        <v>0.14617806674728218</v>
      </c>
      <c r="I24" s="22" t="s">
        <v>39</v>
      </c>
      <c r="J24" s="30"/>
      <c r="K24" s="30"/>
      <c r="L24" s="30"/>
      <c r="M24" s="30"/>
      <c r="N24" s="30"/>
    </row>
    <row r="25" spans="2:14" x14ac:dyDescent="0.2">
      <c r="B25" s="22" t="s">
        <v>95</v>
      </c>
      <c r="C25" s="30"/>
      <c r="D25" s="30"/>
      <c r="E25" s="30"/>
      <c r="F25" s="30"/>
      <c r="G25" s="30"/>
      <c r="I25" s="22" t="s">
        <v>40</v>
      </c>
      <c r="J25" s="30">
        <f>BalanceSheet!C26/BalanceSheet!C$44</f>
        <v>0.18338972034827353</v>
      </c>
      <c r="K25" s="30">
        <f>BalanceSheet!D26/BalanceSheet!D$44</f>
        <v>0.19522316615517815</v>
      </c>
      <c r="L25" s="30">
        <f>BalanceSheet!E26/BalanceSheet!E$44</f>
        <v>0.22711070463844665</v>
      </c>
      <c r="M25" s="30">
        <f>BalanceSheet!F26/BalanceSheet!F$44</f>
        <v>0.21790460959955046</v>
      </c>
      <c r="N25" s="30">
        <f>BalanceSheet!G26/BalanceSheet!G$44</f>
        <v>0.21981580784277654</v>
      </c>
    </row>
    <row r="26" spans="2:14" x14ac:dyDescent="0.2">
      <c r="B26" s="22" t="s">
        <v>96</v>
      </c>
      <c r="C26" s="30">
        <f>IncomeStatement!C27/IncomeStatement!C$11</f>
        <v>4.9128242603695048E-2</v>
      </c>
      <c r="D26" s="30">
        <f>IncomeStatement!D27/IncomeStatement!D$11</f>
        <v>3.6818225578094541E-2</v>
      </c>
      <c r="E26" s="30">
        <f>IncomeStatement!E27/IncomeStatement!E$11</f>
        <v>5.4470311450327324E-2</v>
      </c>
      <c r="F26" s="30">
        <f>IncomeStatement!F27/IncomeStatement!F$11</f>
        <v>5.280766681571545E-2</v>
      </c>
      <c r="G26" s="30">
        <f>IncomeStatement!G27/IncomeStatement!G$11</f>
        <v>4.5588639058785047E-2</v>
      </c>
      <c r="I26" s="22" t="s">
        <v>42</v>
      </c>
      <c r="J26" s="30">
        <f>BalanceSheet!C28/BalanceSheet!C$44</f>
        <v>1.5056614001329556E-2</v>
      </c>
      <c r="K26" s="30">
        <f>BalanceSheet!D28/BalanceSheet!D$44</f>
        <v>5.3658038917243642E-3</v>
      </c>
      <c r="L26" s="30">
        <f>BalanceSheet!E28/BalanceSheet!E$44</f>
        <v>1.1482459662796724E-2</v>
      </c>
      <c r="M26" s="30">
        <f>BalanceSheet!F28/BalanceSheet!F$44</f>
        <v>4.3282259633047347E-2</v>
      </c>
      <c r="N26" s="30">
        <f>BalanceSheet!G28/BalanceSheet!G$44</f>
        <v>8.0543485906919114E-3</v>
      </c>
    </row>
    <row r="27" spans="2:14" x14ac:dyDescent="0.2">
      <c r="B27" s="22" t="s">
        <v>98</v>
      </c>
      <c r="C27" s="30">
        <f>IncomeStatement!C29/IncomeStatement!C$11</f>
        <v>4.8882021350223688E-2</v>
      </c>
      <c r="D27" s="30">
        <f>IncomeStatement!D29/IncomeStatement!D$11</f>
        <v>3.7445317171445953E-2</v>
      </c>
      <c r="E27" s="30">
        <f>IncomeStatement!E29/IncomeStatement!E$11</f>
        <v>5.5646179086046341E-2</v>
      </c>
      <c r="F27" s="30">
        <f>IncomeStatement!F29/IncomeStatement!F$11</f>
        <v>5.25698230124979E-2</v>
      </c>
      <c r="G27" s="30">
        <f>IncomeStatement!G29/IncomeStatement!G$11</f>
        <v>4.7606362781350955E-2</v>
      </c>
      <c r="I27" s="22" t="s">
        <v>43</v>
      </c>
      <c r="J27" s="30">
        <f>BalanceSheet!C29/BalanceSheet!C$44</f>
        <v>4.7572751385178821E-3</v>
      </c>
      <c r="K27" s="30">
        <f>BalanceSheet!D29/BalanceSheet!D$44</f>
        <v>4.9825321851726242E-3</v>
      </c>
      <c r="L27" s="30">
        <f>BalanceSheet!E29/BalanceSheet!E$44</f>
        <v>6.3913305749013355E-3</v>
      </c>
      <c r="M27" s="30">
        <f>BalanceSheet!F29/BalanceSheet!F$44</f>
        <v>3.2394701013550016E-3</v>
      </c>
      <c r="N27" s="30">
        <f>BalanceSheet!G29/BalanceSheet!G$44</f>
        <v>4.1259259660077815E-3</v>
      </c>
    </row>
    <row r="28" spans="2:14" x14ac:dyDescent="0.2">
      <c r="B28" s="22" t="s">
        <v>99</v>
      </c>
      <c r="C28" s="30">
        <f>IncomeStatement!C30/IncomeStatement!C$11</f>
        <v>0.13889640793179669</v>
      </c>
      <c r="D28" s="30">
        <f>IncomeStatement!D30/IncomeStatement!D$11</f>
        <v>0.1310974721142967</v>
      </c>
      <c r="E28" s="30">
        <f>IncomeStatement!E30/IncomeStatement!E$11</f>
        <v>0.10514411639871564</v>
      </c>
      <c r="F28" s="30">
        <f>IncomeStatement!F30/IncomeStatement!F$11</f>
        <v>0.10019989450305973</v>
      </c>
      <c r="G28" s="30">
        <f>IncomeStatement!G30/IncomeStatement!G$11</f>
        <v>9.8571703965931207E-2</v>
      </c>
      <c r="I28" s="22" t="s">
        <v>44</v>
      </c>
      <c r="J28" s="30">
        <f>BalanceSheet!C30/BalanceSheet!C$44</f>
        <v>0.20435517212085744</v>
      </c>
      <c r="K28" s="30">
        <f>BalanceSheet!D30/BalanceSheet!D$44</f>
        <v>0.20672545337734063</v>
      </c>
      <c r="L28" s="30">
        <f>BalanceSheet!E30/BalanceSheet!E$44</f>
        <v>0.24633245886675498</v>
      </c>
      <c r="M28" s="30">
        <f>BalanceSheet!F30/BalanceSheet!F$44</f>
        <v>0.2661487260389428</v>
      </c>
      <c r="N28" s="30">
        <f>BalanceSheet!G30/BalanceSheet!G$44</f>
        <v>0.23513449165886574</v>
      </c>
    </row>
    <row r="29" spans="2:14" x14ac:dyDescent="0.2">
      <c r="B29" s="22" t="s">
        <v>100</v>
      </c>
      <c r="C29" s="30">
        <f>IncomeStatement!C31/IncomeStatement!C$11</f>
        <v>0.13889640793179669</v>
      </c>
      <c r="D29" s="30">
        <f>IncomeStatement!D31/IncomeStatement!D$11</f>
        <v>0.1310974721142967</v>
      </c>
      <c r="E29" s="30">
        <f>IncomeStatement!E31/IncomeStatement!E$11</f>
        <v>0.10514411639871564</v>
      </c>
      <c r="F29" s="30">
        <f>IncomeStatement!F31/IncomeStatement!F$11</f>
        <v>0.10019989450305973</v>
      </c>
      <c r="G29" s="30">
        <f>IncomeStatement!G31/IncomeStatement!G$11</f>
        <v>9.8571703965931207E-2</v>
      </c>
      <c r="I29" s="22" t="s">
        <v>45</v>
      </c>
      <c r="J29" s="30">
        <f>BalanceSheet!C31/BalanceSheet!C$44</f>
        <v>0.22345708811072262</v>
      </c>
      <c r="K29" s="30">
        <f>BalanceSheet!D31/BalanceSheet!D$44</f>
        <v>0.31145789388061224</v>
      </c>
      <c r="L29" s="30">
        <f>BalanceSheet!E31/BalanceSheet!E$44</f>
        <v>0.18591466078893043</v>
      </c>
      <c r="M29" s="30">
        <f>BalanceSheet!F31/BalanceSheet!F$44</f>
        <v>9.738940634927494E-2</v>
      </c>
      <c r="N29" s="30">
        <f>BalanceSheet!G31/BalanceSheet!G$44</f>
        <v>0.13911269594766432</v>
      </c>
    </row>
    <row r="30" spans="2:14" x14ac:dyDescent="0.2">
      <c r="B30" s="22" t="s">
        <v>101</v>
      </c>
      <c r="C30" s="30">
        <f>IncomeStatement!C32/IncomeStatement!C$11</f>
        <v>0.13889640793179669</v>
      </c>
      <c r="D30" s="30">
        <f>IncomeStatement!D32/IncomeStatement!D$11</f>
        <v>0.1310974721142967</v>
      </c>
      <c r="E30" s="30">
        <f>IncomeStatement!E32/IncomeStatement!E$11</f>
        <v>0.10514411639871564</v>
      </c>
      <c r="F30" s="30">
        <f>IncomeStatement!F32/IncomeStatement!F$11</f>
        <v>0.10019989450305973</v>
      </c>
      <c r="G30" s="30">
        <f>IncomeStatement!G32/IncomeStatement!G$11</f>
        <v>9.8571703965931207E-2</v>
      </c>
      <c r="I30" s="22" t="s">
        <v>47</v>
      </c>
      <c r="J30" s="30">
        <f>BalanceSheet!C33/BalanceSheet!C$44</f>
        <v>9.5374736549707993E-3</v>
      </c>
      <c r="K30" s="30">
        <f>BalanceSheet!D33/BalanceSheet!D$44</f>
        <v>2.6474699931341973E-2</v>
      </c>
      <c r="L30" s="30">
        <f>BalanceSheet!E33/BalanceSheet!E$44</f>
        <v>2.7507664112846877E-3</v>
      </c>
      <c r="M30" s="30">
        <f>BalanceSheet!F33/BalanceSheet!F$44</f>
        <v>1.8745272621182977E-2</v>
      </c>
      <c r="N30" s="30">
        <f>BalanceSheet!G33/BalanceSheet!G$44</f>
        <v>3.1524779905523062E-2</v>
      </c>
    </row>
    <row r="31" spans="2:14" x14ac:dyDescent="0.2">
      <c r="B31" s="22"/>
      <c r="C31" s="23">
        <v>44256</v>
      </c>
      <c r="D31" s="23">
        <v>43891</v>
      </c>
      <c r="E31" s="23">
        <v>43525</v>
      </c>
      <c r="F31" s="23">
        <v>43160</v>
      </c>
      <c r="G31" s="23">
        <v>42795</v>
      </c>
      <c r="I31" s="22" t="s">
        <v>48</v>
      </c>
      <c r="J31" s="30">
        <f>BalanceSheet!C34/BalanceSheet!C$44</f>
        <v>2.1263455685739365E-2</v>
      </c>
      <c r="K31" s="30">
        <f>BalanceSheet!D34/BalanceSheet!D$44</f>
        <v>1.3455869985413616E-2</v>
      </c>
      <c r="L31" s="30">
        <f>BalanceSheet!E34/BalanceSheet!E$44</f>
        <v>2.1876995632384391E-2</v>
      </c>
      <c r="M31" s="30">
        <f>BalanceSheet!F34/BalanceSheet!F$44</f>
        <v>1.775549456486504E-2</v>
      </c>
      <c r="N31" s="30">
        <f>BalanceSheet!G34/BalanceSheet!G$44</f>
        <v>5.0063038737710154E-2</v>
      </c>
    </row>
    <row r="32" spans="2:14" x14ac:dyDescent="0.2">
      <c r="B32" s="22"/>
      <c r="C32" s="29" t="s">
        <v>17</v>
      </c>
      <c r="D32" s="29" t="s">
        <v>17</v>
      </c>
      <c r="E32" s="29" t="s">
        <v>17</v>
      </c>
      <c r="F32" s="29" t="s">
        <v>17</v>
      </c>
      <c r="G32" s="29" t="s">
        <v>17</v>
      </c>
      <c r="I32" s="22" t="s">
        <v>49</v>
      </c>
      <c r="J32" s="30">
        <f>BalanceSheet!C35/BalanceSheet!C$44</f>
        <v>0.45861318957229019</v>
      </c>
      <c r="K32" s="30">
        <f>BalanceSheet!D35/BalanceSheet!D$44</f>
        <v>0.55811391717470848</v>
      </c>
      <c r="L32" s="30">
        <f>BalanceSheet!E35/BalanceSheet!E$44</f>
        <v>0.45687488169935442</v>
      </c>
      <c r="M32" s="30">
        <f>BalanceSheet!F35/BalanceSheet!F$44</f>
        <v>0.40191472348885959</v>
      </c>
      <c r="N32" s="30">
        <f>BalanceSheet!G35/BalanceSheet!G$44</f>
        <v>0.4575746589685456</v>
      </c>
    </row>
    <row r="33" spans="2:14" x14ac:dyDescent="0.2">
      <c r="B33" s="22" t="s">
        <v>102</v>
      </c>
      <c r="C33" s="28"/>
      <c r="D33" s="29"/>
      <c r="E33" s="29"/>
      <c r="F33" s="29"/>
      <c r="G33" s="29"/>
      <c r="I33" s="22" t="s">
        <v>50</v>
      </c>
      <c r="J33" s="30"/>
      <c r="K33" s="30"/>
      <c r="L33" s="30"/>
      <c r="M33" s="30"/>
      <c r="N33" s="30"/>
    </row>
    <row r="34" spans="2:14" x14ac:dyDescent="0.2">
      <c r="B34" s="22" t="s">
        <v>103</v>
      </c>
      <c r="C34" s="30">
        <f>IncomeStatement!C37/IncomeStatement!C$11</f>
        <v>5.7704160428930047E-3</v>
      </c>
      <c r="D34" s="30">
        <f>IncomeStatement!D37/IncomeStatement!D$11</f>
        <v>5.4539304069647796E-3</v>
      </c>
      <c r="E34" s="30">
        <f>IncomeStatement!E37/IncomeStatement!E$11</f>
        <v>4.3764762760506214E-3</v>
      </c>
      <c r="F34" s="30">
        <f>IncomeStatement!F37/IncomeStatement!F$11</f>
        <v>8.3467318675812547E-3</v>
      </c>
      <c r="G34" s="30">
        <f>IncomeStatement!G37/IncomeStatement!G$11</f>
        <v>8.2146007489061427E-3</v>
      </c>
      <c r="I34" s="22" t="s">
        <v>51</v>
      </c>
      <c r="J34" s="30">
        <f>BalanceSheet!C37/BalanceSheet!C$44</f>
        <v>0.17434712196990027</v>
      </c>
      <c r="K34" s="30">
        <f>BalanceSheet!D37/BalanceSheet!D$44</f>
        <v>0.12160742499317555</v>
      </c>
      <c r="L34" s="30">
        <f>BalanceSheet!E37/BalanceSheet!E$44</f>
        <v>0.10520133664250828</v>
      </c>
      <c r="M34" s="30">
        <f>BalanceSheet!F37/BalanceSheet!F$44</f>
        <v>0.15894366044993841</v>
      </c>
      <c r="N34" s="30">
        <f>BalanceSheet!G37/BalanceSheet!G$44</f>
        <v>2.3194467742022759E-2</v>
      </c>
    </row>
    <row r="35" spans="2:14" x14ac:dyDescent="0.2">
      <c r="B35" s="22" t="s">
        <v>104</v>
      </c>
      <c r="C35" s="30">
        <f>IncomeStatement!C38/IncomeStatement!C$11</f>
        <v>5.7680485308403955E-3</v>
      </c>
      <c r="D35" s="30">
        <f>IncomeStatement!D38/IncomeStatement!D$11</f>
        <v>5.4521639517722395E-3</v>
      </c>
      <c r="E35" s="30">
        <f>IncomeStatement!E38/IncomeStatement!E$11</f>
        <v>4.3736654370807749E-3</v>
      </c>
      <c r="F35" s="30">
        <f>IncomeStatement!F38/IncomeStatement!F$11</f>
        <v>8.3425035333018326E-3</v>
      </c>
      <c r="G35" s="30">
        <f>IncomeStatement!G38/IncomeStatement!G$11</f>
        <v>8.2134324085919742E-3</v>
      </c>
      <c r="I35" s="22" t="s">
        <v>52</v>
      </c>
      <c r="J35" s="30">
        <f>BalanceSheet!C38/BalanceSheet!C$44</f>
        <v>0.13366756517318612</v>
      </c>
      <c r="K35" s="30">
        <f>BalanceSheet!D38/BalanceSheet!D$44</f>
        <v>8.734321016249065E-2</v>
      </c>
      <c r="L35" s="30">
        <f>BalanceSheet!E38/BalanceSheet!E$44</f>
        <v>0.12717031931887132</v>
      </c>
      <c r="M35" s="30">
        <f>BalanceSheet!F38/BalanceSheet!F$44</f>
        <v>0.12849393814967691</v>
      </c>
      <c r="N35" s="30">
        <f>BalanceSheet!G38/BalanceSheet!G$44</f>
        <v>0.16303765550006225</v>
      </c>
    </row>
    <row r="36" spans="2:14" x14ac:dyDescent="0.2">
      <c r="B36" s="22" t="s">
        <v>108</v>
      </c>
      <c r="C36" s="30">
        <f>IncomeStatement!C39/IncomeStatement!C$11</f>
        <v>0.22409764251041506</v>
      </c>
      <c r="D36" s="30">
        <f>IncomeStatement!D39/IncomeStatement!D$11</f>
        <v>3.7296051707676393E-2</v>
      </c>
      <c r="E36" s="30">
        <f>IncomeStatement!E39/IncomeStatement!E$11</f>
        <v>2.8122443893311797E-2</v>
      </c>
      <c r="F36" s="30">
        <f>IncomeStatement!F39/IncomeStatement!F$11</f>
        <v>2.7920748330600771E-2</v>
      </c>
      <c r="G36" s="30">
        <f>IncomeStatement!G39/IncomeStatement!G$11</f>
        <v>2.8034325838430216E-2</v>
      </c>
      <c r="I36" s="22" t="s">
        <v>53</v>
      </c>
      <c r="J36" s="30">
        <f>BalanceSheet!C39/BalanceSheet!C$44</f>
        <v>2.6747536748197482E-2</v>
      </c>
      <c r="K36" s="30">
        <f>BalanceSheet!D39/BalanceSheet!D$44</f>
        <v>3.3395649452528077E-2</v>
      </c>
      <c r="L36" s="30">
        <f>BalanceSheet!E39/BalanceSheet!E$44</f>
        <v>6.2084178759130151E-2</v>
      </c>
      <c r="M36" s="30">
        <f>BalanceSheet!F39/BalanceSheet!F$44</f>
        <v>4.9774166360512608E-2</v>
      </c>
      <c r="N36" s="30">
        <f>BalanceSheet!G39/BalanceSheet!G$44</f>
        <v>3.4200544351674994E-2</v>
      </c>
    </row>
    <row r="37" spans="2:14" x14ac:dyDescent="0.2">
      <c r="B37" s="22" t="s">
        <v>109</v>
      </c>
      <c r="C37" s="30">
        <f>IncomeStatement!C40/IncomeStatement!C$11</f>
        <v>0</v>
      </c>
      <c r="D37" s="30">
        <f>IncomeStatement!D40/IncomeStatement!D$11</f>
        <v>0</v>
      </c>
      <c r="E37" s="30">
        <f>IncomeStatement!E40/IncomeStatement!E$11</f>
        <v>5.7809588146504678E-3</v>
      </c>
      <c r="F37" s="30">
        <f>IncomeStatement!F40/IncomeStatement!F$11</f>
        <v>5.6849954386843961E-3</v>
      </c>
      <c r="G37" s="30">
        <f>IncomeStatement!G40/IncomeStatement!G$11</f>
        <v>5.7073424347043808E-3</v>
      </c>
      <c r="I37" s="22" t="s">
        <v>54</v>
      </c>
      <c r="J37" s="30">
        <f>BalanceSheet!C40/BalanceSheet!C$44</f>
        <v>1.4940648677658201E-2</v>
      </c>
      <c r="K37" s="30">
        <f>BalanceSheet!D40/BalanceSheet!D$44</f>
        <v>5.3988920966065281E-3</v>
      </c>
      <c r="L37" s="30">
        <f>BalanceSheet!E40/BalanceSheet!E$44</f>
        <v>7.1608375774150574E-3</v>
      </c>
      <c r="M37" s="30">
        <f>BalanceSheet!F40/BalanceSheet!F$44</f>
        <v>2.1016575540812137E-2</v>
      </c>
      <c r="N37" s="30">
        <f>BalanceSheet!G40/BalanceSheet!G$44</f>
        <v>1.4488087572440437E-2</v>
      </c>
    </row>
    <row r="38" spans="2:14" x14ac:dyDescent="0.2">
      <c r="B38" s="22" t="s">
        <v>110</v>
      </c>
      <c r="C38" s="30">
        <f>IncomeStatement!C41/IncomeStatement!C$11</f>
        <v>1.242943827619869</v>
      </c>
      <c r="D38" s="30">
        <f>IncomeStatement!D41/IncomeStatement!D$11</f>
        <v>0.30912965869435993</v>
      </c>
      <c r="E38" s="30">
        <f>IncomeStatement!E41/IncomeStatement!E$11</f>
        <v>0.14054194849231283</v>
      </c>
      <c r="F38" s="30">
        <f>IncomeStatement!F41/IncomeStatement!F$11</f>
        <v>0.13213544623197276</v>
      </c>
      <c r="G38" s="30">
        <f>IncomeStatement!G41/IncomeStatement!G$11</f>
        <v>0.12851743455833817</v>
      </c>
      <c r="I38" s="22" t="s">
        <v>55</v>
      </c>
      <c r="J38" s="30">
        <f>BalanceSheet!C41/BalanceSheet!C$44</f>
        <v>0.12757399194445532</v>
      </c>
      <c r="K38" s="30">
        <f>BalanceSheet!D41/BalanceSheet!D$44</f>
        <v>0.14830822765787899</v>
      </c>
      <c r="L38" s="30">
        <f>BalanceSheet!E41/BalanceSheet!E$44</f>
        <v>0.19837536728480781</v>
      </c>
      <c r="M38" s="30">
        <f>BalanceSheet!F41/BalanceSheet!F$44</f>
        <v>0.17729777624100446</v>
      </c>
      <c r="N38" s="30">
        <f>BalanceSheet!G41/BalanceSheet!G$44</f>
        <v>0.21426136455870182</v>
      </c>
    </row>
    <row r="39" spans="2:14" x14ac:dyDescent="0.2">
      <c r="I39" s="22" t="s">
        <v>56</v>
      </c>
      <c r="J39" s="30">
        <f>BalanceSheet!C42/BalanceSheet!C$44</f>
        <v>6.4109945914312405E-2</v>
      </c>
      <c r="K39" s="30">
        <f>BalanceSheet!D42/BalanceSheet!D$44</f>
        <v>4.5832678462611708E-2</v>
      </c>
      <c r="L39" s="30">
        <f>BalanceSheet!E42/BalanceSheet!E$44</f>
        <v>4.3133078717912887E-2</v>
      </c>
      <c r="M39" s="30">
        <f>BalanceSheet!F42/BalanceSheet!F$44</f>
        <v>6.2559159769195863E-2</v>
      </c>
      <c r="N39" s="30">
        <f>BalanceSheet!G42/BalanceSheet!G$44</f>
        <v>9.3243221306552243E-2</v>
      </c>
    </row>
    <row r="40" spans="2:14" x14ac:dyDescent="0.2">
      <c r="B40" s="73" t="s">
        <v>120</v>
      </c>
      <c r="C40" s="73"/>
      <c r="D40" s="73"/>
      <c r="E40" s="73"/>
      <c r="F40" s="73"/>
      <c r="G40" s="73"/>
      <c r="I40" s="22" t="s">
        <v>57</v>
      </c>
      <c r="J40" s="30">
        <f>BalanceSheet!C43/BalanceSheet!C$44</f>
        <v>0.54138681042770975</v>
      </c>
      <c r="K40" s="30">
        <f>BalanceSheet!D43/BalanceSheet!D$44</f>
        <v>0.44188608282529152</v>
      </c>
      <c r="L40" s="30">
        <f>BalanceSheet!E43/BalanceSheet!E$44</f>
        <v>0.54312511830064547</v>
      </c>
      <c r="M40" s="30">
        <f>BalanceSheet!F43/BalanceSheet!F$44</f>
        <v>0.59808527651114041</v>
      </c>
      <c r="N40" s="30">
        <f>BalanceSheet!G43/BalanceSheet!G$44</f>
        <v>0.54242534103145446</v>
      </c>
    </row>
    <row r="41" spans="2:14" x14ac:dyDescent="0.2">
      <c r="B41" s="74" t="s">
        <v>123</v>
      </c>
      <c r="C41" s="74"/>
      <c r="D41" s="74"/>
      <c r="E41" s="74"/>
      <c r="F41" s="74"/>
      <c r="G41" s="74"/>
      <c r="I41" s="22" t="s">
        <v>58</v>
      </c>
      <c r="J41" s="30">
        <f>BalanceSheet!C44/BalanceSheet!C$44</f>
        <v>1</v>
      </c>
      <c r="K41" s="30">
        <f>BalanceSheet!D44/BalanceSheet!D$44</f>
        <v>1</v>
      </c>
      <c r="L41" s="30">
        <f>BalanceSheet!E44/BalanceSheet!E$44</f>
        <v>1</v>
      </c>
      <c r="M41" s="30">
        <f>BalanceSheet!F44/BalanceSheet!F$44</f>
        <v>1</v>
      </c>
      <c r="N41" s="30">
        <f>BalanceSheet!G44/BalanceSheet!G$44</f>
        <v>1</v>
      </c>
    </row>
    <row r="42" spans="2:14" x14ac:dyDescent="0.2">
      <c r="B42" s="74" t="s">
        <v>121</v>
      </c>
      <c r="C42" s="74"/>
      <c r="D42" s="74"/>
      <c r="E42" s="74"/>
      <c r="F42" s="74"/>
      <c r="G42" s="74"/>
      <c r="I42" s="22" t="s">
        <v>59</v>
      </c>
      <c r="J42" s="30"/>
      <c r="K42" s="30"/>
      <c r="L42" s="30"/>
      <c r="M42" s="30"/>
      <c r="N42" s="30"/>
    </row>
    <row r="43" spans="2:14" x14ac:dyDescent="0.2">
      <c r="B43" s="74" t="s">
        <v>122</v>
      </c>
      <c r="C43" s="74"/>
      <c r="D43" s="74"/>
      <c r="E43" s="74"/>
      <c r="F43" s="74"/>
      <c r="G43" s="74"/>
      <c r="I43" s="22" t="s">
        <v>60</v>
      </c>
      <c r="J43" s="30"/>
      <c r="K43" s="30"/>
      <c r="L43" s="30"/>
      <c r="M43" s="30"/>
      <c r="N43" s="30"/>
    </row>
    <row r="44" spans="2:14" x14ac:dyDescent="0.2">
      <c r="I44" s="22" t="s">
        <v>61</v>
      </c>
      <c r="J44" s="30">
        <f>BalanceSheet!C47/BalanceSheet!C$44</f>
        <v>7.3766081760946914E-2</v>
      </c>
      <c r="K44" s="30">
        <f>BalanceSheet!D47/BalanceSheet!D$44</f>
        <v>3.3277083385033657E-2</v>
      </c>
      <c r="L44" s="30">
        <f>BalanceSheet!E47/BalanceSheet!E$44</f>
        <v>4.3416115776308738E-2</v>
      </c>
      <c r="M44" s="30">
        <f>BalanceSheet!F47/BalanceSheet!F$44</f>
        <v>6.3769368746353153E-2</v>
      </c>
      <c r="N44" s="30">
        <f>BalanceSheet!G47/BalanceSheet!G$44</f>
        <v>9.6203065901183396E-2</v>
      </c>
    </row>
    <row r="45" spans="2:14" x14ac:dyDescent="0.2">
      <c r="I45" s="22" t="s">
        <v>62</v>
      </c>
      <c r="J45" s="30"/>
      <c r="K45" s="30"/>
      <c r="L45" s="30"/>
      <c r="M45" s="30"/>
      <c r="N45" s="30"/>
    </row>
    <row r="46" spans="2:14" x14ac:dyDescent="0.2">
      <c r="I46" s="22" t="s">
        <v>63</v>
      </c>
      <c r="J46" s="30">
        <f>BalanceSheet!C48/BalanceSheet!C$44</f>
        <v>0.20363915366888663</v>
      </c>
      <c r="K46" s="30">
        <f>BalanceSheet!D48/BalanceSheet!D$44</f>
        <v>4.0431029015598328E-2</v>
      </c>
      <c r="L46" s="30">
        <f>BalanceSheet!E48/BalanceSheet!E$44</f>
        <v>3.4459761859694994E-2</v>
      </c>
      <c r="M46" s="30">
        <f>BalanceSheet!F48/BalanceSheet!F$44</f>
        <v>3.5724936788191816E-2</v>
      </c>
      <c r="N46" s="30">
        <f>BalanceSheet!G48/BalanceSheet!G$44</f>
        <v>0</v>
      </c>
    </row>
    <row r="47" spans="2:14" x14ac:dyDescent="0.2">
      <c r="I47" s="22" t="s">
        <v>64</v>
      </c>
      <c r="J47" s="30"/>
      <c r="K47" s="30"/>
      <c r="L47" s="30"/>
      <c r="M47" s="30"/>
      <c r="N47" s="30"/>
    </row>
    <row r="48" spans="2:14" x14ac:dyDescent="0.2">
      <c r="I48" s="22" t="s">
        <v>65</v>
      </c>
      <c r="J48" s="30"/>
      <c r="K48" s="30"/>
      <c r="L48" s="30"/>
      <c r="M48" s="30"/>
      <c r="N48" s="30"/>
    </row>
    <row r="49" spans="9:14" x14ac:dyDescent="0.2">
      <c r="I49" s="22" t="s">
        <v>67</v>
      </c>
      <c r="J49" s="30">
        <f>BalanceSheet!C49/BalanceSheet!C$44</f>
        <v>4.124185377312059E-2</v>
      </c>
      <c r="K49" s="30">
        <f>BalanceSheet!D49/BalanceSheet!D$44</f>
        <v>3.8743530566607932E-2</v>
      </c>
      <c r="L49" s="30">
        <f>BalanceSheet!E49/BalanceSheet!E$44</f>
        <v>5.6448203333822757E-2</v>
      </c>
      <c r="M49" s="30">
        <f>BalanceSheet!F49/BalanceSheet!F$44</f>
        <v>4.3664772113327428E-2</v>
      </c>
      <c r="N49" s="30"/>
    </row>
    <row r="50" spans="9:14" x14ac:dyDescent="0.2">
      <c r="I50" s="22" t="s">
        <v>68</v>
      </c>
      <c r="J50" s="30"/>
      <c r="K50" s="30"/>
      <c r="L50" s="30"/>
      <c r="M50" s="30"/>
      <c r="N50" s="30"/>
    </row>
    <row r="51" spans="9:14" x14ac:dyDescent="0.2">
      <c r="I51" s="22" t="s">
        <v>69</v>
      </c>
      <c r="J51" s="30">
        <f>BalanceSheet!C51/BalanceSheet!C$44</f>
        <v>2.9584641876157125E-3</v>
      </c>
      <c r="K51" s="30">
        <f>BalanceSheet!D51/BalanceSheet!D$44</f>
        <v>3.0248133963112168E-3</v>
      </c>
      <c r="L51" s="30">
        <f>BalanceSheet!E51/BalanceSheet!E$44</f>
        <v>3.881145663253122E-3</v>
      </c>
      <c r="M51" s="30">
        <f>BalanceSheet!F51/BalanceSheet!F$44</f>
        <v>4.7414258855055869E-3</v>
      </c>
      <c r="N51" s="30">
        <f>BalanceSheet!G51/BalanceSheet!G$44</f>
        <v>5.9359223406039822E-3</v>
      </c>
    </row>
    <row r="52" spans="9:14" x14ac:dyDescent="0.2">
      <c r="I52" s="22" t="s">
        <v>70</v>
      </c>
      <c r="J52" s="30"/>
      <c r="K52" s="30"/>
      <c r="L52" s="30"/>
      <c r="M52" s="30"/>
      <c r="N52" s="30"/>
    </row>
    <row r="53" spans="9:14" x14ac:dyDescent="0.2">
      <c r="I53" s="22" t="s">
        <v>71</v>
      </c>
      <c r="J53" s="30">
        <f>BalanceSheet!C52/BalanceSheet!C$44</f>
        <v>0.22345708811072262</v>
      </c>
      <c r="K53" s="30">
        <f>BalanceSheet!D52/BalanceSheet!D$44</f>
        <v>0.31145789388061224</v>
      </c>
      <c r="L53" s="30">
        <f>BalanceSheet!E52/BalanceSheet!E$44</f>
        <v>0.18591466078893043</v>
      </c>
      <c r="M53" s="30">
        <f>BalanceSheet!F52/BalanceSheet!F$44</f>
        <v>9.738940634927494E-2</v>
      </c>
      <c r="N53" s="30">
        <f>BalanceSheet!G52/BalanceSheet!G$44</f>
        <v>0.13911269594766432</v>
      </c>
    </row>
    <row r="54" spans="9:14" x14ac:dyDescent="0.2">
      <c r="I54" s="22" t="s">
        <v>72</v>
      </c>
      <c r="J54" s="30"/>
      <c r="K54" s="30"/>
      <c r="L54" s="30"/>
      <c r="M54" s="30"/>
      <c r="N54" s="30"/>
    </row>
    <row r="55" spans="9:14" x14ac:dyDescent="0.2">
      <c r="I55" s="22" t="s">
        <v>73</v>
      </c>
      <c r="J55" s="30">
        <f>BalanceSheet!C55/BalanceSheet!C$44</f>
        <v>0</v>
      </c>
      <c r="K55" s="30">
        <f>BalanceSheet!D55/BalanceSheet!D$44</f>
        <v>0</v>
      </c>
      <c r="L55" s="30">
        <f>BalanceSheet!E55/BalanceSheet!E$44</f>
        <v>0</v>
      </c>
      <c r="M55" s="30">
        <f>BalanceSheet!F55/BalanceSheet!F$44</f>
        <v>0</v>
      </c>
      <c r="N55" s="30">
        <f>BalanceSheet!G55/BalanceSheet!G$44</f>
        <v>0</v>
      </c>
    </row>
    <row r="57" spans="9:14" x14ac:dyDescent="0.2">
      <c r="I57" s="75" t="s">
        <v>120</v>
      </c>
      <c r="J57" s="75"/>
      <c r="K57" s="75"/>
      <c r="L57" s="75"/>
      <c r="M57" s="75"/>
      <c r="N57" s="75"/>
    </row>
    <row r="58" spans="9:14" x14ac:dyDescent="0.2">
      <c r="I58" s="72" t="s">
        <v>124</v>
      </c>
      <c r="J58" s="72"/>
      <c r="K58" s="72"/>
      <c r="L58" s="72"/>
      <c r="M58" s="72"/>
      <c r="N58" s="72"/>
    </row>
    <row r="59" spans="9:14" x14ac:dyDescent="0.2">
      <c r="I59" s="72" t="s">
        <v>125</v>
      </c>
      <c r="J59" s="72"/>
      <c r="K59" s="72"/>
      <c r="L59" s="72"/>
      <c r="M59" s="72"/>
      <c r="N59" s="72"/>
    </row>
    <row r="60" spans="9:14" x14ac:dyDescent="0.2">
      <c r="I60" s="72" t="s">
        <v>126</v>
      </c>
      <c r="J60" s="72"/>
      <c r="K60" s="72"/>
      <c r="L60" s="72"/>
      <c r="M60" s="72"/>
      <c r="N60" s="72"/>
    </row>
    <row r="61" spans="9:14" x14ac:dyDescent="0.2">
      <c r="I61" s="72" t="s">
        <v>127</v>
      </c>
      <c r="J61" s="72"/>
      <c r="K61" s="72"/>
      <c r="L61" s="72"/>
      <c r="M61" s="72"/>
      <c r="N61" s="72"/>
    </row>
    <row r="62" spans="9:14" ht="14.5" customHeight="1" x14ac:dyDescent="0.2">
      <c r="I62" s="72"/>
      <c r="J62" s="72"/>
      <c r="K62" s="72"/>
      <c r="L62" s="72"/>
      <c r="M62" s="72"/>
      <c r="N62" s="72"/>
    </row>
  </sheetData>
  <mergeCells count="9">
    <mergeCell ref="I58:N58"/>
    <mergeCell ref="I59:N59"/>
    <mergeCell ref="I60:N60"/>
    <mergeCell ref="I61:N62"/>
    <mergeCell ref="B40:G40"/>
    <mergeCell ref="B41:G41"/>
    <mergeCell ref="B42:G42"/>
    <mergeCell ref="B43:G43"/>
    <mergeCell ref="I57:N5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D24EB-F88E-49E5-A29B-F4EFED3774BB}">
  <sheetPr>
    <tabColor rgb="FF92D050"/>
  </sheetPr>
  <dimension ref="B2:N56"/>
  <sheetViews>
    <sheetView showGridLines="0" topLeftCell="C4" zoomScale="205" zoomScaleNormal="205" workbookViewId="0">
      <selection activeCell="O8" sqref="O8"/>
    </sheetView>
  </sheetViews>
  <sheetFormatPr baseColWidth="10" defaultColWidth="8.83203125" defaultRowHeight="15" x14ac:dyDescent="0.2"/>
  <cols>
    <col min="2" max="2" width="39.5" bestFit="1" customWidth="1"/>
    <col min="3" max="3" width="6.83203125" bestFit="1" customWidth="1"/>
    <col min="4" max="7" width="7" bestFit="1" customWidth="1"/>
    <col min="9" max="9" width="30.33203125" bestFit="1" customWidth="1"/>
    <col min="10" max="10" width="6.6640625" bestFit="1" customWidth="1"/>
    <col min="11" max="14" width="7" bestFit="1" customWidth="1"/>
  </cols>
  <sheetData>
    <row r="2" spans="2:14" x14ac:dyDescent="0.2">
      <c r="B2" s="22"/>
      <c r="C2" s="31" t="s">
        <v>16</v>
      </c>
      <c r="D2" s="23">
        <v>43891</v>
      </c>
      <c r="E2" s="23">
        <v>43525</v>
      </c>
      <c r="F2" s="23">
        <v>43160</v>
      </c>
      <c r="G2" s="23">
        <v>42795</v>
      </c>
      <c r="I2" s="22"/>
      <c r="J2" s="31" t="s">
        <v>16</v>
      </c>
      <c r="K2" s="23">
        <v>43891</v>
      </c>
      <c r="L2" s="23">
        <v>43525</v>
      </c>
      <c r="M2" s="23">
        <v>43160</v>
      </c>
      <c r="N2" s="23">
        <v>42795</v>
      </c>
    </row>
    <row r="3" spans="2:14" x14ac:dyDescent="0.2">
      <c r="B3" s="22"/>
      <c r="C3" s="29" t="s">
        <v>17</v>
      </c>
      <c r="D3" s="29" t="s">
        <v>17</v>
      </c>
      <c r="E3" s="29" t="s">
        <v>17</v>
      </c>
      <c r="F3" s="29" t="s">
        <v>17</v>
      </c>
      <c r="G3" s="29" t="s">
        <v>17</v>
      </c>
      <c r="I3" s="22"/>
      <c r="J3" s="29" t="s">
        <v>17</v>
      </c>
      <c r="K3" s="29" t="s">
        <v>17</v>
      </c>
      <c r="L3" s="29" t="s">
        <v>17</v>
      </c>
      <c r="M3" s="29" t="s">
        <v>17</v>
      </c>
      <c r="N3" s="29" t="s">
        <v>17</v>
      </c>
    </row>
    <row r="4" spans="2:14" x14ac:dyDescent="0.2">
      <c r="B4" s="22" t="s">
        <v>75</v>
      </c>
      <c r="C4" s="28"/>
      <c r="D4" s="29"/>
      <c r="E4" s="29"/>
      <c r="F4" s="29"/>
      <c r="G4" s="29"/>
      <c r="I4" s="22" t="s">
        <v>18</v>
      </c>
      <c r="J4" s="28"/>
      <c r="K4" s="29"/>
      <c r="L4" s="29"/>
      <c r="M4" s="29"/>
      <c r="N4" s="29"/>
    </row>
    <row r="5" spans="2:14" x14ac:dyDescent="0.2">
      <c r="B5" s="22" t="s">
        <v>76</v>
      </c>
      <c r="C5" s="30">
        <f>IncomeStatement!C5/IncomeStatement!$G5</f>
        <v>1.4123180920446676</v>
      </c>
      <c r="D5" s="30">
        <f>IncomeStatement!D5/IncomeStatement!$G5</f>
        <v>1.2615592143768204</v>
      </c>
      <c r="E5" s="30">
        <f>IncomeStatement!E5/IncomeStatement!$G5</f>
        <v>1.2113000370752955</v>
      </c>
      <c r="F5" s="30">
        <f>IncomeStatement!F5/IncomeStatement!$G5</f>
        <v>1.0814991943701515</v>
      </c>
      <c r="G5" s="30">
        <f>IncomeStatement!G5/IncomeStatement!$G5</f>
        <v>1</v>
      </c>
      <c r="I5" s="22" t="s">
        <v>19</v>
      </c>
      <c r="J5" s="28"/>
      <c r="K5" s="29"/>
      <c r="L5" s="29"/>
      <c r="M5" s="29"/>
      <c r="N5" s="29"/>
    </row>
    <row r="6" spans="2:14" x14ac:dyDescent="0.2">
      <c r="B6" s="22" t="s">
        <v>77</v>
      </c>
      <c r="C6" s="30">
        <f>IncomeStatement!C6/IncomeStatement!$G6</f>
        <v>0</v>
      </c>
      <c r="D6" s="30">
        <f>IncomeStatement!D6/IncomeStatement!$G6</f>
        <v>0</v>
      </c>
      <c r="E6" s="30">
        <f>IncomeStatement!E6/IncomeStatement!$G6</f>
        <v>0</v>
      </c>
      <c r="F6" s="30">
        <f>IncomeStatement!F6/IncomeStatement!$G6</f>
        <v>0.28186800977705356</v>
      </c>
      <c r="G6" s="30">
        <f>IncomeStatement!G6/IncomeStatement!$G6</f>
        <v>1</v>
      </c>
      <c r="I6" s="22" t="s">
        <v>20</v>
      </c>
      <c r="J6" s="30">
        <f>BalanceSheet!C6/BalanceSheet!$G6</f>
        <v>1.0037499999999999</v>
      </c>
      <c r="K6" s="30">
        <f>BalanceSheet!D6/BalanceSheet!$G6</f>
        <v>1.0020833333333334</v>
      </c>
      <c r="L6" s="30">
        <f>BalanceSheet!E6/BalanceSheet!$G6</f>
        <v>1.00125</v>
      </c>
      <c r="M6" s="30">
        <f>BalanceSheet!F6/BalanceSheet!$G6</f>
        <v>1.0004166666666667</v>
      </c>
      <c r="N6" s="30">
        <f>BalanceSheet!G6/BalanceSheet!$G6</f>
        <v>1</v>
      </c>
    </row>
    <row r="7" spans="2:14" x14ac:dyDescent="0.2">
      <c r="B7" s="22" t="s">
        <v>78</v>
      </c>
      <c r="C7" s="30">
        <f>IncomeStatement!C7/IncomeStatement!$G7</f>
        <v>1.4582249925365227</v>
      </c>
      <c r="D7" s="30">
        <f>IncomeStatement!D7/IncomeStatement!$G7</f>
        <v>1.3025657508257975</v>
      </c>
      <c r="E7" s="30">
        <f>IncomeStatement!E7/IncomeStatement!$G7</f>
        <v>1.2506729167268558</v>
      </c>
      <c r="F7" s="30">
        <f>IncomeStatement!F7/IncomeStatement!$G7</f>
        <v>1.1074909234488004</v>
      </c>
      <c r="G7" s="30">
        <f>IncomeStatement!G7/IncomeStatement!$G7</f>
        <v>1</v>
      </c>
      <c r="I7" s="22" t="s">
        <v>21</v>
      </c>
      <c r="J7" s="30">
        <f>BalanceSheet!C7/BalanceSheet!$G7</f>
        <v>1.0037499999999999</v>
      </c>
      <c r="K7" s="30">
        <f>BalanceSheet!D7/BalanceSheet!$G7</f>
        <v>1.0020833333333334</v>
      </c>
      <c r="L7" s="30">
        <f>BalanceSheet!E7/BalanceSheet!$G7</f>
        <v>1.00125</v>
      </c>
      <c r="M7" s="30">
        <f>BalanceSheet!F7/BalanceSheet!$G7</f>
        <v>1.0004166666666667</v>
      </c>
      <c r="N7" s="30">
        <f>BalanceSheet!G7/BalanceSheet!$G7</f>
        <v>1</v>
      </c>
    </row>
    <row r="8" spans="2:14" x14ac:dyDescent="0.2">
      <c r="B8" s="22" t="s">
        <v>79</v>
      </c>
      <c r="C8" s="30">
        <f>IncomeStatement!C8/IncomeStatement!$G8</f>
        <v>2.4725407925407925</v>
      </c>
      <c r="D8" s="30">
        <f>IncomeStatement!D8/IncomeStatement!$G8</f>
        <v>1.5488111888111888</v>
      </c>
      <c r="E8" s="30">
        <f>IncomeStatement!E8/IncomeStatement!$G8</f>
        <v>0.86675990675990666</v>
      </c>
      <c r="F8" s="30">
        <f>IncomeStatement!F8/IncomeStatement!$G8</f>
        <v>0.96969696969696972</v>
      </c>
      <c r="G8" s="30">
        <f>IncomeStatement!G8/IncomeStatement!$G8</f>
        <v>1</v>
      </c>
      <c r="I8" s="22" t="s">
        <v>22</v>
      </c>
      <c r="J8" s="30">
        <f>BalanceSheet!C8/BalanceSheet!$G8</f>
        <v>1.2773125669473568</v>
      </c>
      <c r="K8" s="30">
        <f>BalanceSheet!D8/BalanceSheet!$G8</f>
        <v>1.6482497908505929</v>
      </c>
      <c r="L8" s="30">
        <f>BalanceSheet!E8/BalanceSheet!$G8</f>
        <v>1.5697620778895847</v>
      </c>
      <c r="M8" s="30">
        <f>BalanceSheet!F8/BalanceSheet!$G8</f>
        <v>1.2553929272316438</v>
      </c>
      <c r="N8" s="30">
        <f>BalanceSheet!G8/BalanceSheet!$G8</f>
        <v>1</v>
      </c>
    </row>
    <row r="9" spans="2:14" x14ac:dyDescent="0.2">
      <c r="B9" s="22" t="s">
        <v>80</v>
      </c>
      <c r="C9" s="30">
        <f>IncomeStatement!C9/IncomeStatement!$G9</f>
        <v>1.4711535147610575</v>
      </c>
      <c r="D9" s="30">
        <f>IncomeStatement!D9/IncomeStatement!$G9</f>
        <v>1.3057044080543165</v>
      </c>
      <c r="E9" s="30">
        <f>IncomeStatement!E9/IncomeStatement!$G9</f>
        <v>1.2457795414273438</v>
      </c>
      <c r="F9" s="30">
        <f>IncomeStatement!F9/IncomeStatement!$G9</f>
        <v>1.105734594509155</v>
      </c>
      <c r="G9" s="30">
        <f>IncomeStatement!G9/IncomeStatement!$G9</f>
        <v>1</v>
      </c>
      <c r="I9" s="22" t="s">
        <v>23</v>
      </c>
      <c r="J9" s="30">
        <f>BalanceSheet!C9/BalanceSheet!$G9</f>
        <v>1.2773125669473568</v>
      </c>
      <c r="K9" s="30">
        <f>BalanceSheet!D9/BalanceSheet!$G9</f>
        <v>1.6482497908505929</v>
      </c>
      <c r="L9" s="30">
        <f>BalanceSheet!E9/BalanceSheet!$G9</f>
        <v>1.5697620778895847</v>
      </c>
      <c r="M9" s="30">
        <f>BalanceSheet!F9/BalanceSheet!$G9</f>
        <v>1.2553929272316438</v>
      </c>
      <c r="N9" s="30">
        <f>BalanceSheet!G9/BalanceSheet!$G9</f>
        <v>1</v>
      </c>
    </row>
    <row r="10" spans="2:14" x14ac:dyDescent="0.2">
      <c r="B10" s="22" t="s">
        <v>81</v>
      </c>
      <c r="C10" s="30">
        <f>IncomeStatement!C10/IncomeStatement!$G10</f>
        <v>2.021688078463876</v>
      </c>
      <c r="D10" s="30">
        <f>IncomeStatement!D10/IncomeStatement!$G10</f>
        <v>2.3168255283878989</v>
      </c>
      <c r="E10" s="30">
        <f>IncomeStatement!E10/IncomeStatement!$G10</f>
        <v>1.315927614311369</v>
      </c>
      <c r="F10" s="30">
        <f>IncomeStatement!F10/IncomeStatement!$G10</f>
        <v>1.0770133996408344</v>
      </c>
      <c r="G10" s="30">
        <f>IncomeStatement!G10/IncomeStatement!$G10</f>
        <v>1</v>
      </c>
      <c r="I10" s="22" t="s">
        <v>25</v>
      </c>
      <c r="J10" s="30">
        <f>BalanceSheet!C11/BalanceSheet!$G11</f>
        <v>1.2856528710524482</v>
      </c>
      <c r="K10" s="30">
        <f>BalanceSheet!D11/BalanceSheet!$G11</f>
        <v>1.6555705311427662</v>
      </c>
      <c r="L10" s="30">
        <f>BalanceSheet!E11/BalanceSheet!$G11</f>
        <v>1.5644776489360877</v>
      </c>
      <c r="M10" s="30">
        <f>BalanceSheet!F11/BalanceSheet!$G11</f>
        <v>1.2530228739184657</v>
      </c>
      <c r="N10" s="30">
        <f>BalanceSheet!G11/BalanceSheet!$G11</f>
        <v>1</v>
      </c>
    </row>
    <row r="11" spans="2:14" x14ac:dyDescent="0.2">
      <c r="B11" s="22" t="s">
        <v>82</v>
      </c>
      <c r="C11" s="30">
        <f>IncomeStatement!C11/IncomeStatement!$G11</f>
        <v>1.4804659341172899</v>
      </c>
      <c r="D11" s="30">
        <f>IncomeStatement!D11/IncomeStatement!$G11</f>
        <v>1.3228077554430056</v>
      </c>
      <c r="E11" s="30">
        <f>IncomeStatement!E11/IncomeStatement!$G11</f>
        <v>1.2469661122891875</v>
      </c>
      <c r="F11" s="30">
        <f>IncomeStatement!F11/IncomeStatement!$G11</f>
        <v>1.1052487688613939</v>
      </c>
      <c r="G11" s="30">
        <f>IncomeStatement!G11/IncomeStatement!$G11</f>
        <v>1</v>
      </c>
      <c r="I11" s="22" t="s">
        <v>26</v>
      </c>
      <c r="J11" s="28"/>
      <c r="K11" s="29"/>
      <c r="L11" s="29"/>
      <c r="M11" s="29"/>
      <c r="N11" s="29"/>
    </row>
    <row r="12" spans="2:14" x14ac:dyDescent="0.2">
      <c r="B12" s="22" t="s">
        <v>83</v>
      </c>
      <c r="C12" s="30"/>
      <c r="D12" s="30"/>
      <c r="E12" s="30"/>
      <c r="F12" s="30"/>
      <c r="G12" s="30"/>
      <c r="I12" s="22" t="s">
        <v>27</v>
      </c>
      <c r="J12" s="61">
        <f>BalanceSheet!C13/BalanceSheet!$G13</f>
        <v>1639.8863636363635</v>
      </c>
      <c r="K12" s="61">
        <f>BalanceSheet!D13/BalanceSheet!$G13</f>
        <v>1641.2045454545455</v>
      </c>
      <c r="L12" s="30">
        <f>BalanceSheet!E13/BalanceSheet!$G13</f>
        <v>0.59090909090909094</v>
      </c>
      <c r="M12" s="30">
        <f>BalanceSheet!F13/BalanceSheet!$G13</f>
        <v>0.68181818181818177</v>
      </c>
      <c r="N12" s="30">
        <f>BalanceSheet!G13/BalanceSheet!$G13</f>
        <v>1</v>
      </c>
    </row>
    <row r="13" spans="2:14" x14ac:dyDescent="0.2">
      <c r="B13" s="22" t="s">
        <v>84</v>
      </c>
      <c r="C13" s="30">
        <f>IncomeStatement!C13/IncomeStatement!$G13</f>
        <v>1.2687011545599822</v>
      </c>
      <c r="D13" s="30">
        <f>IncomeStatement!D13/IncomeStatement!$G13</f>
        <v>1.1634644168021406</v>
      </c>
      <c r="E13" s="30">
        <f>IncomeStatement!E13/IncomeStatement!$G13</f>
        <v>1.1386185807247893</v>
      </c>
      <c r="F13" s="30">
        <f>IncomeStatement!F13/IncomeStatement!$G13</f>
        <v>1.0143663736132156</v>
      </c>
      <c r="G13" s="30">
        <f>IncomeStatement!G13/IncomeStatement!$G13</f>
        <v>1</v>
      </c>
      <c r="I13" s="22" t="s">
        <v>29</v>
      </c>
      <c r="J13" s="30">
        <f>BalanceSheet!C15/BalanceSheet!$G15</f>
        <v>1.6181069958847736</v>
      </c>
      <c r="K13" s="30">
        <f>BalanceSheet!D15/BalanceSheet!$G15</f>
        <v>1.2563786008230453</v>
      </c>
      <c r="L13" s="30">
        <f>BalanceSheet!E15/BalanceSheet!$G15</f>
        <v>1.1123456790123456</v>
      </c>
      <c r="M13" s="30">
        <f>BalanceSheet!F15/BalanceSheet!$G15</f>
        <v>1.0572016460905349</v>
      </c>
      <c r="N13" s="30">
        <f>BalanceSheet!G15/BalanceSheet!$G15</f>
        <v>1</v>
      </c>
    </row>
    <row r="14" spans="2:14" x14ac:dyDescent="0.2">
      <c r="B14" s="22" t="s">
        <v>85</v>
      </c>
      <c r="C14" s="30">
        <f>IncomeStatement!C14/IncomeStatement!$G14</f>
        <v>2.1093525497911094</v>
      </c>
      <c r="D14" s="30">
        <f>IncomeStatement!D14/IncomeStatement!$G14</f>
        <v>1.7059948274718717</v>
      </c>
      <c r="E14" s="30">
        <f>IncomeStatement!E14/IncomeStatement!$G14</f>
        <v>1.5273105064214507</v>
      </c>
      <c r="F14" s="30">
        <f>IncomeStatement!F14/IncomeStatement!$G14</f>
        <v>1.5168991357014965</v>
      </c>
      <c r="G14" s="30">
        <f>IncomeStatement!G14/IncomeStatement!$G14</f>
        <v>1</v>
      </c>
      <c r="I14" s="22" t="s">
        <v>30</v>
      </c>
      <c r="J14" s="30">
        <f>BalanceSheet!C16/BalanceSheet!$G16</f>
        <v>31.071948261924014</v>
      </c>
      <c r="K14" s="30">
        <f>BalanceSheet!D16/BalanceSheet!$G16</f>
        <v>30.866208569118836</v>
      </c>
      <c r="L14" s="30">
        <f>BalanceSheet!E16/BalanceSheet!$G16</f>
        <v>1.2594987873888441</v>
      </c>
      <c r="M14" s="30">
        <f>BalanceSheet!F16/BalanceSheet!$G16</f>
        <v>1.0505254648342766</v>
      </c>
      <c r="N14" s="30">
        <f>BalanceSheet!G16/BalanceSheet!$G16</f>
        <v>1</v>
      </c>
    </row>
    <row r="15" spans="2:14" x14ac:dyDescent="0.2">
      <c r="B15" s="22" t="s">
        <v>86</v>
      </c>
      <c r="C15" s="30">
        <f>IncomeStatement!C15/IncomeStatement!$G15</f>
        <v>0.87756345177664974</v>
      </c>
      <c r="D15" s="30">
        <f>IncomeStatement!D15/IncomeStatement!$G15</f>
        <v>-1.2489340101522841</v>
      </c>
      <c r="E15" s="30">
        <f>IncomeStatement!E15/IncomeStatement!$G15</f>
        <v>0.99532994923857876</v>
      </c>
      <c r="F15" s="30">
        <f>IncomeStatement!F15/IncomeStatement!$G15</f>
        <v>8.4873096446700505E-2</v>
      </c>
      <c r="G15" s="30">
        <f>IncomeStatement!G15/IncomeStatement!$G15</f>
        <v>1</v>
      </c>
      <c r="I15" s="22" t="s">
        <v>31</v>
      </c>
      <c r="J15" s="28"/>
      <c r="K15" s="29"/>
      <c r="L15" s="29"/>
      <c r="M15" s="29"/>
      <c r="N15" s="29"/>
    </row>
    <row r="16" spans="2:14" x14ac:dyDescent="0.2">
      <c r="B16" s="22" t="s">
        <v>87</v>
      </c>
      <c r="C16" s="30">
        <f>IncomeStatement!C16/IncomeStatement!$G16</f>
        <v>1.6668735518040385</v>
      </c>
      <c r="D16" s="30">
        <f>IncomeStatement!D16/IncomeStatement!$G16</f>
        <v>1.5262744124462098</v>
      </c>
      <c r="E16" s="30">
        <f>IncomeStatement!E16/IncomeStatement!$G16</f>
        <v>1.3308507116848725</v>
      </c>
      <c r="F16" s="30">
        <f>IncomeStatement!F16/IncomeStatement!$G16</f>
        <v>1.2200844091360477</v>
      </c>
      <c r="G16" s="30">
        <f>IncomeStatement!G16/IncomeStatement!$G16</f>
        <v>1</v>
      </c>
      <c r="I16" s="22" t="s">
        <v>33</v>
      </c>
      <c r="J16" s="30">
        <f>BalanceSheet!C19/BalanceSheet!$G19</f>
        <v>1.8500357242707586</v>
      </c>
      <c r="K16" s="30">
        <f>BalanceSheet!D19/BalanceSheet!$G19</f>
        <v>1.4848560156565498</v>
      </c>
      <c r="L16" s="30">
        <f>BalanceSheet!E19/BalanceSheet!$G19</f>
        <v>1.6037712404088098</v>
      </c>
      <c r="M16" s="30">
        <f>BalanceSheet!F19/BalanceSheet!$G19</f>
        <v>1.345655618029884</v>
      </c>
      <c r="N16" s="30">
        <f>BalanceSheet!G19/BalanceSheet!$G19</f>
        <v>1</v>
      </c>
    </row>
    <row r="17" spans="2:14" x14ac:dyDescent="0.2">
      <c r="B17" s="22" t="s">
        <v>88</v>
      </c>
      <c r="C17" s="61">
        <f>IncomeStatement!C17/IncomeStatement!$G17</f>
        <v>72.992537313432834</v>
      </c>
      <c r="D17" s="61">
        <f>IncomeStatement!D17/IncomeStatement!$G17</f>
        <v>48.634328358208954</v>
      </c>
      <c r="E17" s="30">
        <f>IncomeStatement!E17/IncomeStatement!$G17</f>
        <v>1.1492537313432836</v>
      </c>
      <c r="F17" s="30">
        <f>IncomeStatement!F17/IncomeStatement!$G17</f>
        <v>1.0820895522388059</v>
      </c>
      <c r="G17" s="30">
        <f>IncomeStatement!G17/IncomeStatement!$G17</f>
        <v>1</v>
      </c>
      <c r="I17" s="22" t="s">
        <v>34</v>
      </c>
      <c r="J17" s="30">
        <f>BalanceSheet!C20/BalanceSheet!$G20</f>
        <v>2.5646946001770434</v>
      </c>
      <c r="K17" s="30">
        <f>BalanceSheet!D20/BalanceSheet!$G20</f>
        <v>2.1997270581292416</v>
      </c>
      <c r="L17" s="30">
        <f>BalanceSheet!E20/BalanceSheet!$G20</f>
        <v>1.3326202419592801</v>
      </c>
      <c r="M17" s="30">
        <f>BalanceSheet!F20/BalanceSheet!$G20</f>
        <v>1.1788506934198879</v>
      </c>
      <c r="N17" s="30">
        <f>BalanceSheet!G20/BalanceSheet!$G20</f>
        <v>1</v>
      </c>
    </row>
    <row r="18" spans="2:14" x14ac:dyDescent="0.2">
      <c r="B18" s="22" t="s">
        <v>89</v>
      </c>
      <c r="C18" s="30">
        <f>IncomeStatement!C18/IncomeStatement!$G18</f>
        <v>1.729441045317847</v>
      </c>
      <c r="D18" s="30">
        <f>IncomeStatement!D18/IncomeStatement!$G18</f>
        <v>1.5730581769158973</v>
      </c>
      <c r="E18" s="30">
        <f>IncomeStatement!E18/IncomeStatement!$G18</f>
        <v>1.3999792595665248</v>
      </c>
      <c r="F18" s="30">
        <f>IncomeStatement!F18/IncomeStatement!$G18</f>
        <v>1.2419371564865704</v>
      </c>
      <c r="G18" s="30">
        <f>IncomeStatement!G18/IncomeStatement!$G18</f>
        <v>1</v>
      </c>
      <c r="I18" s="22" t="s">
        <v>35</v>
      </c>
      <c r="J18" s="30">
        <f>BalanceSheet!C21/BalanceSheet!$G21</f>
        <v>2.0955410362219165</v>
      </c>
      <c r="K18" s="30">
        <f>BalanceSheet!D21/BalanceSheet!$G21</f>
        <v>1.0471114167812929</v>
      </c>
      <c r="L18" s="30">
        <f>BalanceSheet!E21/BalanceSheet!$G21</f>
        <v>1.0804676753782669</v>
      </c>
      <c r="M18" s="30">
        <f>BalanceSheet!F21/BalanceSheet!$G21</f>
        <v>0.98034158642824409</v>
      </c>
      <c r="N18" s="30">
        <f>BalanceSheet!G21/BalanceSheet!$G21</f>
        <v>1</v>
      </c>
    </row>
    <row r="19" spans="2:14" x14ac:dyDescent="0.2">
      <c r="B19" s="22" t="s">
        <v>90</v>
      </c>
      <c r="C19" s="30">
        <f>IncomeStatement!C19/IncomeStatement!$G19</f>
        <v>1.2708461612332862</v>
      </c>
      <c r="D19" s="30">
        <f>IncomeStatement!D19/IncomeStatement!$G19</f>
        <v>1.2367827909367708</v>
      </c>
      <c r="E19" s="30">
        <f>IncomeStatement!E19/IncomeStatement!$G19</f>
        <v>1.2546674725883078</v>
      </c>
      <c r="F19" s="30">
        <f>IncomeStatement!F19/IncomeStatement!$G19</f>
        <v>1.0310863560102359</v>
      </c>
      <c r="G19" s="30">
        <f>IncomeStatement!G19/IncomeStatement!$G19</f>
        <v>1</v>
      </c>
      <c r="I19" s="22" t="s">
        <v>36</v>
      </c>
      <c r="J19" s="30">
        <f>BalanceSheet!C22/BalanceSheet!$G22</f>
        <v>3.0546162178039693</v>
      </c>
      <c r="K19" s="30">
        <f>BalanceSheet!D22/BalanceSheet!$G22</f>
        <v>2.0332470488883994</v>
      </c>
      <c r="L19" s="30">
        <f>BalanceSheet!E22/BalanceSheet!$G22</f>
        <v>1.452479300912412</v>
      </c>
      <c r="M19" s="30">
        <f>BalanceSheet!F22/BalanceSheet!$G22</f>
        <v>1.2539057480127038</v>
      </c>
      <c r="N19" s="30">
        <f>BalanceSheet!G22/BalanceSheet!$G22</f>
        <v>1</v>
      </c>
    </row>
    <row r="20" spans="2:14" x14ac:dyDescent="0.2">
      <c r="B20" s="22" t="s">
        <v>91</v>
      </c>
      <c r="C20" s="30">
        <f>IncomeStatement!C20/IncomeStatement!$G20</f>
        <v>1.4083338920825015</v>
      </c>
      <c r="D20" s="30">
        <f>IncomeStatement!D20/IncomeStatement!$G20</f>
        <v>1.2907584712075415</v>
      </c>
      <c r="E20" s="30">
        <f>IncomeStatement!E20/IncomeStatement!$G20</f>
        <v>1.2256256508287506</v>
      </c>
      <c r="F20" s="30">
        <f>IncomeStatement!F20/IncomeStatement!$G20</f>
        <v>1.0967160600931309</v>
      </c>
      <c r="G20" s="30">
        <f>IncomeStatement!G20/IncomeStatement!$G20</f>
        <v>1</v>
      </c>
      <c r="I20" s="22" t="s">
        <v>37</v>
      </c>
      <c r="J20" s="30">
        <f>BalanceSheet!C23/BalanceSheet!$G23</f>
        <v>2.0064202113556306</v>
      </c>
      <c r="K20" s="30">
        <f>BalanceSheet!D23/BalanceSheet!$G23</f>
        <v>1.9624094325431396</v>
      </c>
      <c r="L20" s="30">
        <f>BalanceSheet!E23/BalanceSheet!$G23</f>
        <v>1.5294252923320006</v>
      </c>
      <c r="M20" s="30">
        <f>BalanceSheet!F23/BalanceSheet!$G23</f>
        <v>1.2519276867218234</v>
      </c>
      <c r="N20" s="30">
        <f>BalanceSheet!G23/BalanceSheet!$G23</f>
        <v>1</v>
      </c>
    </row>
    <row r="21" spans="2:14" x14ac:dyDescent="0.2">
      <c r="B21" s="22"/>
      <c r="C21" s="23">
        <v>44256</v>
      </c>
      <c r="D21" s="23">
        <v>43891</v>
      </c>
      <c r="E21" s="23">
        <v>43525</v>
      </c>
      <c r="F21" s="23">
        <v>43160</v>
      </c>
      <c r="G21" s="23">
        <v>42795</v>
      </c>
      <c r="I21" s="22" t="s">
        <v>38</v>
      </c>
      <c r="J21" s="28"/>
      <c r="K21" s="29"/>
      <c r="L21" s="29"/>
      <c r="M21" s="29"/>
      <c r="N21" s="29"/>
    </row>
    <row r="22" spans="2:14" x14ac:dyDescent="0.2">
      <c r="B22" s="22"/>
      <c r="C22" s="29" t="s">
        <v>17</v>
      </c>
      <c r="D22" s="29" t="s">
        <v>17</v>
      </c>
      <c r="E22" s="29" t="s">
        <v>17</v>
      </c>
      <c r="F22" s="29" t="s">
        <v>17</v>
      </c>
      <c r="G22" s="29" t="s">
        <v>17</v>
      </c>
      <c r="I22" s="22" t="s">
        <v>39</v>
      </c>
      <c r="J22" s="28"/>
      <c r="K22" s="29"/>
      <c r="L22" s="29"/>
      <c r="M22" s="29"/>
      <c r="N22" s="29"/>
    </row>
    <row r="23" spans="2:14" x14ac:dyDescent="0.2">
      <c r="B23" s="22" t="s">
        <v>92</v>
      </c>
      <c r="C23" s="30">
        <f>IncomeStatement!C23/IncomeStatement!$G23</f>
        <v>1.9017871415326577</v>
      </c>
      <c r="D23" s="30">
        <f>IncomeStatement!D23/IncomeStatement!$G23</f>
        <v>1.5100067137696216</v>
      </c>
      <c r="E23" s="30">
        <f>IncomeStatement!E23/IncomeStatement!$G23</f>
        <v>1.3716151411490136</v>
      </c>
      <c r="F23" s="30">
        <f>IncomeStatement!F23/IncomeStatement!$G23</f>
        <v>1.1550880782633715</v>
      </c>
      <c r="G23" s="30">
        <f>IncomeStatement!G23/IncomeStatement!$G23</f>
        <v>1</v>
      </c>
      <c r="I23" s="22" t="s">
        <v>40</v>
      </c>
      <c r="J23" s="30">
        <f>BalanceSheet!C26/BalanceSheet!$G26</f>
        <v>1.6739325759720358</v>
      </c>
      <c r="K23" s="30">
        <f>BalanceSheet!D26/BalanceSheet!$G26</f>
        <v>1.742858197841151</v>
      </c>
      <c r="L23" s="30">
        <f>BalanceSheet!E26/BalanceSheet!$G26</f>
        <v>1.5801814220832768</v>
      </c>
      <c r="M23" s="30">
        <f>BalanceSheet!F26/BalanceSheet!$G26</f>
        <v>1.2410427461937055</v>
      </c>
      <c r="N23" s="30">
        <f>BalanceSheet!G26/BalanceSheet!$G26</f>
        <v>1</v>
      </c>
    </row>
    <row r="24" spans="2:14" x14ac:dyDescent="0.2">
      <c r="B24" s="22" t="s">
        <v>93</v>
      </c>
      <c r="C24" s="30"/>
      <c r="D24" s="30"/>
      <c r="E24" s="30"/>
      <c r="F24" s="30"/>
      <c r="G24" s="30"/>
      <c r="I24" s="22" t="s">
        <v>41</v>
      </c>
      <c r="J24" s="30">
        <f>BalanceSheet!C27/BalanceSheet!$G27</f>
        <v>0.73620689655172411</v>
      </c>
      <c r="K24" s="30">
        <f>BalanceSheet!D27/BalanceSheet!$G27</f>
        <v>0.72155172413793101</v>
      </c>
      <c r="L24" s="30">
        <f>BalanceSheet!E27/BalanceSheet!$G27</f>
        <v>0.65689655172413797</v>
      </c>
      <c r="M24" s="30">
        <f>BalanceSheet!F27/BalanceSheet!$G27</f>
        <v>0.68706896551724139</v>
      </c>
      <c r="N24" s="30">
        <f>BalanceSheet!G27/BalanceSheet!$G27</f>
        <v>1</v>
      </c>
    </row>
    <row r="25" spans="2:14" x14ac:dyDescent="0.2">
      <c r="B25" s="22" t="s">
        <v>94</v>
      </c>
      <c r="C25" s="30">
        <f>IncomeStatement!C25/IncomeStatement!$G25</f>
        <v>1.9017871415326577</v>
      </c>
      <c r="D25" s="30">
        <f>IncomeStatement!D25/IncomeStatement!$G25</f>
        <v>1.5251926212474822</v>
      </c>
      <c r="E25" s="30">
        <f>IncomeStatement!E25/IncomeStatement!$G25</f>
        <v>1.3716151411490136</v>
      </c>
      <c r="F25" s="30">
        <f>IncomeStatement!F25/IncomeStatement!$G25</f>
        <v>1.1550880782633715</v>
      </c>
      <c r="G25" s="30">
        <f>IncomeStatement!G25/IncomeStatement!$G25</f>
        <v>1</v>
      </c>
      <c r="I25" s="22" t="s">
        <v>42</v>
      </c>
      <c r="J25" s="30">
        <f>BalanceSheet!C28/BalanceSheet!$G28</f>
        <v>3.7507557944239167</v>
      </c>
      <c r="K25" s="30">
        <f>BalanceSheet!D28/BalanceSheet!$G28</f>
        <v>1.3073563990594559</v>
      </c>
      <c r="L25" s="30">
        <f>BalanceSheet!E28/BalanceSheet!$G28</f>
        <v>2.1803829358414513</v>
      </c>
      <c r="M25" s="30">
        <f>BalanceSheet!F28/BalanceSheet!$G28</f>
        <v>6.7275780987571379</v>
      </c>
      <c r="N25" s="30">
        <f>BalanceSheet!G28/BalanceSheet!$G28</f>
        <v>1</v>
      </c>
    </row>
    <row r="26" spans="2:14" x14ac:dyDescent="0.2">
      <c r="B26" s="22" t="s">
        <v>95</v>
      </c>
      <c r="C26" s="30"/>
      <c r="D26" s="30"/>
      <c r="E26" s="30"/>
      <c r="F26" s="30"/>
      <c r="G26" s="30"/>
      <c r="I26" s="22" t="s">
        <v>43</v>
      </c>
      <c r="J26" s="30">
        <f>BalanceSheet!C29/BalanceSheet!$G29</f>
        <v>2.3134426229508196</v>
      </c>
      <c r="K26" s="30">
        <f>BalanceSheet!D29/BalanceSheet!$G29</f>
        <v>2.3698360655737707</v>
      </c>
      <c r="L26" s="30">
        <f>BalanceSheet!E29/BalanceSheet!$G29</f>
        <v>2.3691803278688526</v>
      </c>
      <c r="M26" s="30">
        <f>BalanceSheet!F29/BalanceSheet!$G29</f>
        <v>0.98295081967213116</v>
      </c>
      <c r="N26" s="30">
        <f>BalanceSheet!G29/BalanceSheet!$G29</f>
        <v>1</v>
      </c>
    </row>
    <row r="27" spans="2:14" x14ac:dyDescent="0.2">
      <c r="B27" s="22" t="s">
        <v>96</v>
      </c>
      <c r="C27" s="30">
        <f>IncomeStatement!C27/IncomeStatement!$G27</f>
        <v>1.5954126089185032</v>
      </c>
      <c r="D27" s="30">
        <f>IncomeStatement!D27/IncomeStatement!$G27</f>
        <v>1.0683239364428498</v>
      </c>
      <c r="E27" s="30">
        <f>IncomeStatement!E27/IncomeStatement!$G27</f>
        <v>1.4899026140440801</v>
      </c>
      <c r="F27" s="30">
        <f>IncomeStatement!F27/IncomeStatement!$G27</f>
        <v>1.2802665299846232</v>
      </c>
      <c r="G27" s="30">
        <f>IncomeStatement!G27/IncomeStatement!$G27</f>
        <v>1</v>
      </c>
      <c r="I27" s="22" t="s">
        <v>44</v>
      </c>
      <c r="J27" s="30">
        <f>BalanceSheet!C30/BalanceSheet!$G30</f>
        <v>1.7437779746631534</v>
      </c>
      <c r="K27" s="30">
        <f>BalanceSheet!D30/BalanceSheet!$G30</f>
        <v>1.7253103821238307</v>
      </c>
      <c r="L27" s="30">
        <f>BalanceSheet!E30/BalanceSheet!$G30</f>
        <v>1.6022621362574647</v>
      </c>
      <c r="M27" s="30">
        <f>BalanceSheet!F30/BalanceSheet!$G30</f>
        <v>1.4170569216076585</v>
      </c>
      <c r="N27" s="30">
        <f>BalanceSheet!G30/BalanceSheet!$G30</f>
        <v>1</v>
      </c>
    </row>
    <row r="28" spans="2:14" x14ac:dyDescent="0.2">
      <c r="B28" s="22" t="s">
        <v>97</v>
      </c>
      <c r="C28" s="30">
        <f>IncomeStatement!C28/IncomeStatement!$G28</f>
        <v>-0.18066010422698323</v>
      </c>
      <c r="D28" s="30">
        <f>IncomeStatement!D28/IncomeStatement!$G28</f>
        <v>0.41111754487550667</v>
      </c>
      <c r="E28" s="30">
        <f>IncomeStatement!E28/IncomeStatement!$G28</f>
        <v>0.72669368847712801</v>
      </c>
      <c r="F28" s="30">
        <f>IncomeStatement!F28/IncomeStatement!$G28</f>
        <v>-0.13028372900984367</v>
      </c>
      <c r="G28" s="30">
        <f>IncomeStatement!G28/IncomeStatement!$G28</f>
        <v>1</v>
      </c>
      <c r="I28" s="22" t="s">
        <v>45</v>
      </c>
      <c r="J28" s="30">
        <f>BalanceSheet!C31/BalanceSheet!$G31</f>
        <v>3.222918044264655</v>
      </c>
      <c r="K28" s="30">
        <f>BalanceSheet!D31/BalanceSheet!$G31</f>
        <v>4.3936170212765964</v>
      </c>
      <c r="L28" s="30">
        <f>BalanceSheet!E31/BalanceSheet!$G31</f>
        <v>2.0439729277684862</v>
      </c>
      <c r="M28" s="30">
        <f>BalanceSheet!F31/BalanceSheet!$G31</f>
        <v>0.87644404683184884</v>
      </c>
      <c r="N28" s="30">
        <f>BalanceSheet!G31/BalanceSheet!$G31</f>
        <v>1</v>
      </c>
    </row>
    <row r="29" spans="2:14" x14ac:dyDescent="0.2">
      <c r="B29" s="22" t="s">
        <v>98</v>
      </c>
      <c r="C29" s="30">
        <f>IncomeStatement!C29/IncomeStatement!$G29</f>
        <v>1.5201364517633198</v>
      </c>
      <c r="D29" s="30">
        <f>IncomeStatement!D29/IncomeStatement!$G29</f>
        <v>1.0404692369990427</v>
      </c>
      <c r="E29" s="30">
        <f>IncomeStatement!E29/IncomeStatement!$G29</f>
        <v>1.457555157434903</v>
      </c>
      <c r="F29" s="30">
        <f>IncomeStatement!F29/IncomeStatement!$G29</f>
        <v>1.2204824895084301</v>
      </c>
      <c r="G29" s="30">
        <f>IncomeStatement!G29/IncomeStatement!$G29</f>
        <v>1</v>
      </c>
      <c r="I29" s="22" t="s">
        <v>46</v>
      </c>
      <c r="J29" s="30">
        <f>BalanceSheet!C32/BalanceSheet!$G32</f>
        <v>0</v>
      </c>
      <c r="K29" s="30">
        <f>BalanceSheet!D32/BalanceSheet!$G32</f>
        <v>0</v>
      </c>
      <c r="L29" s="30">
        <f>BalanceSheet!E32/BalanceSheet!$G32</f>
        <v>0</v>
      </c>
      <c r="M29" s="30">
        <f>BalanceSheet!F32/BalanceSheet!$G32</f>
        <v>1.3499222395023329</v>
      </c>
      <c r="N29" s="30">
        <f>BalanceSheet!G32/BalanceSheet!$G32</f>
        <v>1</v>
      </c>
    </row>
    <row r="30" spans="2:14" x14ac:dyDescent="0.2">
      <c r="B30" s="22" t="s">
        <v>99</v>
      </c>
      <c r="C30" s="30">
        <f>IncomeStatement!C30/IncomeStatement!$G30</f>
        <v>2.0861098270691838</v>
      </c>
      <c r="D30" s="30">
        <f>IncomeStatement!D30/IncomeStatement!$G30</f>
        <v>1.759295475826429</v>
      </c>
      <c r="E30" s="30">
        <f>IncomeStatement!E30/IncomeStatement!$G30</f>
        <v>1.3301094003721745</v>
      </c>
      <c r="F30" s="30">
        <f>IncomeStatement!F30/IncomeStatement!$G30</f>
        <v>1.1235050788796832</v>
      </c>
      <c r="G30" s="30">
        <f>IncomeStatement!G30/IncomeStatement!$G30</f>
        <v>1</v>
      </c>
      <c r="I30" s="22" t="s">
        <v>47</v>
      </c>
      <c r="J30" s="30">
        <f>BalanceSheet!C33/BalanceSheet!$G33</f>
        <v>0.60702025403364235</v>
      </c>
      <c r="K30" s="30">
        <f>BalanceSheet!D33/BalanceSheet!$G33</f>
        <v>1.648043254376931</v>
      </c>
      <c r="L30" s="30">
        <f>BalanceSheet!E33/BalanceSheet!$G33</f>
        <v>0.13345348438036389</v>
      </c>
      <c r="M30" s="30">
        <f>BalanceSheet!F33/BalanceSheet!$G33</f>
        <v>0.74442155853072434</v>
      </c>
      <c r="N30" s="30">
        <f>BalanceSheet!G33/BalanceSheet!$G33</f>
        <v>1</v>
      </c>
    </row>
    <row r="31" spans="2:14" x14ac:dyDescent="0.2">
      <c r="B31" s="22" t="s">
        <v>100</v>
      </c>
      <c r="C31" s="30">
        <f>IncomeStatement!C31/IncomeStatement!$G31</f>
        <v>2.0861098270691838</v>
      </c>
      <c r="D31" s="30">
        <f>IncomeStatement!D31/IncomeStatement!$G31</f>
        <v>1.759295475826429</v>
      </c>
      <c r="E31" s="30">
        <f>IncomeStatement!E31/IncomeStatement!$G31</f>
        <v>1.3301094003721745</v>
      </c>
      <c r="F31" s="30">
        <f>IncomeStatement!F31/IncomeStatement!$G31</f>
        <v>1.1235050788796832</v>
      </c>
      <c r="G31" s="30">
        <f>IncomeStatement!G31/IncomeStatement!$G31</f>
        <v>1</v>
      </c>
      <c r="I31" s="22" t="s">
        <v>48</v>
      </c>
      <c r="J31" s="30">
        <f>BalanceSheet!C34/BalanceSheet!$G34</f>
        <v>0.85219412019022911</v>
      </c>
      <c r="K31" s="30">
        <f>BalanceSheet!D34/BalanceSheet!$G34</f>
        <v>0.52745352356247299</v>
      </c>
      <c r="L31" s="30">
        <f>BalanceSheet!E34/BalanceSheet!$G34</f>
        <v>0.6683419801124082</v>
      </c>
      <c r="M31" s="30">
        <f>BalanceSheet!F34/BalanceSheet!$G34</f>
        <v>0.44401210549070469</v>
      </c>
      <c r="N31" s="30">
        <f>BalanceSheet!G34/BalanceSheet!$G34</f>
        <v>1</v>
      </c>
    </row>
    <row r="32" spans="2:14" x14ac:dyDescent="0.2">
      <c r="B32" s="22" t="s">
        <v>101</v>
      </c>
      <c r="C32" s="30">
        <f>IncomeStatement!C32/IncomeStatement!$G32</f>
        <v>2.0861098270691838</v>
      </c>
      <c r="D32" s="30">
        <f>IncomeStatement!D32/IncomeStatement!$G32</f>
        <v>1.759295475826429</v>
      </c>
      <c r="E32" s="30">
        <f>IncomeStatement!E32/IncomeStatement!$G32</f>
        <v>1.3301094003721745</v>
      </c>
      <c r="F32" s="30">
        <f>IncomeStatement!F32/IncomeStatement!$G32</f>
        <v>1.1235050788796832</v>
      </c>
      <c r="G32" s="30">
        <f>IncomeStatement!G32/IncomeStatement!$G32</f>
        <v>1</v>
      </c>
      <c r="I32" s="22" t="s">
        <v>49</v>
      </c>
      <c r="J32" s="30">
        <f>BalanceSheet!C35/BalanceSheet!$G35</f>
        <v>2.0109740666721851</v>
      </c>
      <c r="K32" s="30">
        <f>BalanceSheet!D35/BalanceSheet!$G35</f>
        <v>2.3935941250901696</v>
      </c>
      <c r="L32" s="30">
        <f>BalanceSheet!E35/BalanceSheet!$G35</f>
        <v>1.5270863143455173</v>
      </c>
      <c r="M32" s="30">
        <f>BalanceSheet!F35/BalanceSheet!$G35</f>
        <v>1.0996416872627508</v>
      </c>
      <c r="N32" s="30">
        <f>BalanceSheet!G35/BalanceSheet!$G35</f>
        <v>1</v>
      </c>
    </row>
    <row r="33" spans="2:14" x14ac:dyDescent="0.2">
      <c r="B33" s="22"/>
      <c r="C33" s="23">
        <v>44256</v>
      </c>
      <c r="D33" s="23">
        <v>43891</v>
      </c>
      <c r="E33" s="23">
        <v>43525</v>
      </c>
      <c r="F33" s="23">
        <v>43160</v>
      </c>
      <c r="G33" s="23">
        <v>42795</v>
      </c>
      <c r="I33" s="22" t="s">
        <v>50</v>
      </c>
      <c r="J33" s="28"/>
      <c r="K33" s="29"/>
      <c r="L33" s="29"/>
      <c r="M33" s="29"/>
      <c r="N33" s="29"/>
    </row>
    <row r="34" spans="2:14" x14ac:dyDescent="0.2">
      <c r="B34" s="22"/>
      <c r="C34" s="29" t="s">
        <v>17</v>
      </c>
      <c r="D34" s="29" t="s">
        <v>17</v>
      </c>
      <c r="E34" s="29" t="s">
        <v>17</v>
      </c>
      <c r="F34" s="29" t="s">
        <v>17</v>
      </c>
      <c r="G34" s="29" t="s">
        <v>17</v>
      </c>
      <c r="I34" s="22" t="s">
        <v>51</v>
      </c>
      <c r="J34" s="30">
        <f>BalanceSheet!C37/BalanceSheet!$G37</f>
        <v>15.081768342470546</v>
      </c>
      <c r="K34" s="30">
        <f>BalanceSheet!D37/BalanceSheet!$G37</f>
        <v>10.288813717485127</v>
      </c>
      <c r="L34" s="30">
        <f>BalanceSheet!E37/BalanceSheet!$G37</f>
        <v>6.9368949026011899</v>
      </c>
      <c r="M34" s="30">
        <f>BalanceSheet!F37/BalanceSheet!$G37</f>
        <v>8.5790271783506356</v>
      </c>
      <c r="N34" s="30">
        <f>BalanceSheet!G37/BalanceSheet!$G37</f>
        <v>1</v>
      </c>
    </row>
    <row r="35" spans="2:14" x14ac:dyDescent="0.2">
      <c r="B35" s="22" t="s">
        <v>59</v>
      </c>
      <c r="C35" s="28"/>
      <c r="D35" s="29"/>
      <c r="E35" s="29"/>
      <c r="F35" s="29"/>
      <c r="G35" s="29"/>
      <c r="I35" s="22" t="s">
        <v>52</v>
      </c>
      <c r="J35" s="30">
        <f>BalanceSheet!C38/BalanceSheet!$G38</f>
        <v>1.644977680423491</v>
      </c>
      <c r="K35" s="30">
        <f>BalanceSheet!D38/BalanceSheet!$G38</f>
        <v>1.0513101342493485</v>
      </c>
      <c r="L35" s="30">
        <f>BalanceSheet!E38/BalanceSheet!$G38</f>
        <v>1.1929606212973565</v>
      </c>
      <c r="M35" s="30">
        <f>BalanceSheet!F38/BalanceSheet!$G38</f>
        <v>0.98667463201739103</v>
      </c>
      <c r="N35" s="30">
        <f>BalanceSheet!G38/BalanceSheet!$G38</f>
        <v>1</v>
      </c>
    </row>
    <row r="36" spans="2:14" x14ac:dyDescent="0.2">
      <c r="B36" s="22" t="s">
        <v>102</v>
      </c>
      <c r="C36" s="28"/>
      <c r="D36" s="29"/>
      <c r="E36" s="29"/>
      <c r="F36" s="29"/>
      <c r="G36" s="29"/>
      <c r="I36" s="22" t="s">
        <v>53</v>
      </c>
      <c r="J36" s="30">
        <f>BalanceSheet!C39/BalanceSheet!$G39</f>
        <v>1.569179653508425</v>
      </c>
      <c r="K36" s="30">
        <f>BalanceSheet!D39/BalanceSheet!$G39</f>
        <v>1.9162249822007753</v>
      </c>
      <c r="L36" s="30">
        <f>BalanceSheet!E39/BalanceSheet!$G39</f>
        <v>2.7763626295388022</v>
      </c>
      <c r="M36" s="30">
        <f>BalanceSheet!F39/BalanceSheet!$G39</f>
        <v>1.8220077525512222</v>
      </c>
      <c r="N36" s="30">
        <f>BalanceSheet!G39/BalanceSheet!$G39</f>
        <v>1</v>
      </c>
    </row>
    <row r="37" spans="2:14" x14ac:dyDescent="0.2">
      <c r="B37" s="22" t="s">
        <v>103</v>
      </c>
      <c r="C37" s="30">
        <f>IncomeStatement!C37/IncomeStatement!$G37</f>
        <v>1.039965865452994</v>
      </c>
      <c r="D37" s="30">
        <f>IncomeStatement!D37/IncomeStatement!$G37</f>
        <v>0.87825344901152036</v>
      </c>
      <c r="E37" s="30">
        <f>IncomeStatement!E37/IncomeStatement!$G37</f>
        <v>0.66434362110652823</v>
      </c>
      <c r="F37" s="30">
        <f>IncomeStatement!F37/IncomeStatement!$G37</f>
        <v>1.1230265965012087</v>
      </c>
      <c r="G37" s="30">
        <f>IncomeStatement!G37/IncomeStatement!$G37</f>
        <v>1</v>
      </c>
      <c r="I37" s="22" t="s">
        <v>54</v>
      </c>
      <c r="J37" s="30">
        <f>BalanceSheet!C40/BalanceSheet!$G40</f>
        <v>2.0690943043884222</v>
      </c>
      <c r="K37" s="30">
        <f>BalanceSheet!D40/BalanceSheet!$G40</f>
        <v>0.73127917833800182</v>
      </c>
      <c r="L37" s="30">
        <f>BalanceSheet!E40/BalanceSheet!$G40</f>
        <v>0.75592903828197944</v>
      </c>
      <c r="M37" s="30">
        <f>BalanceSheet!F40/BalanceSheet!$G40</f>
        <v>1.8160597572362278</v>
      </c>
      <c r="N37" s="30">
        <f>BalanceSheet!G40/BalanceSheet!$G40</f>
        <v>1</v>
      </c>
    </row>
    <row r="38" spans="2:14" x14ac:dyDescent="0.2">
      <c r="B38" s="22" t="s">
        <v>104</v>
      </c>
      <c r="C38" s="30">
        <f>IncomeStatement!C38/IncomeStatement!$G38</f>
        <v>1.0396870554765292</v>
      </c>
      <c r="D38" s="30">
        <f>IncomeStatement!D38/IncomeStatement!$G38</f>
        <v>0.87809388335704119</v>
      </c>
      <c r="E38" s="30">
        <f>IncomeStatement!E38/IncomeStatement!$G38</f>
        <v>0.66401137980085356</v>
      </c>
      <c r="F38" s="30">
        <f>IncomeStatement!F38/IncomeStatement!$G38</f>
        <v>1.1226173541963016</v>
      </c>
      <c r="G38" s="30">
        <f>IncomeStatement!G38/IncomeStatement!$G38</f>
        <v>1</v>
      </c>
      <c r="I38" s="22" t="s">
        <v>55</v>
      </c>
      <c r="J38" s="30">
        <f>BalanceSheet!C41/BalanceSheet!$G41</f>
        <v>1.1946485844887238</v>
      </c>
      <c r="K38" s="30">
        <f>BalanceSheet!D41/BalanceSheet!$G41</f>
        <v>1.3583478546354522</v>
      </c>
      <c r="L38" s="30">
        <f>BalanceSheet!E41/BalanceSheet!$G41</f>
        <v>1.4160289920953608</v>
      </c>
      <c r="M38" s="30">
        <f>BalanceSheet!F41/BalanceSheet!$G41</f>
        <v>1.0359496931585725</v>
      </c>
      <c r="N38" s="30">
        <f>BalanceSheet!G41/BalanceSheet!$G41</f>
        <v>1</v>
      </c>
    </row>
    <row r="39" spans="2:14" x14ac:dyDescent="0.2">
      <c r="B39" s="22" t="s">
        <v>105</v>
      </c>
      <c r="C39" s="28"/>
      <c r="D39" s="29"/>
      <c r="E39" s="29"/>
      <c r="F39" s="29"/>
      <c r="G39" s="29"/>
      <c r="I39" s="22" t="s">
        <v>56</v>
      </c>
      <c r="J39" s="30">
        <f>BalanceSheet!C42/BalanceSheet!$G42</f>
        <v>1.3795264623955432</v>
      </c>
      <c r="K39" s="30">
        <f>BalanceSheet!D42/BalanceSheet!$G42</f>
        <v>0.96460074280408548</v>
      </c>
      <c r="L39" s="30">
        <f>BalanceSheet!E42/BalanceSheet!$G42</f>
        <v>0.70749187558031579</v>
      </c>
      <c r="M39" s="30">
        <f>BalanceSheet!F42/BalanceSheet!$G42</f>
        <v>0.83994893221912725</v>
      </c>
      <c r="N39" s="30">
        <f>BalanceSheet!G42/BalanceSheet!$G42</f>
        <v>1</v>
      </c>
    </row>
    <row r="40" spans="2:14" x14ac:dyDescent="0.2">
      <c r="B40" s="22" t="s">
        <v>106</v>
      </c>
      <c r="C40" s="28"/>
      <c r="D40" s="29"/>
      <c r="E40" s="29"/>
      <c r="F40" s="29"/>
      <c r="G40" s="29"/>
      <c r="I40" s="22" t="s">
        <v>57</v>
      </c>
      <c r="J40" s="30">
        <f>BalanceSheet!C43/BalanceSheet!$G43</f>
        <v>2.0025787079525954</v>
      </c>
      <c r="K40" s="30">
        <f>BalanceSheet!D43/BalanceSheet!$G43</f>
        <v>1.5986742348669247</v>
      </c>
      <c r="L40" s="30">
        <f>BalanceSheet!E43/BalanceSheet!$G43</f>
        <v>1.5313983879334423</v>
      </c>
      <c r="M40" s="30">
        <f>BalanceSheet!F43/BalanceSheet!$G43</f>
        <v>1.3803918439008818</v>
      </c>
      <c r="N40" s="30">
        <f>BalanceSheet!G43/BalanceSheet!$G43</f>
        <v>1</v>
      </c>
    </row>
    <row r="41" spans="2:14" x14ac:dyDescent="0.2">
      <c r="B41" s="22" t="s">
        <v>107</v>
      </c>
      <c r="C41" s="28"/>
      <c r="D41" s="29"/>
      <c r="E41" s="29"/>
      <c r="F41" s="29"/>
      <c r="G41" s="29"/>
      <c r="I41" s="22" t="s">
        <v>58</v>
      </c>
      <c r="J41" s="30">
        <f>BalanceSheet!C44/BalanceSheet!$G44</f>
        <v>2.0064202113556306</v>
      </c>
      <c r="K41" s="30">
        <f>BalanceSheet!D44/BalanceSheet!$G44</f>
        <v>1.9624094325431396</v>
      </c>
      <c r="L41" s="30">
        <f>BalanceSheet!E44/BalanceSheet!$G44</f>
        <v>1.5294252923320006</v>
      </c>
      <c r="M41" s="30">
        <f>BalanceSheet!F44/BalanceSheet!$G44</f>
        <v>1.2519276867218234</v>
      </c>
      <c r="N41" s="30">
        <f>BalanceSheet!G44/BalanceSheet!$G44</f>
        <v>1</v>
      </c>
    </row>
    <row r="42" spans="2:14" x14ac:dyDescent="0.2">
      <c r="B42" s="22" t="s">
        <v>108</v>
      </c>
      <c r="C42" s="30">
        <f>IncomeStatement!C39/IncomeStatement!$G39</f>
        <v>11.834382162950615</v>
      </c>
      <c r="D42" s="30">
        <f>IncomeStatement!D39/IncomeStatement!$G39</f>
        <v>1.7598249635340697</v>
      </c>
      <c r="E42" s="30">
        <f>IncomeStatement!E39/IncomeStatement!$G39</f>
        <v>1.2508856011669098</v>
      </c>
      <c r="F42" s="30">
        <f>IncomeStatement!F39/IncomeStatement!$G39</f>
        <v>1.1007709939570745</v>
      </c>
      <c r="G42" s="30">
        <f>IncomeStatement!G39/IncomeStatement!$G39</f>
        <v>1</v>
      </c>
      <c r="I42" s="22" t="s">
        <v>59</v>
      </c>
      <c r="J42" s="28"/>
      <c r="K42" s="29"/>
      <c r="L42" s="29"/>
      <c r="M42" s="29"/>
      <c r="N42" s="29"/>
    </row>
    <row r="43" spans="2:14" x14ac:dyDescent="0.2">
      <c r="B43" s="22" t="s">
        <v>109</v>
      </c>
      <c r="C43" s="30">
        <f>IncomeStatement!C40/IncomeStatement!$G40</f>
        <v>0</v>
      </c>
      <c r="D43" s="30">
        <f>IncomeStatement!D40/IncomeStatement!$G40</f>
        <v>0</v>
      </c>
      <c r="E43" s="30">
        <f>IncomeStatement!E40/IncomeStatement!$G40</f>
        <v>1.263050153531218</v>
      </c>
      <c r="F43" s="30">
        <f>IncomeStatement!F40/IncomeStatement!$G40</f>
        <v>1.100921187308086</v>
      </c>
      <c r="G43" s="30">
        <f>IncomeStatement!G40/IncomeStatement!$G40</f>
        <v>1</v>
      </c>
      <c r="I43" s="22" t="s">
        <v>60</v>
      </c>
      <c r="J43" s="28"/>
      <c r="K43" s="29"/>
      <c r="L43" s="29"/>
      <c r="M43" s="29"/>
      <c r="N43" s="29"/>
    </row>
    <row r="44" spans="2:14" x14ac:dyDescent="0.2">
      <c r="B44" s="22" t="s">
        <v>110</v>
      </c>
      <c r="C44" s="30">
        <f>IncomeStatement!C41/IncomeStatement!$G41</f>
        <v>14.318181818181818</v>
      </c>
      <c r="D44" s="30">
        <f>IncomeStatement!D41/IncomeStatement!$G41</f>
        <v>3.1818181818181817</v>
      </c>
      <c r="E44" s="30">
        <f>IncomeStatement!E41/IncomeStatement!$G41</f>
        <v>1.3636363636363635</v>
      </c>
      <c r="F44" s="30">
        <f>IncomeStatement!F41/IncomeStatement!$G41</f>
        <v>1.1363636363636365</v>
      </c>
      <c r="G44" s="30">
        <f>IncomeStatement!G41/IncomeStatement!$G41</f>
        <v>1</v>
      </c>
      <c r="I44" s="22" t="s">
        <v>61</v>
      </c>
      <c r="J44" s="30">
        <f>BalanceSheet!C47/BalanceSheet!$G47</f>
        <v>1.5384723550255919</v>
      </c>
      <c r="K44" s="30">
        <f>BalanceSheet!D47/BalanceSheet!$G47</f>
        <v>0.67880645705607745</v>
      </c>
      <c r="L44" s="30">
        <f>BalanceSheet!E47/BalanceSheet!$G47</f>
        <v>0.69022442207098267</v>
      </c>
      <c r="M44" s="30">
        <f>BalanceSheet!F47/BalanceSheet!$G47</f>
        <v>0.82985544743798867</v>
      </c>
      <c r="N44" s="30">
        <f>BalanceSheet!G47/BalanceSheet!$G47</f>
        <v>1</v>
      </c>
    </row>
    <row r="45" spans="2:14" x14ac:dyDescent="0.2">
      <c r="I45" s="22" t="s">
        <v>68</v>
      </c>
      <c r="J45" s="28"/>
      <c r="K45" s="29"/>
      <c r="L45" s="29"/>
      <c r="M45" s="29"/>
      <c r="N45" s="29"/>
    </row>
    <row r="46" spans="2:14" x14ac:dyDescent="0.2">
      <c r="B46" s="73" t="s">
        <v>120</v>
      </c>
      <c r="C46" s="73"/>
      <c r="D46" s="73"/>
      <c r="E46" s="73"/>
      <c r="F46" s="73"/>
      <c r="G46" s="73"/>
      <c r="I46" s="22" t="s">
        <v>69</v>
      </c>
      <c r="J46" s="30">
        <f>BalanceSheet!C51/BalanceSheet!$G51</f>
        <v>1</v>
      </c>
      <c r="K46" s="30">
        <f>BalanceSheet!D51/BalanceSheet!$G51</f>
        <v>1</v>
      </c>
      <c r="L46" s="30">
        <f>BalanceSheet!E51/BalanceSheet!$G51</f>
        <v>1</v>
      </c>
      <c r="M46" s="30">
        <f>BalanceSheet!F51/BalanceSheet!$G51</f>
        <v>1</v>
      </c>
      <c r="N46" s="30">
        <f>BalanceSheet!G51/BalanceSheet!$G51</f>
        <v>1</v>
      </c>
    </row>
    <row r="47" spans="2:14" x14ac:dyDescent="0.2">
      <c r="B47" s="74" t="s">
        <v>128</v>
      </c>
      <c r="C47" s="74"/>
      <c r="D47" s="74"/>
      <c r="E47" s="74"/>
      <c r="F47" s="74"/>
      <c r="G47" s="74"/>
      <c r="I47" s="22" t="s">
        <v>70</v>
      </c>
      <c r="J47" s="28"/>
      <c r="K47" s="29"/>
      <c r="L47" s="29"/>
      <c r="M47" s="29"/>
      <c r="N47" s="29"/>
    </row>
    <row r="48" spans="2:14" x14ac:dyDescent="0.2">
      <c r="B48" s="74" t="s">
        <v>129</v>
      </c>
      <c r="C48" s="74"/>
      <c r="D48" s="74"/>
      <c r="E48" s="74"/>
      <c r="F48" s="74"/>
      <c r="G48" s="74"/>
      <c r="I48" s="22" t="s">
        <v>71</v>
      </c>
      <c r="J48" s="30">
        <f>BalanceSheet!C52/BalanceSheet!$G52</f>
        <v>3.222918044264655</v>
      </c>
      <c r="K48" s="30">
        <f>BalanceSheet!D52/BalanceSheet!$G52</f>
        <v>4.3936170212765964</v>
      </c>
      <c r="L48" s="30">
        <f>BalanceSheet!E52/BalanceSheet!$G52</f>
        <v>2.0439729277684862</v>
      </c>
      <c r="M48" s="30">
        <f>BalanceSheet!F52/BalanceSheet!$G52</f>
        <v>0.87644404683184884</v>
      </c>
      <c r="N48" s="30">
        <f>BalanceSheet!G52/BalanceSheet!$G52</f>
        <v>1</v>
      </c>
    </row>
    <row r="49" spans="2:14" x14ac:dyDescent="0.2">
      <c r="B49" s="74" t="s">
        <v>130</v>
      </c>
      <c r="C49" s="74"/>
      <c r="D49" s="74"/>
      <c r="E49" s="74"/>
      <c r="F49" s="74"/>
      <c r="G49" s="74"/>
    </row>
    <row r="50" spans="2:14" x14ac:dyDescent="0.2">
      <c r="B50" s="74" t="s">
        <v>131</v>
      </c>
      <c r="C50" s="74"/>
      <c r="D50" s="74"/>
      <c r="E50" s="74"/>
      <c r="F50" s="74"/>
      <c r="G50" s="74"/>
      <c r="I50" s="73" t="s">
        <v>120</v>
      </c>
      <c r="J50" s="73"/>
      <c r="K50" s="73"/>
      <c r="L50" s="73"/>
      <c r="M50" s="73"/>
      <c r="N50" s="73"/>
    </row>
    <row r="51" spans="2:14" x14ac:dyDescent="0.2">
      <c r="B51" s="72" t="s">
        <v>132</v>
      </c>
      <c r="C51" s="72"/>
      <c r="D51" s="72"/>
      <c r="E51" s="72"/>
      <c r="F51" s="72"/>
      <c r="G51" s="72"/>
      <c r="I51" s="72" t="s">
        <v>133</v>
      </c>
      <c r="J51" s="72"/>
      <c r="K51" s="72"/>
      <c r="L51" s="72"/>
      <c r="M51" s="72"/>
      <c r="N51" s="72"/>
    </row>
    <row r="52" spans="2:14" x14ac:dyDescent="0.2">
      <c r="B52" s="72"/>
      <c r="C52" s="72"/>
      <c r="D52" s="72"/>
      <c r="E52" s="72"/>
      <c r="F52" s="72"/>
      <c r="G52" s="72"/>
      <c r="I52" s="72"/>
      <c r="J52" s="72"/>
      <c r="K52" s="72"/>
      <c r="L52" s="72"/>
      <c r="M52" s="72"/>
      <c r="N52" s="72"/>
    </row>
    <row r="53" spans="2:14" x14ac:dyDescent="0.2">
      <c r="I53" s="74" t="s">
        <v>134</v>
      </c>
      <c r="J53" s="74"/>
      <c r="K53" s="74"/>
      <c r="L53" s="74"/>
      <c r="M53" s="74"/>
      <c r="N53" s="74"/>
    </row>
    <row r="54" spans="2:14" x14ac:dyDescent="0.2">
      <c r="I54" s="72" t="s">
        <v>135</v>
      </c>
      <c r="J54" s="72"/>
      <c r="K54" s="72"/>
      <c r="L54" s="72"/>
      <c r="M54" s="72"/>
      <c r="N54" s="72"/>
    </row>
    <row r="55" spans="2:14" x14ac:dyDescent="0.2">
      <c r="I55" s="72"/>
      <c r="J55" s="72"/>
      <c r="K55" s="72"/>
      <c r="L55" s="72"/>
      <c r="M55" s="72"/>
      <c r="N55" s="72"/>
    </row>
    <row r="56" spans="2:14" x14ac:dyDescent="0.2">
      <c r="I56" s="12" t="s">
        <v>136</v>
      </c>
      <c r="J56" s="12"/>
      <c r="K56" s="12"/>
      <c r="L56" s="12"/>
      <c r="M56" s="12"/>
      <c r="N56" s="12"/>
    </row>
  </sheetData>
  <mergeCells count="10">
    <mergeCell ref="B46:G46"/>
    <mergeCell ref="I50:N50"/>
    <mergeCell ref="I53:N53"/>
    <mergeCell ref="I51:N52"/>
    <mergeCell ref="I54:N55"/>
    <mergeCell ref="B47:G47"/>
    <mergeCell ref="B48:G48"/>
    <mergeCell ref="B49:G49"/>
    <mergeCell ref="B50:G50"/>
    <mergeCell ref="B51:G5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3DFA-98DF-458D-9440-E47DC7ABC59A}">
  <dimension ref="B3:K32"/>
  <sheetViews>
    <sheetView workbookViewId="0">
      <selection activeCell="C32" sqref="C32"/>
    </sheetView>
  </sheetViews>
  <sheetFormatPr baseColWidth="10" defaultColWidth="9.1640625" defaultRowHeight="15" x14ac:dyDescent="0.2"/>
  <cols>
    <col min="1" max="2" width="9.1640625" style="37"/>
    <col min="3" max="3" width="46.1640625" style="37" bestFit="1" customWidth="1"/>
    <col min="4" max="16384" width="9.1640625" style="37"/>
  </cols>
  <sheetData>
    <row r="3" spans="2:11" ht="16" thickBot="1" x14ac:dyDescent="0.25"/>
    <row r="4" spans="2:11" ht="27" thickBot="1" x14ac:dyDescent="0.35">
      <c r="B4" s="38"/>
      <c r="C4" s="39" t="s">
        <v>146</v>
      </c>
      <c r="D4" s="40" t="s">
        <v>147</v>
      </c>
      <c r="E4" s="40" t="s">
        <v>148</v>
      </c>
      <c r="F4" s="41"/>
    </row>
    <row r="5" spans="2:11" ht="21" x14ac:dyDescent="0.25">
      <c r="B5" s="42"/>
      <c r="C5" s="43" t="s">
        <v>149</v>
      </c>
      <c r="F5" s="44"/>
    </row>
    <row r="6" spans="2:11" x14ac:dyDescent="0.2">
      <c r="B6" s="42"/>
      <c r="C6" s="37" t="s">
        <v>150</v>
      </c>
      <c r="D6" s="37">
        <v>167971</v>
      </c>
      <c r="E6" s="37">
        <v>181210</v>
      </c>
      <c r="F6" s="44"/>
    </row>
    <row r="7" spans="2:11" x14ac:dyDescent="0.2">
      <c r="B7" s="42"/>
      <c r="C7" s="45" t="s">
        <v>151</v>
      </c>
      <c r="D7" s="46">
        <v>5100</v>
      </c>
      <c r="E7" s="37">
        <v>5904</v>
      </c>
      <c r="F7" s="44"/>
    </row>
    <row r="8" spans="2:11" x14ac:dyDescent="0.2">
      <c r="B8" s="42"/>
      <c r="C8" s="45" t="s">
        <v>152</v>
      </c>
      <c r="D8" s="46">
        <v>7805</v>
      </c>
      <c r="E8" s="37">
        <v>9601</v>
      </c>
      <c r="F8" s="44"/>
      <c r="I8" s="47" t="s">
        <v>153</v>
      </c>
      <c r="K8" s="37" t="s">
        <v>154</v>
      </c>
    </row>
    <row r="9" spans="2:11" x14ac:dyDescent="0.2">
      <c r="B9" s="42"/>
      <c r="C9" s="37" t="s">
        <v>155</v>
      </c>
      <c r="D9" s="37">
        <v>45500</v>
      </c>
      <c r="E9" s="37">
        <v>42350</v>
      </c>
      <c r="F9" s="44"/>
    </row>
    <row r="10" spans="2:11" ht="20" thickBot="1" x14ac:dyDescent="0.3">
      <c r="B10" s="42"/>
      <c r="C10" s="48" t="s">
        <v>58</v>
      </c>
      <c r="D10" s="49">
        <f>SUM(D6:D9)</f>
        <v>226376</v>
      </c>
      <c r="E10" s="49">
        <f>SUM(E6:E9)</f>
        <v>239065</v>
      </c>
      <c r="F10" s="44"/>
    </row>
    <row r="11" spans="2:11" ht="16" thickTop="1" x14ac:dyDescent="0.2">
      <c r="B11" s="42"/>
      <c r="F11" s="44"/>
    </row>
    <row r="12" spans="2:11" ht="21" x14ac:dyDescent="0.25">
      <c r="B12" s="42"/>
      <c r="C12" s="43" t="s">
        <v>156</v>
      </c>
      <c r="F12" s="44"/>
    </row>
    <row r="13" spans="2:11" x14ac:dyDescent="0.2">
      <c r="B13" s="42"/>
      <c r="C13" s="45" t="s">
        <v>157</v>
      </c>
      <c r="D13" s="46">
        <v>3902</v>
      </c>
      <c r="E13" s="37">
        <v>4800</v>
      </c>
      <c r="F13" s="44"/>
    </row>
    <row r="14" spans="2:11" x14ac:dyDescent="0.2">
      <c r="B14" s="42"/>
      <c r="C14" s="50" t="s">
        <v>158</v>
      </c>
      <c r="D14" s="50">
        <v>50000</v>
      </c>
      <c r="E14" s="50">
        <v>50000</v>
      </c>
      <c r="F14" s="44"/>
    </row>
    <row r="15" spans="2:11" ht="19" x14ac:dyDescent="0.25">
      <c r="B15" s="42"/>
      <c r="C15" s="51" t="s">
        <v>159</v>
      </c>
      <c r="D15" s="37">
        <f>SUM(D13:D14)</f>
        <v>53902</v>
      </c>
      <c r="E15" s="37">
        <f>SUM(E13:E14)</f>
        <v>54800</v>
      </c>
      <c r="F15" s="44"/>
    </row>
    <row r="16" spans="2:11" ht="21" x14ac:dyDescent="0.25">
      <c r="B16" s="42"/>
      <c r="C16" s="43" t="s">
        <v>160</v>
      </c>
      <c r="F16" s="44"/>
    </row>
    <row r="17" spans="2:6" x14ac:dyDescent="0.2">
      <c r="B17" s="42"/>
      <c r="C17" s="37" t="s">
        <v>161</v>
      </c>
      <c r="D17" s="37">
        <v>170000</v>
      </c>
      <c r="E17" s="37">
        <v>170000</v>
      </c>
      <c r="F17" s="44"/>
    </row>
    <row r="18" spans="2:6" x14ac:dyDescent="0.2">
      <c r="B18" s="42"/>
      <c r="C18" s="50" t="s">
        <v>162</v>
      </c>
      <c r="D18" s="50">
        <v>2474</v>
      </c>
      <c r="E18" s="50">
        <v>14265</v>
      </c>
      <c r="F18" s="44"/>
    </row>
    <row r="19" spans="2:6" ht="19" x14ac:dyDescent="0.25">
      <c r="B19" s="42"/>
      <c r="C19" s="52" t="s">
        <v>163</v>
      </c>
      <c r="D19" s="53">
        <f>SUM(D17:D18)</f>
        <v>172474</v>
      </c>
      <c r="E19" s="53">
        <f>SUM(E17:E18)</f>
        <v>184265</v>
      </c>
      <c r="F19" s="44"/>
    </row>
    <row r="20" spans="2:6" ht="20" thickBot="1" x14ac:dyDescent="0.3">
      <c r="B20" s="42"/>
      <c r="C20" s="48" t="s">
        <v>164</v>
      </c>
      <c r="D20" s="49">
        <f>D15+D19</f>
        <v>226376</v>
      </c>
      <c r="E20" s="49">
        <f>E15+E19</f>
        <v>239065</v>
      </c>
      <c r="F20" s="44"/>
    </row>
    <row r="21" spans="2:6" ht="16" thickTop="1" x14ac:dyDescent="0.2">
      <c r="B21" s="42"/>
      <c r="F21" s="44"/>
    </row>
    <row r="22" spans="2:6" x14ac:dyDescent="0.2">
      <c r="B22" s="42"/>
      <c r="C22" s="54" t="s">
        <v>165</v>
      </c>
      <c r="D22" s="37">
        <f>D10-D20</f>
        <v>0</v>
      </c>
      <c r="E22" s="37">
        <f>E10-E20</f>
        <v>0</v>
      </c>
      <c r="F22" s="44"/>
    </row>
    <row r="23" spans="2:6" ht="16" thickBot="1" x14ac:dyDescent="0.25">
      <c r="B23" s="55"/>
      <c r="C23" s="56"/>
      <c r="D23" s="56"/>
      <c r="E23" s="56"/>
      <c r="F23" s="57"/>
    </row>
    <row r="24" spans="2:6" ht="16" thickBot="1" x14ac:dyDescent="0.25"/>
    <row r="25" spans="2:6" ht="27" thickBot="1" x14ac:dyDescent="0.35">
      <c r="B25" s="38"/>
      <c r="C25" s="39" t="s">
        <v>166</v>
      </c>
      <c r="D25" s="58"/>
      <c r="E25" s="58"/>
      <c r="F25" s="41"/>
    </row>
    <row r="26" spans="2:6" x14ac:dyDescent="0.2">
      <c r="B26" s="42"/>
      <c r="F26" s="44"/>
    </row>
    <row r="27" spans="2:6" ht="19" x14ac:dyDescent="0.25">
      <c r="B27" s="42"/>
      <c r="C27" s="51" t="s">
        <v>167</v>
      </c>
      <c r="F27" s="44"/>
    </row>
    <row r="28" spans="2:6" x14ac:dyDescent="0.2">
      <c r="B28" s="42"/>
      <c r="C28" s="37" t="s">
        <v>168</v>
      </c>
      <c r="D28" s="37">
        <v>2474</v>
      </c>
      <c r="E28" s="37">
        <v>11791</v>
      </c>
      <c r="F28" s="44"/>
    </row>
    <row r="29" spans="2:6" x14ac:dyDescent="0.2">
      <c r="B29" s="42"/>
      <c r="C29" s="37" t="s">
        <v>169</v>
      </c>
      <c r="D29" s="37">
        <v>19500</v>
      </c>
      <c r="E29" s="37">
        <v>18150</v>
      </c>
      <c r="F29" s="44"/>
    </row>
    <row r="30" spans="2:6" x14ac:dyDescent="0.2">
      <c r="B30" s="42"/>
      <c r="C30" s="37" t="s">
        <v>170</v>
      </c>
      <c r="D30" s="59">
        <v>9003</v>
      </c>
      <c r="E30" s="60">
        <f>((E7+E8)-E13)-((D7+D8)-D13)</f>
        <v>1702</v>
      </c>
      <c r="F30" s="44"/>
    </row>
    <row r="31" spans="2:6" ht="20" thickBot="1" x14ac:dyDescent="0.3">
      <c r="B31" s="42"/>
      <c r="C31" s="48" t="s">
        <v>171</v>
      </c>
      <c r="D31" s="49">
        <f>D28+D29-D30</f>
        <v>12971</v>
      </c>
      <c r="E31" s="49">
        <f>E28+E29-E30</f>
        <v>28239</v>
      </c>
      <c r="F31" s="44"/>
    </row>
    <row r="32" spans="2:6" ht="17" thickTop="1" thickBot="1" x14ac:dyDescent="0.25">
      <c r="B32" s="55"/>
      <c r="C32" s="56"/>
      <c r="D32" s="56"/>
      <c r="E32" s="56"/>
      <c r="F32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IncomeStatement</vt:lpstr>
      <vt:lpstr>BalanceSheet</vt:lpstr>
      <vt:lpstr>Trends Analysis  </vt:lpstr>
      <vt:lpstr>Ratio Analysis</vt:lpstr>
      <vt:lpstr>CommonSize</vt:lpstr>
      <vt:lpstr>Indexed</vt:lpstr>
      <vt:lpstr>WorkingCapital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</dc:creator>
  <cp:lastModifiedBy>Suman Saurabh</cp:lastModifiedBy>
  <dcterms:created xsi:type="dcterms:W3CDTF">2015-06-05T18:17:20Z</dcterms:created>
  <dcterms:modified xsi:type="dcterms:W3CDTF">2023-07-15T08:00:45Z</dcterms:modified>
</cp:coreProperties>
</file>