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ata Science &amp; Business Analytics - IITK\Quarter 3\MBA939- Financial Analytics\Assignment\"/>
    </mc:Choice>
  </mc:AlternateContent>
  <xr:revisionPtr revIDLastSave="0" documentId="13_ncr:1_{E4B84ACD-5B43-4FDB-8E4E-B34AB5BD4A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comeStatement" sheetId="4" r:id="rId1"/>
    <sheet name="BalanceSheet" sheetId="5" r:id="rId2"/>
    <sheet name="Trends Analysis  " sheetId="8" r:id="rId3"/>
    <sheet name="Ratio Analysis" sheetId="3" r:id="rId4"/>
    <sheet name="CommonSize" sheetId="6" r:id="rId5"/>
    <sheet name="Indexed" sheetId="7" r:id="rId6"/>
    <sheet name="WorkingCapital" sheetId="9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4" l="1"/>
  <c r="L5" i="4"/>
  <c r="M5" i="4"/>
  <c r="N5" i="4"/>
  <c r="J5" i="4"/>
  <c r="K4" i="4"/>
  <c r="L4" i="4"/>
  <c r="M4" i="4"/>
  <c r="N4" i="4"/>
  <c r="J4" i="4"/>
  <c r="K3" i="4"/>
  <c r="L3" i="4"/>
  <c r="M3" i="4"/>
  <c r="N3" i="4"/>
  <c r="J3" i="4"/>
  <c r="D29" i="4"/>
  <c r="E29" i="4"/>
  <c r="F29" i="4"/>
  <c r="G29" i="4"/>
  <c r="C29" i="4"/>
  <c r="D25" i="4"/>
  <c r="E25" i="4"/>
  <c r="F25" i="4"/>
  <c r="G25" i="4"/>
  <c r="C25" i="4"/>
  <c r="D20" i="4"/>
  <c r="E20" i="4"/>
  <c r="F20" i="4"/>
  <c r="G20" i="4"/>
  <c r="C20" i="4"/>
  <c r="D11" i="4"/>
  <c r="D9" i="4"/>
  <c r="E9" i="4"/>
  <c r="E11" i="4" s="1"/>
  <c r="F9" i="4"/>
  <c r="F11" i="4" s="1"/>
  <c r="G9" i="4"/>
  <c r="G11" i="4" s="1"/>
  <c r="C9" i="4"/>
  <c r="C11" i="4" s="1"/>
  <c r="K8" i="5"/>
  <c r="L8" i="5"/>
  <c r="M8" i="5"/>
  <c r="N8" i="5"/>
  <c r="J8" i="5"/>
  <c r="K7" i="5"/>
  <c r="L7" i="5"/>
  <c r="M7" i="5"/>
  <c r="N7" i="5"/>
  <c r="J7" i="5"/>
  <c r="K6" i="5"/>
  <c r="L6" i="5"/>
  <c r="M6" i="5"/>
  <c r="N6" i="5"/>
  <c r="J6" i="5"/>
  <c r="K5" i="5"/>
  <c r="L5" i="5"/>
  <c r="M5" i="5"/>
  <c r="N5" i="5"/>
  <c r="J5" i="5"/>
  <c r="K4" i="5"/>
  <c r="L4" i="5"/>
  <c r="M4" i="5"/>
  <c r="N4" i="5"/>
  <c r="J4" i="5"/>
  <c r="K3" i="5"/>
  <c r="L3" i="5"/>
  <c r="M3" i="5"/>
  <c r="N3" i="5"/>
  <c r="J3" i="5"/>
  <c r="D44" i="5" l="1"/>
  <c r="D45" i="5" s="1"/>
  <c r="E44" i="5"/>
  <c r="E45" i="5" s="1"/>
  <c r="F44" i="5"/>
  <c r="F45" i="5" s="1"/>
  <c r="G44" i="5"/>
  <c r="G45" i="5" s="1"/>
  <c r="C44" i="5"/>
  <c r="C45" i="5" s="1"/>
  <c r="B12" i="5"/>
  <c r="E24" i="5"/>
  <c r="G24" i="5"/>
  <c r="C24" i="5"/>
  <c r="D23" i="5"/>
  <c r="E23" i="5"/>
  <c r="F23" i="5"/>
  <c r="G23" i="5"/>
  <c r="C23" i="5"/>
  <c r="D11" i="5"/>
  <c r="E11" i="5"/>
  <c r="F11" i="5"/>
  <c r="G11" i="5"/>
  <c r="C11" i="5"/>
  <c r="E17" i="5"/>
  <c r="F17" i="5"/>
  <c r="F24" i="5" s="1"/>
  <c r="G17" i="5"/>
  <c r="D17" i="5"/>
  <c r="D24" i="5" s="1"/>
  <c r="C17" i="5"/>
  <c r="D31" i="9"/>
  <c r="E30" i="9"/>
  <c r="E31" i="9" s="1"/>
  <c r="E19" i="9"/>
  <c r="E20" i="9" s="1"/>
  <c r="D19" i="9"/>
  <c r="E15" i="9"/>
  <c r="D15" i="9"/>
  <c r="D20" i="9" s="1"/>
  <c r="E10" i="9"/>
  <c r="E22" i="9" s="1"/>
  <c r="D10" i="9"/>
  <c r="D22" i="9" s="1"/>
  <c r="D13" i="3"/>
  <c r="E13" i="3"/>
  <c r="F13" i="3"/>
  <c r="G13" i="3"/>
  <c r="C13" i="3"/>
  <c r="D22" i="3" l="1"/>
  <c r="E22" i="3"/>
  <c r="F22" i="3"/>
  <c r="G22" i="3"/>
  <c r="C22" i="3"/>
  <c r="K48" i="7"/>
  <c r="L48" i="7"/>
  <c r="M48" i="7"/>
  <c r="N48" i="7"/>
  <c r="J48" i="7"/>
  <c r="K46" i="7"/>
  <c r="L46" i="7"/>
  <c r="M46" i="7"/>
  <c r="N46" i="7"/>
  <c r="J46" i="7"/>
  <c r="K44" i="7"/>
  <c r="L44" i="7"/>
  <c r="M44" i="7"/>
  <c r="N44" i="7"/>
  <c r="J44" i="7"/>
  <c r="J35" i="7"/>
  <c r="K35" i="7"/>
  <c r="L35" i="7"/>
  <c r="M35" i="7"/>
  <c r="N35" i="7"/>
  <c r="J36" i="7"/>
  <c r="K36" i="7"/>
  <c r="L36" i="7"/>
  <c r="M36" i="7"/>
  <c r="N36" i="7"/>
  <c r="J37" i="7"/>
  <c r="K37" i="7"/>
  <c r="L37" i="7"/>
  <c r="M37" i="7"/>
  <c r="N37" i="7"/>
  <c r="J38" i="7"/>
  <c r="K38" i="7"/>
  <c r="L38" i="7"/>
  <c r="M38" i="7"/>
  <c r="N38" i="7"/>
  <c r="J39" i="7"/>
  <c r="K39" i="7"/>
  <c r="L39" i="7"/>
  <c r="M39" i="7"/>
  <c r="N39" i="7"/>
  <c r="J40" i="7"/>
  <c r="K40" i="7"/>
  <c r="L40" i="7"/>
  <c r="M40" i="7"/>
  <c r="N40" i="7"/>
  <c r="J41" i="7"/>
  <c r="K41" i="7"/>
  <c r="L41" i="7"/>
  <c r="M41" i="7"/>
  <c r="N41" i="7"/>
  <c r="K34" i="7"/>
  <c r="L34" i="7"/>
  <c r="M34" i="7"/>
  <c r="N34" i="7"/>
  <c r="J34" i="7"/>
  <c r="J24" i="7"/>
  <c r="K24" i="7"/>
  <c r="L24" i="7"/>
  <c r="M24" i="7"/>
  <c r="N24" i="7"/>
  <c r="J25" i="7"/>
  <c r="K25" i="7"/>
  <c r="L25" i="7"/>
  <c r="M25" i="7"/>
  <c r="N25" i="7"/>
  <c r="J26" i="7"/>
  <c r="K26" i="7"/>
  <c r="L26" i="7"/>
  <c r="M26" i="7"/>
  <c r="N26" i="7"/>
  <c r="J27" i="7"/>
  <c r="K27" i="7"/>
  <c r="L27" i="7"/>
  <c r="M27" i="7"/>
  <c r="N27" i="7"/>
  <c r="J28" i="7"/>
  <c r="K28" i="7"/>
  <c r="L28" i="7"/>
  <c r="M28" i="7"/>
  <c r="N28" i="7"/>
  <c r="J29" i="7"/>
  <c r="K29" i="7"/>
  <c r="L29" i="7"/>
  <c r="M29" i="7"/>
  <c r="N29" i="7"/>
  <c r="J30" i="7"/>
  <c r="K30" i="7"/>
  <c r="L30" i="7"/>
  <c r="M30" i="7"/>
  <c r="N30" i="7"/>
  <c r="J31" i="7"/>
  <c r="K31" i="7"/>
  <c r="L31" i="7"/>
  <c r="M31" i="7"/>
  <c r="N31" i="7"/>
  <c r="J32" i="7"/>
  <c r="K32" i="7"/>
  <c r="L32" i="7"/>
  <c r="M32" i="7"/>
  <c r="N32" i="7"/>
  <c r="K23" i="7"/>
  <c r="L23" i="7"/>
  <c r="M23" i="7"/>
  <c r="N23" i="7"/>
  <c r="J23" i="7"/>
  <c r="J17" i="7"/>
  <c r="K17" i="7"/>
  <c r="L17" i="7"/>
  <c r="M17" i="7"/>
  <c r="N17" i="7"/>
  <c r="J18" i="7"/>
  <c r="K18" i="7"/>
  <c r="L18" i="7"/>
  <c r="M18" i="7"/>
  <c r="N18" i="7"/>
  <c r="J19" i="7"/>
  <c r="K19" i="7"/>
  <c r="L19" i="7"/>
  <c r="M19" i="7"/>
  <c r="N19" i="7"/>
  <c r="J20" i="7"/>
  <c r="K20" i="7"/>
  <c r="L20" i="7"/>
  <c r="M20" i="7"/>
  <c r="N20" i="7"/>
  <c r="K16" i="7"/>
  <c r="L16" i="7"/>
  <c r="M16" i="7"/>
  <c r="N16" i="7"/>
  <c r="J16" i="7"/>
  <c r="J13" i="7"/>
  <c r="K13" i="7"/>
  <c r="L13" i="7"/>
  <c r="M13" i="7"/>
  <c r="N13" i="7"/>
  <c r="J14" i="7"/>
  <c r="K14" i="7"/>
  <c r="L14" i="7"/>
  <c r="M14" i="7"/>
  <c r="N14" i="7"/>
  <c r="K12" i="7"/>
  <c r="L12" i="7"/>
  <c r="M12" i="7"/>
  <c r="N12" i="7"/>
  <c r="J12" i="7"/>
  <c r="J7" i="7"/>
  <c r="K7" i="7"/>
  <c r="L7" i="7"/>
  <c r="M7" i="7"/>
  <c r="N7" i="7"/>
  <c r="J8" i="7"/>
  <c r="K8" i="7"/>
  <c r="L8" i="7"/>
  <c r="M8" i="7"/>
  <c r="N8" i="7"/>
  <c r="J9" i="7"/>
  <c r="K9" i="7"/>
  <c r="L9" i="7"/>
  <c r="M9" i="7"/>
  <c r="N9" i="7"/>
  <c r="J10" i="7"/>
  <c r="K10" i="7"/>
  <c r="L10" i="7"/>
  <c r="M10" i="7"/>
  <c r="N10" i="7"/>
  <c r="K6" i="7"/>
  <c r="L6" i="7"/>
  <c r="M6" i="7"/>
  <c r="N6" i="7"/>
  <c r="J6" i="7"/>
  <c r="C43" i="7"/>
  <c r="D43" i="7"/>
  <c r="E43" i="7"/>
  <c r="F43" i="7"/>
  <c r="G43" i="7"/>
  <c r="C44" i="7"/>
  <c r="D44" i="7"/>
  <c r="E44" i="7"/>
  <c r="F44" i="7"/>
  <c r="G44" i="7"/>
  <c r="D42" i="7"/>
  <c r="E42" i="7"/>
  <c r="F42" i="7"/>
  <c r="G42" i="7"/>
  <c r="C42" i="7"/>
  <c r="C38" i="7"/>
  <c r="D38" i="7"/>
  <c r="E38" i="7"/>
  <c r="F38" i="7"/>
  <c r="G38" i="7"/>
  <c r="D37" i="7"/>
  <c r="E37" i="7"/>
  <c r="F37" i="7"/>
  <c r="G37" i="7"/>
  <c r="C37" i="7"/>
  <c r="C25" i="7"/>
  <c r="D25" i="7"/>
  <c r="E25" i="7"/>
  <c r="F25" i="7"/>
  <c r="G25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D23" i="7"/>
  <c r="E23" i="7"/>
  <c r="F23" i="7"/>
  <c r="G23" i="7"/>
  <c r="C23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3" i="7"/>
  <c r="D13" i="7"/>
  <c r="E13" i="7"/>
  <c r="F13" i="7"/>
  <c r="G13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D5" i="7"/>
  <c r="E5" i="7"/>
  <c r="F5" i="7"/>
  <c r="G5" i="7"/>
  <c r="C5" i="7"/>
  <c r="K6" i="6"/>
  <c r="L6" i="6"/>
  <c r="M6" i="6"/>
  <c r="N6" i="6"/>
  <c r="K7" i="6"/>
  <c r="L7" i="6"/>
  <c r="M7" i="6"/>
  <c r="N7" i="6"/>
  <c r="K8" i="6"/>
  <c r="L8" i="6"/>
  <c r="M8" i="6"/>
  <c r="N8" i="6"/>
  <c r="K9" i="6"/>
  <c r="L9" i="6"/>
  <c r="M9" i="6"/>
  <c r="N9" i="6"/>
  <c r="K11" i="6"/>
  <c r="L11" i="6"/>
  <c r="M11" i="6"/>
  <c r="N11" i="6"/>
  <c r="K13" i="6"/>
  <c r="L13" i="6"/>
  <c r="M13" i="6"/>
  <c r="N13" i="6"/>
  <c r="K14" i="6"/>
  <c r="L14" i="6"/>
  <c r="M14" i="6"/>
  <c r="N14" i="6"/>
  <c r="K15" i="6"/>
  <c r="L15" i="6"/>
  <c r="M15" i="6"/>
  <c r="N15" i="6"/>
  <c r="K17" i="6"/>
  <c r="L17" i="6"/>
  <c r="M17" i="6"/>
  <c r="N17" i="6"/>
  <c r="K18" i="6"/>
  <c r="L18" i="6"/>
  <c r="M18" i="6"/>
  <c r="N18" i="6"/>
  <c r="K19" i="6"/>
  <c r="L19" i="6"/>
  <c r="M19" i="6"/>
  <c r="N19" i="6"/>
  <c r="K20" i="6"/>
  <c r="L20" i="6"/>
  <c r="M20" i="6"/>
  <c r="N20" i="6"/>
  <c r="K21" i="6"/>
  <c r="L21" i="6"/>
  <c r="M21" i="6"/>
  <c r="N21" i="6"/>
  <c r="K22" i="6"/>
  <c r="L22" i="6"/>
  <c r="M22" i="6"/>
  <c r="N22" i="6"/>
  <c r="K25" i="6"/>
  <c r="L25" i="6"/>
  <c r="M25" i="6"/>
  <c r="N25" i="6"/>
  <c r="K26" i="6"/>
  <c r="L26" i="6"/>
  <c r="M26" i="6"/>
  <c r="N26" i="6"/>
  <c r="K27" i="6"/>
  <c r="L27" i="6"/>
  <c r="M27" i="6"/>
  <c r="N27" i="6"/>
  <c r="K28" i="6"/>
  <c r="L28" i="6"/>
  <c r="M28" i="6"/>
  <c r="N28" i="6"/>
  <c r="K29" i="6"/>
  <c r="L29" i="6"/>
  <c r="M29" i="6"/>
  <c r="N29" i="6"/>
  <c r="K30" i="6"/>
  <c r="L30" i="6"/>
  <c r="M30" i="6"/>
  <c r="N30" i="6"/>
  <c r="K31" i="6"/>
  <c r="L31" i="6"/>
  <c r="M31" i="6"/>
  <c r="N31" i="6"/>
  <c r="K32" i="6"/>
  <c r="L32" i="6"/>
  <c r="M32" i="6"/>
  <c r="N32" i="6"/>
  <c r="K34" i="6"/>
  <c r="L34" i="6"/>
  <c r="M34" i="6"/>
  <c r="N34" i="6"/>
  <c r="K35" i="6"/>
  <c r="L35" i="6"/>
  <c r="M35" i="6"/>
  <c r="N35" i="6"/>
  <c r="K36" i="6"/>
  <c r="L36" i="6"/>
  <c r="M36" i="6"/>
  <c r="N36" i="6"/>
  <c r="K37" i="6"/>
  <c r="L37" i="6"/>
  <c r="M37" i="6"/>
  <c r="N37" i="6"/>
  <c r="K38" i="6"/>
  <c r="L38" i="6"/>
  <c r="M38" i="6"/>
  <c r="N38" i="6"/>
  <c r="K39" i="6"/>
  <c r="L39" i="6"/>
  <c r="M39" i="6"/>
  <c r="N39" i="6"/>
  <c r="K40" i="6"/>
  <c r="L40" i="6"/>
  <c r="M40" i="6"/>
  <c r="N40" i="6"/>
  <c r="K41" i="6"/>
  <c r="L41" i="6"/>
  <c r="M41" i="6"/>
  <c r="N41" i="6"/>
  <c r="K44" i="6"/>
  <c r="L44" i="6"/>
  <c r="M44" i="6"/>
  <c r="N44" i="6"/>
  <c r="K46" i="6"/>
  <c r="L46" i="6"/>
  <c r="M46" i="6"/>
  <c r="N46" i="6"/>
  <c r="K49" i="6"/>
  <c r="L49" i="6"/>
  <c r="M49" i="6"/>
  <c r="K51" i="6"/>
  <c r="L51" i="6"/>
  <c r="M51" i="6"/>
  <c r="N51" i="6"/>
  <c r="K53" i="6"/>
  <c r="L53" i="6"/>
  <c r="M53" i="6"/>
  <c r="N53" i="6"/>
  <c r="K55" i="6"/>
  <c r="L55" i="6"/>
  <c r="M55" i="6"/>
  <c r="N55" i="6"/>
  <c r="J7" i="6"/>
  <c r="J8" i="6"/>
  <c r="J9" i="6"/>
  <c r="J11" i="6"/>
  <c r="J13" i="6"/>
  <c r="J14" i="6"/>
  <c r="J15" i="6"/>
  <c r="J17" i="6"/>
  <c r="J18" i="6"/>
  <c r="J19" i="6"/>
  <c r="J20" i="6"/>
  <c r="J21" i="6"/>
  <c r="J22" i="6"/>
  <c r="J25" i="6"/>
  <c r="J26" i="6"/>
  <c r="J27" i="6"/>
  <c r="J28" i="6"/>
  <c r="J29" i="6"/>
  <c r="J30" i="6"/>
  <c r="J31" i="6"/>
  <c r="J32" i="6"/>
  <c r="J34" i="6"/>
  <c r="J35" i="6"/>
  <c r="J36" i="6"/>
  <c r="J37" i="6"/>
  <c r="J38" i="6"/>
  <c r="J39" i="6"/>
  <c r="J40" i="6"/>
  <c r="J41" i="6"/>
  <c r="J44" i="6"/>
  <c r="J46" i="6"/>
  <c r="J49" i="6"/>
  <c r="J51" i="6"/>
  <c r="J53" i="6"/>
  <c r="J55" i="6"/>
  <c r="J6" i="6"/>
  <c r="D34" i="6"/>
  <c r="E34" i="6"/>
  <c r="F34" i="6"/>
  <c r="G34" i="6"/>
  <c r="D35" i="6"/>
  <c r="E35" i="6"/>
  <c r="F35" i="6"/>
  <c r="G35" i="6"/>
  <c r="D36" i="6"/>
  <c r="E36" i="6"/>
  <c r="F36" i="6"/>
  <c r="G36" i="6"/>
  <c r="D37" i="6"/>
  <c r="E37" i="6"/>
  <c r="F37" i="6"/>
  <c r="G37" i="6"/>
  <c r="D38" i="6"/>
  <c r="E38" i="6"/>
  <c r="F38" i="6"/>
  <c r="G38" i="6"/>
  <c r="C36" i="6"/>
  <c r="C37" i="6"/>
  <c r="C38" i="6"/>
  <c r="C35" i="6"/>
  <c r="C34" i="6"/>
  <c r="D23" i="6"/>
  <c r="E23" i="6"/>
  <c r="F23" i="6"/>
  <c r="G23" i="6"/>
  <c r="D24" i="6"/>
  <c r="E24" i="6"/>
  <c r="F24" i="6"/>
  <c r="G24" i="6"/>
  <c r="D26" i="6"/>
  <c r="E26" i="6"/>
  <c r="F26" i="6"/>
  <c r="G26" i="6"/>
  <c r="D27" i="6"/>
  <c r="E27" i="6"/>
  <c r="F27" i="6"/>
  <c r="G27" i="6"/>
  <c r="D28" i="6"/>
  <c r="E28" i="6"/>
  <c r="F28" i="6"/>
  <c r="G28" i="6"/>
  <c r="D29" i="6"/>
  <c r="E29" i="6"/>
  <c r="F29" i="6"/>
  <c r="G29" i="6"/>
  <c r="D30" i="6"/>
  <c r="E30" i="6"/>
  <c r="F30" i="6"/>
  <c r="G30" i="6"/>
  <c r="C24" i="6"/>
  <c r="C26" i="6"/>
  <c r="C27" i="6"/>
  <c r="C28" i="6"/>
  <c r="C29" i="6"/>
  <c r="C30" i="6"/>
  <c r="C23" i="6"/>
  <c r="D11" i="6"/>
  <c r="E11" i="6"/>
  <c r="F11" i="6"/>
  <c r="G11" i="6"/>
  <c r="D13" i="6"/>
  <c r="E13" i="6"/>
  <c r="F13" i="6"/>
  <c r="G13" i="6"/>
  <c r="D14" i="6"/>
  <c r="E14" i="6"/>
  <c r="F14" i="6"/>
  <c r="G14" i="6"/>
  <c r="D15" i="6"/>
  <c r="E15" i="6"/>
  <c r="F15" i="6"/>
  <c r="G15" i="6"/>
  <c r="D16" i="6"/>
  <c r="E16" i="6"/>
  <c r="F16" i="6"/>
  <c r="G16" i="6"/>
  <c r="D17" i="6"/>
  <c r="E17" i="6"/>
  <c r="F17" i="6"/>
  <c r="G17" i="6"/>
  <c r="D18" i="6"/>
  <c r="E18" i="6"/>
  <c r="F18" i="6"/>
  <c r="G18" i="6"/>
  <c r="D19" i="6"/>
  <c r="E19" i="6"/>
  <c r="F19" i="6"/>
  <c r="G19" i="6"/>
  <c r="D20" i="6"/>
  <c r="E20" i="6"/>
  <c r="F20" i="6"/>
  <c r="G20" i="6"/>
  <c r="C13" i="6"/>
  <c r="C14" i="6"/>
  <c r="C15" i="6"/>
  <c r="C16" i="6"/>
  <c r="C17" i="6"/>
  <c r="C18" i="6"/>
  <c r="C19" i="6"/>
  <c r="C20" i="6"/>
  <c r="C6" i="6"/>
  <c r="D6" i="6"/>
  <c r="E6" i="6"/>
  <c r="F6" i="6"/>
  <c r="G6" i="6"/>
  <c r="C7" i="6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G10" i="6"/>
  <c r="C11" i="6"/>
  <c r="D5" i="6"/>
  <c r="E5" i="6"/>
  <c r="F5" i="6"/>
  <c r="G5" i="6"/>
  <c r="C5" i="6"/>
  <c r="D19" i="3"/>
  <c r="E19" i="3"/>
  <c r="F19" i="3"/>
  <c r="G19" i="3"/>
  <c r="C19" i="3"/>
  <c r="D18" i="3"/>
  <c r="E18" i="3"/>
  <c r="F18" i="3"/>
  <c r="G18" i="3"/>
  <c r="C18" i="3"/>
  <c r="D17" i="3"/>
  <c r="E17" i="3"/>
  <c r="F17" i="3"/>
  <c r="G17" i="3"/>
  <c r="C17" i="3"/>
  <c r="D16" i="3"/>
  <c r="E16" i="3"/>
  <c r="F16" i="3"/>
  <c r="G16" i="3"/>
  <c r="C16" i="3"/>
  <c r="D12" i="3"/>
  <c r="E12" i="3"/>
  <c r="F12" i="3"/>
  <c r="G12" i="3"/>
  <c r="C12" i="3"/>
  <c r="D14" i="3"/>
  <c r="E14" i="3"/>
  <c r="F14" i="3"/>
  <c r="G14" i="3"/>
  <c r="C14" i="3"/>
  <c r="D10" i="3"/>
  <c r="E10" i="3"/>
  <c r="F10" i="3"/>
  <c r="G10" i="3"/>
  <c r="C10" i="3"/>
  <c r="D8" i="3"/>
  <c r="E8" i="3"/>
  <c r="F8" i="3"/>
  <c r="G8" i="3"/>
  <c r="C8" i="3"/>
  <c r="D7" i="3"/>
  <c r="E7" i="3"/>
  <c r="F7" i="3"/>
  <c r="G7" i="3"/>
  <c r="C7" i="3"/>
  <c r="D5" i="3"/>
  <c r="E5" i="3"/>
  <c r="F5" i="3"/>
  <c r="G5" i="3"/>
  <c r="C5" i="3"/>
  <c r="H5" i="3" s="1"/>
  <c r="C4" i="3"/>
  <c r="D4" i="3"/>
  <c r="E4" i="3"/>
  <c r="F4" i="3"/>
  <c r="G4" i="3"/>
  <c r="H7" i="3" l="1"/>
  <c r="H16" i="3"/>
  <c r="H17" i="3"/>
  <c r="H8" i="3"/>
  <c r="H19" i="3"/>
  <c r="H4" i="3"/>
  <c r="H10" i="3"/>
  <c r="H22" i="3"/>
  <c r="H14" i="3"/>
  <c r="G21" i="3"/>
  <c r="D21" i="3"/>
  <c r="C21" i="3"/>
  <c r="F21" i="3"/>
  <c r="E21" i="3"/>
</calcChain>
</file>

<file path=xl/sharedStrings.xml><?xml version="1.0" encoding="utf-8"?>
<sst xmlns="http://schemas.openxmlformats.org/spreadsheetml/2006/main" count="420" uniqueCount="178">
  <si>
    <t>Acid-test ratio</t>
  </si>
  <si>
    <t>Current ratio</t>
  </si>
  <si>
    <t>Leverage</t>
  </si>
  <si>
    <t>Debt-to-equity ratio</t>
  </si>
  <si>
    <t>Total-debt-to-total-assets ratio</t>
  </si>
  <si>
    <t>Coverage</t>
  </si>
  <si>
    <t>Interest Coverage ratio</t>
  </si>
  <si>
    <t>Activity</t>
  </si>
  <si>
    <t>Average collection period</t>
  </si>
  <si>
    <t>Inventory turnover in days</t>
  </si>
  <si>
    <t>Total asset turnover</t>
  </si>
  <si>
    <t>Profitability</t>
  </si>
  <si>
    <t>Gross profit margin</t>
  </si>
  <si>
    <t>Net profit margin</t>
  </si>
  <si>
    <t>Return on investment</t>
  </si>
  <si>
    <t>Return on equity</t>
  </si>
  <si>
    <t>Mar 21</t>
  </si>
  <si>
    <t>12 mths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</si>
  <si>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</si>
  <si>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</si>
  <si>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</si>
  <si>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</si>
  <si>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</si>
  <si>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</si>
  <si>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Employees Stock Options</t>
  </si>
  <si>
    <t>Total Shareholders Funds</t>
  </si>
  <si>
    <t>NON-CURRENT LIABILITIES</t>
  </si>
  <si>
    <t>Long Term Borrowings</t>
  </si>
  <si>
    <t>Deferred Tax Liabilities [Net]</t>
  </si>
  <si>
    <t>Other Long Term Liabilities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</si>
  <si>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</si>
  <si>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</si>
  <si>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</si>
  <si>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</si>
  <si>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</si>
  <si>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</si>
  <si>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</si>
  <si>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</si>
  <si>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</si>
  <si>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</si>
  <si>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</si>
  <si>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</si>
  <si>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</si>
  <si>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Other Assets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</si>
  <si>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</si>
  <si>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</si>
  <si>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</si>
  <si>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</si>
  <si>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</si>
  <si>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</si>
  <si>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</si>
  <si>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</si>
  <si>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</si>
  <si>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</si>
  <si>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</si>
  <si>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</si>
  <si>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</si>
  <si>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</si>
  <si>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</si>
  <si>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OTHER ADDITIONAL INFORMATION</t>
  </si>
  <si>
    <t>CONTINGENT LIABILITIES, COMMITMENTS</t>
  </si>
  <si>
    <t>Contingent Liabilities</t>
  </si>
  <si>
    <t>EXPENDITURE IN FOREIGN EXCHANGE</t>
  </si>
  <si>
    <t>Expenditure In Foreign Currency</t>
  </si>
  <si>
    <t>REMITTANCES IN FOREIGN CURRENCIES FOR DIVIDENDS</t>
  </si>
  <si>
    <t>Dividend Remittance In Foreign Currency</t>
  </si>
  <si>
    <t>Other Earnings</t>
  </si>
  <si>
    <t>BONUS DETAILS</t>
  </si>
  <si>
    <t>Bonus Equity Share Capital</t>
  </si>
  <si>
    <t>NON-CURRENT INVESTMENTS</t>
  </si>
  <si>
    <t>Non-Current Investments Unquoted Book Value</t>
  </si>
  <si>
    <t>CURRENT INVESTMENTS</t>
  </si>
  <si>
    <t>Current Investments Unquoted Book Value</t>
  </si>
  <si>
    <t>Du Pont Analysis</t>
  </si>
  <si>
    <t>INCOME</t>
  </si>
  <si>
    <t>Revenue From Operations [Gross]</t>
  </si>
  <si>
    <t>Less: Excise/Sevice Tax/Other Levies</t>
  </si>
  <si>
    <t>Revenue From Operations [Net]</t>
  </si>
  <si>
    <t>Other Operating Revenues</t>
  </si>
  <si>
    <t>Total Operating Revenues</t>
  </si>
  <si>
    <t>Other Income</t>
  </si>
  <si>
    <t>Total Revenue</t>
  </si>
  <si>
    <t>EXPENSES</t>
  </si>
  <si>
    <t>Cost Of Materials Consumed</t>
  </si>
  <si>
    <t>Purchase Of Stock-In Trade</t>
  </si>
  <si>
    <t>Changes In Inventories Of FG,WIP And Stock-In Trade</t>
  </si>
  <si>
    <t>Employee Benefit Expenses</t>
  </si>
  <si>
    <t>Finance Costs</t>
  </si>
  <si>
    <t>Depreciation And Amortisation Expenses</t>
  </si>
  <si>
    <t>Other Expenses</t>
  </si>
  <si>
    <t>Total Expenses</t>
  </si>
  <si>
    <t>Profit/Loss Before Exceptional, ExtraOrdinary Items And Tax</t>
  </si>
  <si>
    <t>Exceptional Items</t>
  </si>
  <si>
    <t>Profit/Loss Before Tax</t>
  </si>
  <si>
    <t>Tax Expenses-Continued Operations</t>
  </si>
  <si>
    <t>Current Tax</t>
  </si>
  <si>
    <t>Deferred Tax</t>
  </si>
  <si>
    <t>Total Tax Expenses</t>
  </si>
  <si>
    <t>Profit/Loss After Tax And Before ExtraOrdinary Items</t>
  </si>
  <si>
    <t>Profit/Loss From Continuing Operations</t>
  </si>
  <si>
    <t>Profit/Loss For The Period</t>
  </si>
  <si>
    <t>EARNINGS PER SHARE</t>
  </si>
  <si>
    <t>Basic EPS (Rs.)</t>
  </si>
  <si>
    <t>Diluted EPS (Rs.)</t>
  </si>
  <si>
    <t>VALUE OF IMPORTED AND INDIGENIOUS RAW MATERIALS</t>
  </si>
  <si>
    <t>STORES, SPARES AND LOOSE TOOLS</t>
  </si>
  <si>
    <t>DIVIDEND AND DIVIDEND PERCENTAGE</t>
  </si>
  <si>
    <t>Equity Share Dividend</t>
  </si>
  <si>
    <t>Tax On Dividend</t>
  </si>
  <si>
    <t>Equity Dividend Rate (%)</t>
  </si>
  <si>
    <t>ROI</t>
  </si>
  <si>
    <t>ROE</t>
  </si>
  <si>
    <t>Revenue is increasing every year with an average growth rate of 10%</t>
  </si>
  <si>
    <t>Shareholder funds were increasing till 2020 with a sudden dip in 2021</t>
  </si>
  <si>
    <t>Profit has been increasing every year with an average growth rate of 20% which is a good sign.</t>
  </si>
  <si>
    <t xml:space="preserve">Non Current Liabilities have increased exponentially since 2020 while non current assets have been decreased in 2021. Although the non current assets are still more than 4 times the non current liabilities, the solvency risk has increased. </t>
  </si>
  <si>
    <t>Current Liabilities are increasing at 32% while current assets are increasing at 19%. This is worrisome as if the trend continues, the current ratio will become less than one.</t>
  </si>
  <si>
    <t>Total Assets are increasing with an annual growth rate of 19% which is a good sign.</t>
  </si>
  <si>
    <t>Expenses are increasing every year with an average rate of 8% (2% lower than revenue). This is a good indication as the gap between expenses and revenue is increasing.</t>
  </si>
  <si>
    <t>Insights</t>
  </si>
  <si>
    <t>Share of Equity share dividend has increased exponentially which will dilute Earnings per share.</t>
  </si>
  <si>
    <t>Share of Equity dividend rate has also increased by 10 times which is a good sign</t>
  </si>
  <si>
    <t>Share of Cost of Raw Materials Consumed has decreased by 16% which is a good sign</t>
  </si>
  <si>
    <t>Share of Total Shareholder funds have decreased by 36% which is a bad sign.</t>
  </si>
  <si>
    <t>Share of Long Term Borrowings have increased which is a bad sign.</t>
  </si>
  <si>
    <t>Share of Current Investments have increased which is a good sign.</t>
  </si>
  <si>
    <t>The Firm's spending in foreign currency has increased which shows signs of expansion hence positive sign.</t>
  </si>
  <si>
    <t>Revenue from other operations has increased by 2.5 times which is a good sign.</t>
  </si>
  <si>
    <t>Income from other sources has also increased by 2 time which is a good sign.</t>
  </si>
  <si>
    <t>Finance Costs has increased by 73 times which is a bad sign.</t>
  </si>
  <si>
    <t>Profit has more than doubled in 4 years which is a good sign.</t>
  </si>
  <si>
    <t>Equity share dividend and equity dividend rate has increased by more than 10 times which is a great sign.</t>
  </si>
  <si>
    <t>Long term borrowing which is a part of non current liabilities has increased by more than 1600 times which has increased the solvency risk significantly.</t>
  </si>
  <si>
    <t>Current Liabilities have tripled which is also a bad sign.</t>
  </si>
  <si>
    <t>Work in Progress Capital has increased by 3.75 times which is a good sign as the asset will be useful in future.</t>
  </si>
  <si>
    <t>Current Investments have become 15 times in 4 years which is a good sign.</t>
  </si>
  <si>
    <t>Similar</t>
  </si>
  <si>
    <t>Note: Red means bad, Green means good, Yellow means neutral</t>
  </si>
  <si>
    <t>Liquidity problems increase with low value</t>
  </si>
  <si>
    <t>Liquidity problems increase with ratio&lt;1</t>
  </si>
  <si>
    <t>Lower the better</t>
  </si>
  <si>
    <t>Firm can more easily pay its debt</t>
  </si>
  <si>
    <t>Higher the better</t>
  </si>
  <si>
    <t>Efficiency to use assets has decreased</t>
  </si>
  <si>
    <t>Remarks</t>
  </si>
  <si>
    <t>Balance Sheet</t>
  </si>
  <si>
    <t>Year 1</t>
  </si>
  <si>
    <t>Year 2</t>
  </si>
  <si>
    <t>Assets</t>
  </si>
  <si>
    <t>Cash</t>
  </si>
  <si>
    <t>Accounts Receivable</t>
  </si>
  <si>
    <t>Inventory</t>
  </si>
  <si>
    <t>Working capital</t>
  </si>
  <si>
    <t>Current assets - Current liabilities</t>
  </si>
  <si>
    <t>PP&amp;E</t>
  </si>
  <si>
    <t>Liabilities</t>
  </si>
  <si>
    <t>Accounts payable</t>
  </si>
  <si>
    <t>Debt</t>
  </si>
  <si>
    <t>Total Liabilities</t>
  </si>
  <si>
    <t>Shareholder's equity</t>
  </si>
  <si>
    <t>Equity capital</t>
  </si>
  <si>
    <t>Retained earnings</t>
  </si>
  <si>
    <t>Total Shareholder's equity</t>
  </si>
  <si>
    <t>Total Liabilities &amp; Shareholder's equity</t>
  </si>
  <si>
    <t>Check</t>
  </si>
  <si>
    <t>Cash flow statement</t>
  </si>
  <si>
    <t>Operating cash flow</t>
  </si>
  <si>
    <t>Net earnings (PAT)</t>
  </si>
  <si>
    <t>Plus: Depreciation and Ammortization</t>
  </si>
  <si>
    <t>Less: Changes in working capital</t>
  </si>
  <si>
    <t>Cash from operations</t>
  </si>
  <si>
    <t>Note</t>
  </si>
  <si>
    <t>Liquidity</t>
  </si>
  <si>
    <t>Source: Moneycontrol</t>
  </si>
  <si>
    <t>Current Investments Quoted Market Value</t>
  </si>
  <si>
    <t>Profit Loss From Discontinuing Operations</t>
  </si>
  <si>
    <t>Total Tax Expenses Discontinuing Operations</t>
  </si>
  <si>
    <t>Net Profit Loss From Discontinuing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</si>
</sst>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6" fillId="5" borderId="2" applyNumberFormat="0" applyFont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8" fillId="2" borderId="0" xfId="0" applyFont="1" applyFill="1"/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right" vertical="center"/>
    </xf>
    <xf numFmtId="4" fontId="8" fillId="2" borderId="1" xfId="0" applyNumberFormat="1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9" fillId="2" borderId="0" xfId="1" applyFont="1" applyFill="1" applyAlignment="1">
      <alignment horizontal="right" vertical="center"/>
    </xf>
    <xf numFmtId="0" fontId="8" fillId="0" borderId="0" xfId="0" applyFont="1"/>
    <xf numFmtId="0" fontId="0" fillId="0" borderId="3" xfId="0" applyBorder="1"/>
    <xf numFmtId="0" fontId="13" fillId="6" borderId="3" xfId="6" applyBorder="1"/>
    <xf numFmtId="2" fontId="0" fillId="0" borderId="3" xfId="0" applyNumberFormat="1" applyBorder="1"/>
    <xf numFmtId="9" fontId="0" fillId="0" borderId="3" xfId="2" applyFont="1" applyBorder="1"/>
    <xf numFmtId="2" fontId="0" fillId="0" borderId="3" xfId="2" applyNumberFormat="1" applyFont="1" applyBorder="1"/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right" vertical="center"/>
    </xf>
    <xf numFmtId="4" fontId="7" fillId="0" borderId="3" xfId="0" applyNumberFormat="1" applyFont="1" applyBorder="1" applyAlignment="1">
      <alignment horizontal="right" vertical="center"/>
    </xf>
    <xf numFmtId="4" fontId="8" fillId="0" borderId="3" xfId="0" applyNumberFormat="1" applyFont="1" applyBorder="1" applyAlignment="1">
      <alignment horizontal="right" vertical="center"/>
    </xf>
    <xf numFmtId="0" fontId="13" fillId="6" borderId="3" xfId="6" applyBorder="1" applyAlignment="1">
      <alignment vertical="center"/>
    </xf>
    <xf numFmtId="17" fontId="13" fillId="6" borderId="3" xfId="6" applyNumberFormat="1" applyBorder="1" applyAlignment="1">
      <alignment horizontal="right" vertical="center"/>
    </xf>
    <xf numFmtId="0" fontId="13" fillId="6" borderId="3" xfId="6" applyBorder="1" applyAlignment="1"/>
    <xf numFmtId="0" fontId="12" fillId="6" borderId="3" xfId="6" applyFont="1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right" vertical="center"/>
    </xf>
    <xf numFmtId="9" fontId="4" fillId="0" borderId="3" xfId="2" applyFont="1" applyFill="1" applyBorder="1" applyAlignment="1">
      <alignment horizontal="right" vertical="center"/>
    </xf>
    <xf numFmtId="0" fontId="13" fillId="6" borderId="3" xfId="6" applyBorder="1" applyAlignment="1">
      <alignment horizontal="right" vertical="center"/>
    </xf>
    <xf numFmtId="0" fontId="12" fillId="6" borderId="3" xfId="6" applyFont="1" applyBorder="1"/>
    <xf numFmtId="0" fontId="11" fillId="4" borderId="3" xfId="4" applyBorder="1"/>
    <xf numFmtId="0" fontId="14" fillId="7" borderId="3" xfId="7" applyBorder="1"/>
    <xf numFmtId="0" fontId="10" fillId="3" borderId="3" xfId="3" applyBorder="1"/>
    <xf numFmtId="2" fontId="0" fillId="0" borderId="0" xfId="0" applyNumberFormat="1"/>
    <xf numFmtId="0" fontId="0" fillId="8" borderId="0" xfId="0" applyFill="1"/>
    <xf numFmtId="0" fontId="0" fillId="8" borderId="5" xfId="0" applyFill="1" applyBorder="1"/>
    <xf numFmtId="0" fontId="16" fillId="8" borderId="6" xfId="0" applyFont="1" applyFill="1" applyBorder="1"/>
    <xf numFmtId="0" fontId="1" fillId="8" borderId="6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17" fillId="8" borderId="0" xfId="0" applyFont="1" applyFill="1"/>
    <xf numFmtId="0" fontId="0" fillId="8" borderId="9" xfId="0" applyFill="1" applyBorder="1"/>
    <xf numFmtId="0" fontId="0" fillId="9" borderId="0" xfId="0" applyFill="1"/>
    <xf numFmtId="0" fontId="0" fillId="10" borderId="0" xfId="0" applyFill="1"/>
    <xf numFmtId="0" fontId="1" fillId="8" borderId="0" xfId="0" applyFont="1" applyFill="1"/>
    <xf numFmtId="0" fontId="18" fillId="8" borderId="10" xfId="0" applyFont="1" applyFill="1" applyBorder="1"/>
    <xf numFmtId="0" fontId="0" fillId="8" borderId="10" xfId="0" applyFill="1" applyBorder="1"/>
    <xf numFmtId="0" fontId="0" fillId="8" borderId="11" xfId="0" applyFill="1" applyBorder="1"/>
    <xf numFmtId="0" fontId="18" fillId="8" borderId="0" xfId="0" applyFont="1" applyFill="1"/>
    <xf numFmtId="0" fontId="18" fillId="8" borderId="12" xfId="0" applyFont="1" applyFill="1" applyBorder="1"/>
    <xf numFmtId="0" fontId="0" fillId="8" borderId="12" xfId="0" applyFill="1" applyBorder="1"/>
    <xf numFmtId="0" fontId="19" fillId="8" borderId="0" xfId="0" applyFont="1" applyFill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6" xfId="0" applyFill="1" applyBorder="1"/>
    <xf numFmtId="0" fontId="0" fillId="11" borderId="0" xfId="0" applyFill="1"/>
    <xf numFmtId="0" fontId="1" fillId="10" borderId="0" xfId="0" applyFont="1" applyFill="1"/>
    <xf numFmtId="9" fontId="4" fillId="12" borderId="3" xfId="2" applyFont="1" applyFill="1" applyBorder="1" applyAlignment="1">
      <alignment horizontal="right" vertical="center"/>
    </xf>
    <xf numFmtId="2" fontId="8" fillId="0" borderId="3" xfId="0" applyNumberFormat="1" applyFont="1" applyBorder="1" applyAlignment="1">
      <alignment vertical="center"/>
    </xf>
    <xf numFmtId="2" fontId="7" fillId="0" borderId="3" xfId="0" applyNumberFormat="1" applyFont="1" applyBorder="1" applyAlignment="1">
      <alignment horizontal="right" vertical="center"/>
    </xf>
    <xf numFmtId="2" fontId="7" fillId="0" borderId="3" xfId="0" applyNumberFormat="1" applyFont="1" applyBorder="1" applyAlignment="1">
      <alignment vertical="center"/>
    </xf>
    <xf numFmtId="0" fontId="20" fillId="6" borderId="3" xfId="6" applyFont="1" applyBorder="1" applyAlignment="1">
      <alignment vertical="center"/>
    </xf>
    <xf numFmtId="0" fontId="21" fillId="6" borderId="3" xfId="6" applyFont="1" applyBorder="1" applyAlignment="1">
      <alignment vertical="center"/>
    </xf>
    <xf numFmtId="0" fontId="0" fillId="2" borderId="0" xfId="0" applyFill="1" applyAlignment="1">
      <alignment vertical="center" wrapText="1"/>
    </xf>
    <xf numFmtId="0" fontId="12" fillId="0" borderId="3" xfId="6" applyFont="1" applyFill="1" applyBorder="1" applyAlignment="1">
      <alignment vertical="center"/>
    </xf>
    <xf numFmtId="2" fontId="8" fillId="0" borderId="3" xfId="0" applyNumberFormat="1" applyFont="1" applyBorder="1" applyAlignment="1">
      <alignment horizontal="right" vertical="center"/>
    </xf>
    <xf numFmtId="0" fontId="10" fillId="3" borderId="0" xfId="3" applyAlignment="1">
      <alignment wrapText="1"/>
    </xf>
    <xf numFmtId="0" fontId="0" fillId="5" borderId="2" xfId="5" applyFont="1" applyAlignment="1">
      <alignment wrapText="1"/>
    </xf>
    <xf numFmtId="0" fontId="0" fillId="5" borderId="4" xfId="5" applyFont="1" applyBorder="1"/>
    <xf numFmtId="0" fontId="0" fillId="5" borderId="0" xfId="5" applyFont="1" applyBorder="1"/>
    <xf numFmtId="0" fontId="11" fillId="4" borderId="0" xfId="4"/>
    <xf numFmtId="0" fontId="11" fillId="4" borderId="0" xfId="4" applyAlignment="1">
      <alignment horizontal="left" wrapText="1"/>
    </xf>
    <xf numFmtId="0" fontId="10" fillId="3" borderId="0" xfId="3" applyAlignment="1">
      <alignment horizontal="left" wrapText="1"/>
    </xf>
    <xf numFmtId="0" fontId="15" fillId="5" borderId="3" xfId="5" applyFont="1" applyBorder="1" applyAlignment="1"/>
    <xf numFmtId="0" fontId="0" fillId="0" borderId="3" xfId="0" applyBorder="1" applyAlignment="1">
      <alignment wrapText="1"/>
    </xf>
    <xf numFmtId="0" fontId="13" fillId="6" borderId="3" xfId="6" applyBorder="1" applyAlignment="1">
      <alignment vertical="center"/>
    </xf>
    <xf numFmtId="0" fontId="0" fillId="0" borderId="3" xfId="0" applyBorder="1"/>
    <xf numFmtId="0" fontId="13" fillId="6" borderId="3" xfId="6" applyBorder="1" applyAlignment="1">
      <alignment vertical="center" wrapText="1"/>
    </xf>
  </cellXfs>
  <cellStyles count="8">
    <cellStyle name="Accent5" xfId="6" builtinId="45"/>
    <cellStyle name="Bad" xfId="4" builtinId="27"/>
    <cellStyle name="Good" xfId="3" builtinId="26"/>
    <cellStyle name="Hyperlink" xfId="1" builtinId="8"/>
    <cellStyle name="Neutral" xfId="7" builtinId="28"/>
    <cellStyle name="Normal" xfId="0" builtinId="0"/>
    <cellStyle name="Note" xfId="5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IncomeStatement!$C$2:$G$2</c:f>
              <c:numCache>
                <c:formatCode>mmm\-yy</c:formatCode>
                <c:ptCount val="5"/>
                <c:pt idx="0">
                  <c:v>44986</c:v>
                </c:pt>
                <c:pt idx="1">
                  <c:v>44621</c:v>
                </c:pt>
                <c:pt idx="2">
                  <c:v>44256</c:v>
                </c:pt>
                <c:pt idx="3">
                  <c:v>43891</c:v>
                </c:pt>
                <c:pt idx="4">
                  <c:v>43525</c:v>
                </c:pt>
              </c:numCache>
            </c:numRef>
          </c:cat>
          <c:val>
            <c:numRef>
              <c:f>IncomeStatement!#REF!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A-41B7-94DF-6454BC640E8C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IncomeStatement!$C$2:$G$2</c:f>
              <c:numCache>
                <c:formatCode>mmm\-yy</c:formatCode>
                <c:ptCount val="5"/>
                <c:pt idx="0">
                  <c:v>44986</c:v>
                </c:pt>
                <c:pt idx="1">
                  <c:v>44621</c:v>
                </c:pt>
                <c:pt idx="2">
                  <c:v>44256</c:v>
                </c:pt>
                <c:pt idx="3">
                  <c:v>43891</c:v>
                </c:pt>
                <c:pt idx="4">
                  <c:v>43525</c:v>
                </c:pt>
              </c:numCache>
            </c:numRef>
          </c:cat>
          <c:val>
            <c:numRef>
              <c:f>IncomeStatement!$C$4:$G$4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A-41B7-94DF-6454BC640E8C}"/>
            </c:ext>
          </c:extLst>
        </c:ser>
        <c:ser>
          <c:idx val="8"/>
          <c:order val="2"/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0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6A-41B7-94DF-6454BC640E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IncomeStatement!$C$2:$G$2</c:f>
              <c:numCache>
                <c:formatCode>mmm\-yy</c:formatCode>
                <c:ptCount val="5"/>
                <c:pt idx="0">
                  <c:v>44986</c:v>
                </c:pt>
                <c:pt idx="1">
                  <c:v>44621</c:v>
                </c:pt>
                <c:pt idx="2">
                  <c:v>44256</c:v>
                </c:pt>
                <c:pt idx="3">
                  <c:v>43891</c:v>
                </c:pt>
                <c:pt idx="4">
                  <c:v>43525</c:v>
                </c:pt>
              </c:numCache>
            </c:numRef>
          </c:cat>
          <c:val>
            <c:numRef>
              <c:f>IncomeStatement!$C$11:$G$11</c:f>
              <c:numCache>
                <c:formatCode>#,##0.00</c:formatCode>
                <c:ptCount val="5"/>
                <c:pt idx="0">
                  <c:v>61092</c:v>
                </c:pt>
                <c:pt idx="1">
                  <c:v>52704</c:v>
                </c:pt>
                <c:pt idx="2">
                  <c:v>47438</c:v>
                </c:pt>
                <c:pt idx="3">
                  <c:v>40415</c:v>
                </c:pt>
                <c:pt idx="4">
                  <c:v>39860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A-41B7-94DF-6454BC640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526687"/>
        <c:axId val="838530431"/>
      </c:lineChart>
      <c:dateAx>
        <c:axId val="838526687"/>
        <c:scaling>
          <c:orientation val="minMax"/>
          <c:max val="44256"/>
          <c:min val="42795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30431"/>
        <c:crosses val="autoZero"/>
        <c:auto val="1"/>
        <c:lblOffset val="100"/>
        <c:baseTimeUnit val="years"/>
      </c:dateAx>
      <c:valAx>
        <c:axId val="838530431"/>
        <c:scaling>
          <c:orientation val="minMax"/>
          <c:min val="800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Revenue (in Crore)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83852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Expenses</a:t>
            </a:r>
            <a:r>
              <a:rPr lang="en-IN" baseline="0"/>
              <a:t>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IncomeStatement!$J$2:$N$2</c:f>
              <c:numCache>
                <c:formatCode>mmm\-yy</c:formatCode>
                <c:ptCount val="5"/>
                <c:pt idx="0">
                  <c:v>44986</c:v>
                </c:pt>
                <c:pt idx="1">
                  <c:v>44621</c:v>
                </c:pt>
                <c:pt idx="2">
                  <c:v>44256</c:v>
                </c:pt>
                <c:pt idx="3">
                  <c:v>43891</c:v>
                </c:pt>
                <c:pt idx="4">
                  <c:v>43525</c:v>
                </c:pt>
              </c:numCache>
            </c:numRef>
          </c:cat>
          <c:val>
            <c:numRef>
              <c:f>IncomeStatement!$J$4:$N$4</c:f>
              <c:numCache>
                <c:formatCode>#,##0.00</c:formatCode>
                <c:ptCount val="5"/>
                <c:pt idx="0">
                  <c:v>47682</c:v>
                </c:pt>
                <c:pt idx="1">
                  <c:v>40786</c:v>
                </c:pt>
                <c:pt idx="2">
                  <c:v>36593</c:v>
                </c:pt>
                <c:pt idx="3">
                  <c:v>31042</c:v>
                </c:pt>
                <c:pt idx="4">
                  <c:v>31028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4-4B6E-8A59-4A673414A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343151"/>
        <c:axId val="965344399"/>
      </c:lineChart>
      <c:dateAx>
        <c:axId val="96534315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44399"/>
        <c:crosses val="autoZero"/>
        <c:auto val="1"/>
        <c:lblOffset val="100"/>
        <c:baseTimeUnit val="years"/>
      </c:dateAx>
      <c:valAx>
        <c:axId val="965344399"/>
        <c:scaling>
          <c:orientation val="minMax"/>
          <c:min val="600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Expenses (in Crores)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crossAx val="96534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IncomeStatement!$J$2:$N$2</c:f>
              <c:numCache>
                <c:formatCode>mmm\-yy</c:formatCode>
                <c:ptCount val="5"/>
                <c:pt idx="0">
                  <c:v>44986</c:v>
                </c:pt>
                <c:pt idx="1">
                  <c:v>44621</c:v>
                </c:pt>
                <c:pt idx="2">
                  <c:v>44256</c:v>
                </c:pt>
                <c:pt idx="3">
                  <c:v>43891</c:v>
                </c:pt>
                <c:pt idx="4">
                  <c:v>43525</c:v>
                </c:pt>
              </c:numCache>
            </c:numRef>
          </c:cat>
          <c:val>
            <c:numRef>
              <c:f>IncomeStatement!$J$5:$N$5</c:f>
              <c:numCache>
                <c:formatCode>#,##0.00</c:formatCode>
                <c:ptCount val="5"/>
                <c:pt idx="0">
                  <c:v>10144</c:v>
                </c:pt>
                <c:pt idx="1">
                  <c:v>8892</c:v>
                </c:pt>
                <c:pt idx="2">
                  <c:v>7999</c:v>
                </c:pt>
                <c:pt idx="3">
                  <c:v>6756</c:v>
                </c:pt>
                <c:pt idx="4">
                  <c:v>6060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D-412D-BE33-9F4FCD043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448063"/>
        <c:axId val="831449727"/>
      </c:lineChart>
      <c:dateAx>
        <c:axId val="83144806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49727"/>
        <c:crosses val="autoZero"/>
        <c:auto val="1"/>
        <c:lblOffset val="100"/>
        <c:baseTimeUnit val="years"/>
      </c:dateAx>
      <c:valAx>
        <c:axId val="83144972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 for the year ( 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crossAx val="83144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BalanceSheet!$I$3</c:f>
              <c:strCache>
                <c:ptCount val="1"/>
                <c:pt idx="0">
                  <c:v>Total Shareholders Funds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BalanceSheet!$J$2:$N$2</c:f>
              <c:numCache>
                <c:formatCode>mmm\-yy</c:formatCode>
                <c:ptCount val="5"/>
                <c:pt idx="0">
                  <c:v>44986</c:v>
                </c:pt>
                <c:pt idx="1">
                  <c:v>44621</c:v>
                </c:pt>
                <c:pt idx="2">
                  <c:v>44256</c:v>
                </c:pt>
                <c:pt idx="3">
                  <c:v>43891</c:v>
                </c:pt>
                <c:pt idx="4">
                  <c:v>43525</c:v>
                </c:pt>
              </c:numCache>
            </c:numRef>
          </c:cat>
          <c:val>
            <c:numRef>
              <c:f>BalanceSheet!$J$3:$N$3</c:f>
              <c:numCache>
                <c:formatCode>#,##0.00</c:formatCode>
                <c:ptCount val="5"/>
                <c:pt idx="0">
                  <c:v>50304</c:v>
                </c:pt>
                <c:pt idx="1">
                  <c:v>49061</c:v>
                </c:pt>
                <c:pt idx="2">
                  <c:v>47674</c:v>
                </c:pt>
                <c:pt idx="3">
                  <c:v>8229</c:v>
                </c:pt>
                <c:pt idx="4">
                  <c:v>7867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3-4D75-9B2B-E68F11DC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329343"/>
        <c:axId val="839328511"/>
      </c:lineChart>
      <c:dateAx>
        <c:axId val="8393293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28511"/>
        <c:crosses val="autoZero"/>
        <c:auto val="1"/>
        <c:lblOffset val="100"/>
        <c:baseTimeUnit val="years"/>
      </c:dateAx>
      <c:valAx>
        <c:axId val="83932851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Shareholder Fund (in</a:t>
                </a:r>
                <a:r>
                  <a:rPr lang="en-IN" baseline="0"/>
                  <a:t> Crores)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crossAx val="83932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BalanceSheet!$I$8</c:f>
              <c:strCache>
                <c:ptCount val="1"/>
                <c:pt idx="0">
                  <c:v>Total Assets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BalanceSheet!$J$2:$N$2</c:f>
              <c:numCache>
                <c:formatCode>mmm\-yy</c:formatCode>
                <c:ptCount val="5"/>
                <c:pt idx="0">
                  <c:v>44986</c:v>
                </c:pt>
                <c:pt idx="1">
                  <c:v>44621</c:v>
                </c:pt>
                <c:pt idx="2">
                  <c:v>44256</c:v>
                </c:pt>
                <c:pt idx="3">
                  <c:v>43891</c:v>
                </c:pt>
                <c:pt idx="4">
                  <c:v>43525</c:v>
                </c:pt>
              </c:numCache>
            </c:numRef>
          </c:cat>
          <c:val>
            <c:numRef>
              <c:f>BalanceSheet!$J$8:$N$8</c:f>
              <c:numCache>
                <c:formatCode>#,##0.00</c:formatCode>
                <c:ptCount val="5"/>
                <c:pt idx="0">
                  <c:v>73087</c:v>
                </c:pt>
                <c:pt idx="1">
                  <c:v>70517</c:v>
                </c:pt>
                <c:pt idx="2">
                  <c:v>68757</c:v>
                </c:pt>
                <c:pt idx="3">
                  <c:v>20153</c:v>
                </c:pt>
                <c:pt idx="4">
                  <c:v>18629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A-4138-8D02-AA009EEF5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329343"/>
        <c:axId val="839328511"/>
      </c:lineChart>
      <c:dateAx>
        <c:axId val="8393293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28511"/>
        <c:crosses val="autoZero"/>
        <c:auto val="1"/>
        <c:lblOffset val="100"/>
        <c:baseTimeUnit val="years"/>
      </c:dateAx>
      <c:valAx>
        <c:axId val="83932851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Assets (in Crores)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crossAx val="83932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 Assets</a:t>
            </a:r>
            <a:r>
              <a:rPr lang="en-IN" baseline="0"/>
              <a:t> &amp; Current Liabilities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BalanceSheet!$I$5</c:f>
              <c:strCache>
                <c:ptCount val="1"/>
                <c:pt idx="0">
                  <c:v>Total Current Liabilities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BalanceSheet!$J$2:$N$2</c:f>
              <c:numCache>
                <c:formatCode>mmm\-yy</c:formatCode>
                <c:ptCount val="5"/>
                <c:pt idx="0">
                  <c:v>44986</c:v>
                </c:pt>
                <c:pt idx="1">
                  <c:v>44621</c:v>
                </c:pt>
                <c:pt idx="2">
                  <c:v>44256</c:v>
                </c:pt>
                <c:pt idx="3">
                  <c:v>43891</c:v>
                </c:pt>
                <c:pt idx="4">
                  <c:v>43525</c:v>
                </c:pt>
              </c:numCache>
            </c:numRef>
          </c:cat>
          <c:val>
            <c:numRef>
              <c:f>BalanceSheet!$J$5:$N$5</c:f>
              <c:numCache>
                <c:formatCode>#,##0.00</c:formatCode>
                <c:ptCount val="5"/>
                <c:pt idx="0">
                  <c:v>12028</c:v>
                </c:pt>
                <c:pt idx="1">
                  <c:v>11280</c:v>
                </c:pt>
                <c:pt idx="2">
                  <c:v>11103</c:v>
                </c:pt>
                <c:pt idx="3">
                  <c:v>9317</c:v>
                </c:pt>
                <c:pt idx="4">
                  <c:v>8667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55-4467-B5C3-E1642D86BB2E}"/>
            </c:ext>
          </c:extLst>
        </c:ser>
        <c:ser>
          <c:idx val="4"/>
          <c:order val="4"/>
          <c:tx>
            <c:strRef>
              <c:f>BalanceSheet!$I$7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BalanceSheet!$J$2:$N$2</c:f>
              <c:numCache>
                <c:formatCode>mmm\-yy</c:formatCode>
                <c:ptCount val="5"/>
                <c:pt idx="0">
                  <c:v>44986</c:v>
                </c:pt>
                <c:pt idx="1">
                  <c:v>44621</c:v>
                </c:pt>
                <c:pt idx="2">
                  <c:v>44256</c:v>
                </c:pt>
                <c:pt idx="3">
                  <c:v>43891</c:v>
                </c:pt>
                <c:pt idx="4">
                  <c:v>43525</c:v>
                </c:pt>
              </c:numCache>
            </c:numRef>
          </c:cat>
          <c:val>
            <c:numRef>
              <c:f>BalanceSheet!$J$7:$N$7</c:f>
              <c:numCache>
                <c:formatCode>#,##0.00</c:formatCode>
                <c:ptCount val="5"/>
                <c:pt idx="0">
                  <c:v>16998</c:v>
                </c:pt>
                <c:pt idx="1">
                  <c:v>15522</c:v>
                </c:pt>
                <c:pt idx="2">
                  <c:v>14217</c:v>
                </c:pt>
                <c:pt idx="3">
                  <c:v>12321</c:v>
                </c:pt>
                <c:pt idx="4">
                  <c:v>11914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55-4467-B5C3-E1642D86B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329343"/>
        <c:axId val="839328511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BalanceSheet!$I$3</c15:sqref>
                        </c15:formulaRef>
                      </c:ext>
                    </c:extLst>
                    <c:strCache>
                      <c:ptCount val="1"/>
                      <c:pt idx="0">
                        <c:v>Total Shareholders Funds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BalanceSheet!$J$2:$N$2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44986</c:v>
                      </c:pt>
                      <c:pt idx="1">
                        <c:v>44621</c:v>
                      </c:pt>
                      <c:pt idx="2">
                        <c:v>44256</c:v>
                      </c:pt>
                      <c:pt idx="3">
                        <c:v>43891</c:v>
                      </c:pt>
                      <c:pt idx="4">
                        <c:v>43525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BalanceSheet!$J$3:$N$3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50304</c:v>
                      </c:pt>
                      <c:pt idx="1">
                        <c:v>49061</c:v>
                      </c:pt>
                      <c:pt idx="2">
                        <c:v>47674</c:v>
                      </c:pt>
                      <c:pt idx="3">
                        <c:v>8229</c:v>
                      </c:pt>
                      <c:pt idx="4">
                        <c:v>7867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A55-4467-B5C3-E1642D86BB2E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BalanceSheet!$I$4</c15:sqref>
                        </c15:formulaRef>
                      </c:ext>
                    </c:extLst>
                    <c:strCache>
                      <c:ptCount val="1"/>
                      <c:pt idx="0">
                        <c:v>Total Non-Current Liabilities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BalanceSheet!$J$2:$N$2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44986</c:v>
                      </c:pt>
                      <c:pt idx="1">
                        <c:v>44621</c:v>
                      </c:pt>
                      <c:pt idx="2">
                        <c:v>44256</c:v>
                      </c:pt>
                      <c:pt idx="3">
                        <c:v>43891</c:v>
                      </c:pt>
                      <c:pt idx="4">
                        <c:v>43525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BalanceSheet!$J$4:$N$4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10537</c:v>
                      </c:pt>
                      <c:pt idx="1">
                        <c:v>10150</c:v>
                      </c:pt>
                      <c:pt idx="2">
                        <c:v>9960</c:v>
                      </c:pt>
                      <c:pt idx="3">
                        <c:v>2590</c:v>
                      </c:pt>
                      <c:pt idx="4">
                        <c:v>2077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A55-4467-B5C3-E1642D86BB2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BalanceSheet!$I$6</c15:sqref>
                        </c15:formulaRef>
                      </c:ext>
                    </c:extLst>
                    <c:strCache>
                      <c:ptCount val="1"/>
                      <c:pt idx="0">
                        <c:v>Total Non-Current Assets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BalanceSheet!$J$2:$N$2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44986</c:v>
                      </c:pt>
                      <c:pt idx="1">
                        <c:v>44621</c:v>
                      </c:pt>
                      <c:pt idx="2">
                        <c:v>44256</c:v>
                      </c:pt>
                      <c:pt idx="3">
                        <c:v>43891</c:v>
                      </c:pt>
                      <c:pt idx="4">
                        <c:v>43525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BalanceSheet!$J$6:$N$6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56089</c:v>
                      </c:pt>
                      <c:pt idx="1">
                        <c:v>54995</c:v>
                      </c:pt>
                      <c:pt idx="2">
                        <c:v>54540</c:v>
                      </c:pt>
                      <c:pt idx="3">
                        <c:v>7832</c:v>
                      </c:pt>
                      <c:pt idx="4">
                        <c:v>6715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A55-4467-B5C3-E1642D86BB2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BalanceSheet!$I$8</c15:sqref>
                        </c15:formulaRef>
                      </c:ext>
                    </c:extLst>
                    <c:strCache>
                      <c:ptCount val="1"/>
                      <c:pt idx="0">
                        <c:v>Total Assets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BalanceSheet!$J$2:$N$2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44986</c:v>
                      </c:pt>
                      <c:pt idx="1">
                        <c:v>44621</c:v>
                      </c:pt>
                      <c:pt idx="2">
                        <c:v>44256</c:v>
                      </c:pt>
                      <c:pt idx="3">
                        <c:v>43891</c:v>
                      </c:pt>
                      <c:pt idx="4">
                        <c:v>43525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BalanceSheet!$J$8:$N$8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73087</c:v>
                      </c:pt>
                      <c:pt idx="1">
                        <c:v>70517</c:v>
                      </c:pt>
                      <c:pt idx="2">
                        <c:v>68757</c:v>
                      </c:pt>
                      <c:pt idx="3">
                        <c:v>20153</c:v>
                      </c:pt>
                      <c:pt idx="4">
                        <c:v>18629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A55-4467-B5C3-E1642D86BB2E}"/>
                  </c:ext>
                </c:extLst>
              </c15:ser>
            </c15:filteredLineSeries>
          </c:ext>
        </c:extLst>
      </c:lineChart>
      <c:dateAx>
        <c:axId val="8393293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28511"/>
        <c:crosses val="autoZero"/>
        <c:auto val="1"/>
        <c:lblOffset val="100"/>
        <c:baseTimeUnit val="years"/>
      </c:dateAx>
      <c:valAx>
        <c:axId val="83932851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  <a:r>
                  <a:rPr lang="en-IN" baseline="0"/>
                  <a:t> </a:t>
                </a:r>
                <a:r>
                  <a:rPr lang="en-IN"/>
                  <a:t>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crossAx val="83932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</a:t>
            </a:r>
            <a:r>
              <a:rPr lang="en-IN" baseline="0"/>
              <a:t>n Current Assets &amp; Non Current Liabilities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BalanceSheet!$I$4</c:f>
              <c:strCache>
                <c:ptCount val="1"/>
                <c:pt idx="0">
                  <c:v>Total Non-Current Liabilities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BalanceSheet!$J$2:$N$2</c:f>
              <c:numCache>
                <c:formatCode>mmm\-yy</c:formatCode>
                <c:ptCount val="5"/>
                <c:pt idx="0">
                  <c:v>44986</c:v>
                </c:pt>
                <c:pt idx="1">
                  <c:v>44621</c:v>
                </c:pt>
                <c:pt idx="2">
                  <c:v>44256</c:v>
                </c:pt>
                <c:pt idx="3">
                  <c:v>43891</c:v>
                </c:pt>
                <c:pt idx="4">
                  <c:v>43525</c:v>
                </c:pt>
              </c:numCache>
            </c:numRef>
          </c:cat>
          <c:val>
            <c:numRef>
              <c:f>BalanceSheet!$J$4:$N$4</c:f>
              <c:numCache>
                <c:formatCode>0.00</c:formatCode>
                <c:ptCount val="5"/>
                <c:pt idx="0">
                  <c:v>10537</c:v>
                </c:pt>
                <c:pt idx="1">
                  <c:v>10150</c:v>
                </c:pt>
                <c:pt idx="2">
                  <c:v>9960</c:v>
                </c:pt>
                <c:pt idx="3">
                  <c:v>2590</c:v>
                </c:pt>
                <c:pt idx="4">
                  <c:v>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3D-41D6-9843-392BDAF73B2D}"/>
            </c:ext>
          </c:extLst>
        </c:ser>
        <c:ser>
          <c:idx val="3"/>
          <c:order val="3"/>
          <c:tx>
            <c:strRef>
              <c:f>BalanceSheet!$I$6</c:f>
              <c:strCache>
                <c:ptCount val="1"/>
                <c:pt idx="0">
                  <c:v>Total Non-Current Assets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BalanceSheet!$J$2:$N$2</c:f>
              <c:numCache>
                <c:formatCode>mmm\-yy</c:formatCode>
                <c:ptCount val="5"/>
                <c:pt idx="0">
                  <c:v>44986</c:v>
                </c:pt>
                <c:pt idx="1">
                  <c:v>44621</c:v>
                </c:pt>
                <c:pt idx="2">
                  <c:v>44256</c:v>
                </c:pt>
                <c:pt idx="3">
                  <c:v>43891</c:v>
                </c:pt>
                <c:pt idx="4">
                  <c:v>43525</c:v>
                </c:pt>
              </c:numCache>
            </c:numRef>
          </c:cat>
          <c:val>
            <c:numRef>
              <c:f>BalanceSheet!$J$6:$N$6</c:f>
              <c:numCache>
                <c:formatCode>#,##0.00</c:formatCode>
                <c:ptCount val="5"/>
                <c:pt idx="0">
                  <c:v>56089</c:v>
                </c:pt>
                <c:pt idx="1">
                  <c:v>54995</c:v>
                </c:pt>
                <c:pt idx="2">
                  <c:v>54540</c:v>
                </c:pt>
                <c:pt idx="3">
                  <c:v>7832</c:v>
                </c:pt>
                <c:pt idx="4">
                  <c:v>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3D-41D6-9843-392BDAF73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329343"/>
        <c:axId val="839328511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BalanceSheet!$I$3</c15:sqref>
                        </c15:formulaRef>
                      </c:ext>
                    </c:extLst>
                    <c:strCache>
                      <c:ptCount val="1"/>
                      <c:pt idx="0">
                        <c:v>Total Shareholders Funds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BalanceSheet!$J$2:$N$2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44986</c:v>
                      </c:pt>
                      <c:pt idx="1">
                        <c:v>44621</c:v>
                      </c:pt>
                      <c:pt idx="2">
                        <c:v>44256</c:v>
                      </c:pt>
                      <c:pt idx="3">
                        <c:v>43891</c:v>
                      </c:pt>
                      <c:pt idx="4">
                        <c:v>43525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BalanceSheet!$J$3:$N$3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50304</c:v>
                      </c:pt>
                      <c:pt idx="1">
                        <c:v>49061</c:v>
                      </c:pt>
                      <c:pt idx="2">
                        <c:v>47674</c:v>
                      </c:pt>
                      <c:pt idx="3">
                        <c:v>8229</c:v>
                      </c:pt>
                      <c:pt idx="4">
                        <c:v>7867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63D-41D6-9843-392BDAF73B2D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BalanceSheet!$I$5</c15:sqref>
                        </c15:formulaRef>
                      </c:ext>
                    </c:extLst>
                    <c:strCache>
                      <c:ptCount val="1"/>
                      <c:pt idx="0">
                        <c:v>Total Current Liabilities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BalanceSheet!$J$2:$N$2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44986</c:v>
                      </c:pt>
                      <c:pt idx="1">
                        <c:v>44621</c:v>
                      </c:pt>
                      <c:pt idx="2">
                        <c:v>44256</c:v>
                      </c:pt>
                      <c:pt idx="3">
                        <c:v>43891</c:v>
                      </c:pt>
                      <c:pt idx="4">
                        <c:v>43525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BalanceSheet!$J$5:$N$5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12028</c:v>
                      </c:pt>
                      <c:pt idx="1">
                        <c:v>11280</c:v>
                      </c:pt>
                      <c:pt idx="2">
                        <c:v>11103</c:v>
                      </c:pt>
                      <c:pt idx="3">
                        <c:v>9317</c:v>
                      </c:pt>
                      <c:pt idx="4">
                        <c:v>8667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3D-41D6-9843-392BDAF73B2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BalanceSheet!$I$7</c15:sqref>
                        </c15:formulaRef>
                      </c:ext>
                    </c:extLst>
                    <c:strCache>
                      <c:ptCount val="1"/>
                      <c:pt idx="0">
                        <c:v>Total Current Assets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BalanceSheet!$J$2:$N$2</c15:sqref>
                        </c15:formulaRef>
                      </c:ext>
                    </c:extLst>
                    <c:numCache>
                      <c:formatCode>mmm\-yy</c:formatCode>
                      <c:ptCount val="5"/>
                      <c:pt idx="0">
                        <c:v>44986</c:v>
                      </c:pt>
                      <c:pt idx="1">
                        <c:v>44621</c:v>
                      </c:pt>
                      <c:pt idx="2">
                        <c:v>44256</c:v>
                      </c:pt>
                      <c:pt idx="3">
                        <c:v>43891</c:v>
                      </c:pt>
                      <c:pt idx="4">
                        <c:v>43525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BalanceSheet!$J$7:$N$7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16998</c:v>
                      </c:pt>
                      <c:pt idx="1">
                        <c:v>15522</c:v>
                      </c:pt>
                      <c:pt idx="2">
                        <c:v>14217</c:v>
                      </c:pt>
                      <c:pt idx="3">
                        <c:v>12321</c:v>
                      </c:pt>
                      <c:pt idx="4">
                        <c:v>11914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3D-41D6-9843-392BDAF73B2D}"/>
                  </c:ext>
                </c:extLst>
              </c15:ser>
            </c15:filteredLineSeries>
          </c:ext>
        </c:extLst>
      </c:lineChart>
      <c:dateAx>
        <c:axId val="8393293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28511"/>
        <c:crosses val="autoZero"/>
        <c:auto val="1"/>
        <c:lblOffset val="100"/>
        <c:baseTimeUnit val="years"/>
      </c:dateAx>
      <c:valAx>
        <c:axId val="83932851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 </a:t>
                </a:r>
                <a:r>
                  <a:rPr lang="en-IN" baseline="0"/>
                  <a:t>(in Crores)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83932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76200</xdr:colOff>
      <xdr:row>2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3D6671-3160-4F01-9E17-7A9547313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76200</xdr:colOff>
      <xdr:row>3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0BF410-302D-48F6-A6A6-EDB9851A5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3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76200</xdr:colOff>
      <xdr:row>21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9BDF54-E8D8-4A64-B6E7-469F9BAFD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77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76200</xdr:colOff>
      <xdr:row>22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6F6D71F-A770-4538-8796-5769810A9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29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76200</xdr:colOff>
      <xdr:row>36</xdr:row>
      <xdr:rowOff>76200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FA0C97C-83BF-4124-816C-3073E727B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44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76200</xdr:colOff>
      <xdr:row>37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25286EC-809F-49D4-8A8E-74141AA2C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10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76200</xdr:colOff>
      <xdr:row>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4A4EBD-1CF0-4938-8D41-2AB8AE943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6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76200</xdr:colOff>
      <xdr:row>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4257F2-4F33-4FA5-BC5B-19B4B9972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54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80362-5FC6-44FB-90CF-D0F3FA21F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6714B-8810-4228-962A-840A98A42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8</xdr:col>
      <xdr:colOff>304800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A2B1A4-3CD3-41C2-8778-F3579EFA1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E92E67-35BB-4EED-B113-DCC2F0D3D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58</xdr:row>
      <xdr:rowOff>141316</xdr:rowOff>
    </xdr:from>
    <xdr:to>
      <xdr:col>16</xdr:col>
      <xdr:colOff>304800</xdr:colOff>
      <xdr:row>74</xdr:row>
      <xdr:rowOff>31865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709E61-BE0F-4EEF-840D-DA2DBE6D2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F19D87-BD1E-48C4-A533-510F28F7E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16</xdr:col>
      <xdr:colOff>304800</xdr:colOff>
      <xdr:row>54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E4F923-7C89-44BE-BBB6-217B0CAF2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76200</xdr:colOff>
      <xdr:row>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DC32F1-3CFA-46A8-A658-B470D3CB4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76200</xdr:colOff>
      <xdr:row>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0EFCE0-56A5-408C-95A8-C4AC9D84B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76200</xdr:colOff>
      <xdr:row>21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DB591B-8F92-4B82-BFFE-7080F4384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76200</xdr:colOff>
      <xdr:row>22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5232B8-3E61-41DE-8B7F-D3BFFE9C4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76200</xdr:colOff>
      <xdr:row>31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D1BEEB-7230-484D-80A4-CC8C053D5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10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76200</xdr:colOff>
      <xdr:row>32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302284E-FE98-429A-B849-9394ABA1A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6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76200</xdr:colOff>
      <xdr:row>2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AB0A80-38CE-40D7-BF5B-0A572BA2D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76200</xdr:colOff>
      <xdr:row>3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663129-7D96-46EA-AD71-E3CCF3EE1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76200</xdr:colOff>
      <xdr:row>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269FB-BED2-4D8F-B55E-C8352BE6A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76200</xdr:colOff>
      <xdr:row>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7A0B9A-958B-4CD9-929B-01317FCD3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76200</xdr:colOff>
      <xdr:row>21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2BCBD6-73E9-4670-A241-D65742B79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76200</xdr:colOff>
      <xdr:row>22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69EC64-314F-4552-8A8C-31539D1A9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76200</xdr:colOff>
      <xdr:row>33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3FE777-B4F0-424B-B4E2-FC3F4C339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10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76200</xdr:colOff>
      <xdr:row>34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7C86D1-33A5-4F22-A5ED-414864AE4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61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76200</xdr:colOff>
      <xdr:row>2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DAB57A-E37B-4896-8DDE-07C71A011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76200</xdr:colOff>
      <xdr:row>3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DB6A58E-6983-4088-96F3-FE03BDC0B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CF73-30B1-4869-B397-4AD1BF228591}">
  <sheetPr>
    <tabColor rgb="FFFFC000"/>
  </sheetPr>
  <dimension ref="B2:N54"/>
  <sheetViews>
    <sheetView showGridLines="0" tabSelected="1" topLeftCell="A19" zoomScaleNormal="100" workbookViewId="0">
      <selection activeCell="C29" sqref="C29"/>
    </sheetView>
  </sheetViews>
  <sheetFormatPr defaultColWidth="8.77734375" defaultRowHeight="14.4" x14ac:dyDescent="0.3"/>
  <cols>
    <col min="2" max="2" width="50.77734375" bestFit="1" customWidth="1"/>
    <col min="3" max="7" width="9" bestFit="1" customWidth="1"/>
    <col min="9" max="9" width="22.44140625" bestFit="1" customWidth="1"/>
    <col min="10" max="12" width="8.77734375" bestFit="1" customWidth="1"/>
    <col min="13" max="14" width="8.88671875" bestFit="1" customWidth="1"/>
    <col min="15" max="15" width="8" bestFit="1" customWidth="1"/>
  </cols>
  <sheetData>
    <row r="2" spans="2:14" x14ac:dyDescent="0.3">
      <c r="B2" s="20"/>
      <c r="C2" s="21">
        <v>44986</v>
      </c>
      <c r="D2" s="21">
        <v>44621</v>
      </c>
      <c r="E2" s="21">
        <v>44256</v>
      </c>
      <c r="F2" s="21">
        <v>43891</v>
      </c>
      <c r="G2" s="21">
        <v>43525</v>
      </c>
      <c r="I2" s="12"/>
      <c r="J2" s="21">
        <v>44986</v>
      </c>
      <c r="K2" s="21">
        <v>44621</v>
      </c>
      <c r="L2" s="21">
        <v>44256</v>
      </c>
      <c r="M2" s="21">
        <v>43891</v>
      </c>
      <c r="N2" s="21">
        <v>43525</v>
      </c>
    </row>
    <row r="3" spans="2:14" x14ac:dyDescent="0.3">
      <c r="B3" s="20"/>
      <c r="C3" s="17" t="s">
        <v>17</v>
      </c>
      <c r="D3" s="17" t="s">
        <v>17</v>
      </c>
      <c r="E3" s="17" t="s">
        <v>17</v>
      </c>
      <c r="F3" s="17" t="s">
        <v>17</v>
      </c>
      <c r="G3" s="17" t="s">
        <v>17</v>
      </c>
      <c r="I3" s="20" t="s">
        <v>81</v>
      </c>
      <c r="J3" s="19">
        <f>C11</f>
        <v>61092</v>
      </c>
      <c r="K3" s="19">
        <f t="shared" ref="K3:N3" si="0">D11</f>
        <v>52704</v>
      </c>
      <c r="L3" s="19">
        <f t="shared" si="0"/>
        <v>47438</v>
      </c>
      <c r="M3" s="19">
        <f t="shared" si="0"/>
        <v>40415</v>
      </c>
      <c r="N3" s="19">
        <f t="shared" si="0"/>
        <v>39860</v>
      </c>
    </row>
    <row r="4" spans="2:14" ht="15.6" x14ac:dyDescent="0.3">
      <c r="B4" s="63" t="s">
        <v>74</v>
      </c>
      <c r="C4" s="16"/>
      <c r="D4" s="17"/>
      <c r="E4" s="17"/>
      <c r="F4" s="17"/>
      <c r="G4" s="17"/>
      <c r="I4" s="20" t="s">
        <v>90</v>
      </c>
      <c r="J4" s="19">
        <f>C20</f>
        <v>47682</v>
      </c>
      <c r="K4" s="19">
        <f t="shared" ref="K4:N4" si="1">D20</f>
        <v>40786</v>
      </c>
      <c r="L4" s="19">
        <f t="shared" si="1"/>
        <v>36593</v>
      </c>
      <c r="M4" s="19">
        <f t="shared" si="1"/>
        <v>31042</v>
      </c>
      <c r="N4" s="19">
        <f t="shared" si="1"/>
        <v>31028</v>
      </c>
    </row>
    <row r="5" spans="2:14" x14ac:dyDescent="0.3">
      <c r="B5" s="20" t="s">
        <v>75</v>
      </c>
      <c r="C5" s="19">
        <v>59549</v>
      </c>
      <c r="D5" s="19">
        <v>51548</v>
      </c>
      <c r="E5" s="19">
        <v>46321</v>
      </c>
      <c r="F5" s="19">
        <v>39238</v>
      </c>
      <c r="G5" s="19">
        <v>38684</v>
      </c>
      <c r="I5" s="20" t="s">
        <v>100</v>
      </c>
      <c r="J5" s="19">
        <f>C35</f>
        <v>10144</v>
      </c>
      <c r="K5" s="19">
        <f t="shared" ref="K5:N5" si="2">D35</f>
        <v>8892</v>
      </c>
      <c r="L5" s="19">
        <f t="shared" si="2"/>
        <v>7999</v>
      </c>
      <c r="M5" s="19">
        <f t="shared" si="2"/>
        <v>6756</v>
      </c>
      <c r="N5" s="19">
        <f t="shared" si="2"/>
        <v>6060</v>
      </c>
    </row>
    <row r="6" spans="2:14" x14ac:dyDescent="0.3">
      <c r="B6" s="20" t="s">
        <v>76</v>
      </c>
      <c r="C6" s="17"/>
      <c r="D6" s="17"/>
      <c r="E6" s="17"/>
      <c r="F6" s="17"/>
      <c r="G6" s="17"/>
    </row>
    <row r="7" spans="2:14" x14ac:dyDescent="0.3">
      <c r="B7" s="20" t="s">
        <v>77</v>
      </c>
      <c r="C7" s="19">
        <v>59549</v>
      </c>
      <c r="D7" s="19">
        <v>51548</v>
      </c>
      <c r="E7" s="19">
        <v>46321</v>
      </c>
      <c r="F7" s="19">
        <v>39238</v>
      </c>
      <c r="G7" s="19">
        <v>38684</v>
      </c>
    </row>
    <row r="8" spans="2:14" x14ac:dyDescent="0.3">
      <c r="B8" s="20" t="s">
        <v>78</v>
      </c>
      <c r="C8" s="19">
        <v>1031</v>
      </c>
      <c r="D8" s="19">
        <v>898</v>
      </c>
      <c r="E8" s="19">
        <v>707</v>
      </c>
      <c r="F8" s="19">
        <v>545</v>
      </c>
      <c r="G8" s="19">
        <v>626</v>
      </c>
    </row>
    <row r="9" spans="2:14" x14ac:dyDescent="0.3">
      <c r="B9" s="23" t="s">
        <v>79</v>
      </c>
      <c r="C9" s="18">
        <f>SUM(C7:C8)</f>
        <v>60580</v>
      </c>
      <c r="D9" s="18">
        <f t="shared" ref="D9:G9" si="3">SUM(D7:D8)</f>
        <v>52446</v>
      </c>
      <c r="E9" s="18">
        <f t="shared" si="3"/>
        <v>47028</v>
      </c>
      <c r="F9" s="18">
        <f t="shared" si="3"/>
        <v>39783</v>
      </c>
      <c r="G9" s="18">
        <f t="shared" si="3"/>
        <v>39310</v>
      </c>
    </row>
    <row r="10" spans="2:14" x14ac:dyDescent="0.3">
      <c r="B10" s="20" t="s">
        <v>80</v>
      </c>
      <c r="C10" s="19">
        <v>512</v>
      </c>
      <c r="D10" s="19">
        <v>258</v>
      </c>
      <c r="E10" s="19">
        <v>410</v>
      </c>
      <c r="F10" s="19">
        <v>632</v>
      </c>
      <c r="G10" s="19">
        <v>550</v>
      </c>
    </row>
    <row r="11" spans="2:14" x14ac:dyDescent="0.3">
      <c r="B11" s="23" t="s">
        <v>81</v>
      </c>
      <c r="C11" s="18">
        <f>SUM(C9:C10)</f>
        <v>61092</v>
      </c>
      <c r="D11" s="18">
        <f t="shared" ref="D11:G11" si="4">SUM(D9:D10)</f>
        <v>52704</v>
      </c>
      <c r="E11" s="18">
        <f t="shared" si="4"/>
        <v>47438</v>
      </c>
      <c r="F11" s="18">
        <f t="shared" si="4"/>
        <v>40415</v>
      </c>
      <c r="G11" s="18">
        <f t="shared" si="4"/>
        <v>39860</v>
      </c>
    </row>
    <row r="12" spans="2:14" ht="15.6" x14ac:dyDescent="0.3">
      <c r="B12" s="63" t="s">
        <v>82</v>
      </c>
      <c r="C12" s="16"/>
      <c r="D12" s="17"/>
      <c r="E12" s="17"/>
      <c r="F12" s="17"/>
      <c r="G12" s="17"/>
    </row>
    <row r="13" spans="2:14" x14ac:dyDescent="0.3">
      <c r="B13" s="20" t="s">
        <v>83</v>
      </c>
      <c r="C13" s="19">
        <v>20212</v>
      </c>
      <c r="D13" s="19">
        <v>16446</v>
      </c>
      <c r="E13" s="19">
        <v>15432</v>
      </c>
      <c r="F13" s="19">
        <v>11976</v>
      </c>
      <c r="G13" s="19">
        <v>13707</v>
      </c>
      <c r="I13" s="1" t="s">
        <v>173</v>
      </c>
    </row>
    <row r="14" spans="2:14" x14ac:dyDescent="0.3">
      <c r="B14" s="20" t="s">
        <v>84</v>
      </c>
      <c r="C14" s="19">
        <v>11579</v>
      </c>
      <c r="D14" s="19">
        <v>9311</v>
      </c>
      <c r="E14" s="19">
        <v>7121</v>
      </c>
      <c r="F14" s="19">
        <v>6391</v>
      </c>
      <c r="G14" s="19">
        <v>4755</v>
      </c>
    </row>
    <row r="15" spans="2:14" x14ac:dyDescent="0.3">
      <c r="B15" s="20" t="s">
        <v>85</v>
      </c>
      <c r="C15" s="19">
        <v>-75</v>
      </c>
      <c r="D15" s="19">
        <v>-22</v>
      </c>
      <c r="E15" s="19">
        <v>-405</v>
      </c>
      <c r="F15" s="19">
        <v>-108</v>
      </c>
      <c r="G15" s="19">
        <v>12</v>
      </c>
    </row>
    <row r="16" spans="2:14" x14ac:dyDescent="0.3">
      <c r="B16" s="20" t="s">
        <v>86</v>
      </c>
      <c r="C16" s="19">
        <v>2854</v>
      </c>
      <c r="D16" s="19">
        <v>2545</v>
      </c>
      <c r="E16" s="19">
        <v>2358</v>
      </c>
      <c r="F16" s="19">
        <v>1820</v>
      </c>
      <c r="G16" s="19">
        <v>1875</v>
      </c>
    </row>
    <row r="17" spans="2:7" x14ac:dyDescent="0.3">
      <c r="B17" s="20" t="s">
        <v>87</v>
      </c>
      <c r="C17" s="19">
        <v>114</v>
      </c>
      <c r="D17" s="19">
        <v>106</v>
      </c>
      <c r="E17" s="19">
        <v>117</v>
      </c>
      <c r="F17" s="19">
        <v>118</v>
      </c>
      <c r="G17" s="19">
        <v>33</v>
      </c>
    </row>
    <row r="18" spans="2:7" x14ac:dyDescent="0.3">
      <c r="B18" s="20" t="s">
        <v>88</v>
      </c>
      <c r="C18" s="19">
        <v>1137</v>
      </c>
      <c r="D18" s="19">
        <v>1091</v>
      </c>
      <c r="E18" s="19">
        <v>1074</v>
      </c>
      <c r="F18" s="19">
        <v>1002</v>
      </c>
      <c r="G18" s="19">
        <v>565</v>
      </c>
    </row>
    <row r="19" spans="2:7" x14ac:dyDescent="0.3">
      <c r="B19" s="20" t="s">
        <v>89</v>
      </c>
      <c r="C19" s="19">
        <v>11861</v>
      </c>
      <c r="D19" s="19">
        <v>11309</v>
      </c>
      <c r="E19" s="19">
        <v>10896</v>
      </c>
      <c r="F19" s="19">
        <v>9843</v>
      </c>
      <c r="G19" s="19">
        <v>10081</v>
      </c>
    </row>
    <row r="20" spans="2:7" x14ac:dyDescent="0.3">
      <c r="B20" s="23" t="s">
        <v>90</v>
      </c>
      <c r="C20" s="18">
        <f>SUM(C13:C19)</f>
        <v>47682</v>
      </c>
      <c r="D20" s="18">
        <f t="shared" ref="D20:G20" si="5">SUM(D13:D19)</f>
        <v>40786</v>
      </c>
      <c r="E20" s="18">
        <f t="shared" si="5"/>
        <v>36593</v>
      </c>
      <c r="F20" s="18">
        <f t="shared" si="5"/>
        <v>31042</v>
      </c>
      <c r="G20" s="18">
        <f t="shared" si="5"/>
        <v>31028</v>
      </c>
    </row>
    <row r="21" spans="2:7" x14ac:dyDescent="0.3">
      <c r="B21" s="20"/>
      <c r="C21" s="21">
        <v>44986</v>
      </c>
      <c r="D21" s="21">
        <v>44621</v>
      </c>
      <c r="E21" s="21">
        <v>44256</v>
      </c>
      <c r="F21" s="21">
        <v>43891</v>
      </c>
      <c r="G21" s="21">
        <v>43525</v>
      </c>
    </row>
    <row r="22" spans="2:7" x14ac:dyDescent="0.3">
      <c r="B22" s="20"/>
      <c r="C22" s="17" t="s">
        <v>17</v>
      </c>
      <c r="D22" s="17" t="s">
        <v>17</v>
      </c>
      <c r="E22" s="17" t="s">
        <v>17</v>
      </c>
      <c r="F22" s="17" t="s">
        <v>17</v>
      </c>
      <c r="G22" s="17" t="s">
        <v>17</v>
      </c>
    </row>
    <row r="23" spans="2:7" x14ac:dyDescent="0.3">
      <c r="B23" s="20" t="s">
        <v>91</v>
      </c>
      <c r="C23" s="19">
        <v>13410</v>
      </c>
      <c r="D23" s="19">
        <v>11918</v>
      </c>
      <c r="E23" s="19">
        <v>10845</v>
      </c>
      <c r="F23" s="19">
        <v>9373</v>
      </c>
      <c r="G23" s="19">
        <v>8832</v>
      </c>
    </row>
    <row r="24" spans="2:7" x14ac:dyDescent="0.3">
      <c r="B24" s="20" t="s">
        <v>92</v>
      </c>
      <c r="C24" s="19">
        <v>-64</v>
      </c>
      <c r="D24" s="19">
        <v>-44</v>
      </c>
      <c r="E24" s="19">
        <v>-239</v>
      </c>
      <c r="F24" s="19">
        <v>-200</v>
      </c>
      <c r="G24" s="19">
        <v>-228</v>
      </c>
    </row>
    <row r="25" spans="2:7" x14ac:dyDescent="0.3">
      <c r="B25" s="20" t="s">
        <v>93</v>
      </c>
      <c r="C25" s="19">
        <f>SUM(C23:C24)</f>
        <v>13346</v>
      </c>
      <c r="D25" s="19">
        <f t="shared" ref="D25:G25" si="6">SUM(D23:D24)</f>
        <v>11874</v>
      </c>
      <c r="E25" s="19">
        <f t="shared" si="6"/>
        <v>10606</v>
      </c>
      <c r="F25" s="19">
        <f t="shared" si="6"/>
        <v>9173</v>
      </c>
      <c r="G25" s="19">
        <f t="shared" si="6"/>
        <v>8604</v>
      </c>
    </row>
    <row r="26" spans="2:7" x14ac:dyDescent="0.3">
      <c r="B26" s="20" t="s">
        <v>94</v>
      </c>
      <c r="C26" s="16"/>
      <c r="D26" s="17"/>
      <c r="E26" s="17"/>
      <c r="F26" s="17"/>
      <c r="G26" s="17"/>
    </row>
    <row r="27" spans="2:7" x14ac:dyDescent="0.3">
      <c r="B27" s="20" t="s">
        <v>95</v>
      </c>
      <c r="C27" s="19">
        <v>3001</v>
      </c>
      <c r="D27" s="19">
        <v>2840</v>
      </c>
      <c r="E27" s="19">
        <v>2520</v>
      </c>
      <c r="F27" s="19">
        <v>2243</v>
      </c>
      <c r="G27" s="19">
        <v>2610</v>
      </c>
    </row>
    <row r="28" spans="2:7" x14ac:dyDescent="0.3">
      <c r="B28" s="20" t="s">
        <v>96</v>
      </c>
      <c r="C28" s="19">
        <v>200</v>
      </c>
      <c r="D28" s="19">
        <v>147</v>
      </c>
      <c r="E28" s="19">
        <v>86</v>
      </c>
      <c r="F28" s="19">
        <v>166</v>
      </c>
      <c r="G28" s="19">
        <v>-66</v>
      </c>
    </row>
    <row r="29" spans="2:7" x14ac:dyDescent="0.3">
      <c r="B29" s="23" t="s">
        <v>97</v>
      </c>
      <c r="C29" s="18">
        <f>SUM(C26:C28)</f>
        <v>3201</v>
      </c>
      <c r="D29" s="18">
        <f t="shared" ref="D29:G29" si="7">SUM(D26:D28)</f>
        <v>2987</v>
      </c>
      <c r="E29" s="18">
        <f t="shared" si="7"/>
        <v>2606</v>
      </c>
      <c r="F29" s="18">
        <f t="shared" si="7"/>
        <v>2409</v>
      </c>
      <c r="G29" s="18">
        <f t="shared" si="7"/>
        <v>2544</v>
      </c>
    </row>
    <row r="30" spans="2:7" x14ac:dyDescent="0.3">
      <c r="B30" s="20" t="s">
        <v>98</v>
      </c>
      <c r="C30" s="19">
        <v>10145</v>
      </c>
      <c r="D30" s="19">
        <v>8887</v>
      </c>
      <c r="E30" s="19">
        <v>8000</v>
      </c>
      <c r="F30" s="19">
        <v>6764</v>
      </c>
      <c r="G30" s="19">
        <v>6060</v>
      </c>
    </row>
    <row r="31" spans="2:7" ht="19.2" customHeight="1" x14ac:dyDescent="0.3">
      <c r="B31" s="20" t="s">
        <v>99</v>
      </c>
      <c r="C31" s="19">
        <v>10145</v>
      </c>
      <c r="D31" s="19">
        <v>8887</v>
      </c>
      <c r="E31" s="19">
        <v>8000</v>
      </c>
      <c r="F31" s="19">
        <v>6764</v>
      </c>
      <c r="G31" s="19">
        <v>6060</v>
      </c>
    </row>
    <row r="32" spans="2:7" ht="19.2" customHeight="1" x14ac:dyDescent="0.3">
      <c r="B32" s="20" t="s">
        <v>175</v>
      </c>
      <c r="C32" s="19">
        <v>-1</v>
      </c>
      <c r="D32" s="19">
        <v>3</v>
      </c>
      <c r="E32" s="19">
        <v>-1</v>
      </c>
      <c r="F32" s="19">
        <v>-6</v>
      </c>
      <c r="G32" s="19">
        <v>0</v>
      </c>
    </row>
    <row r="33" spans="2:7" ht="19.2" customHeight="1" x14ac:dyDescent="0.3">
      <c r="B33" s="20" t="s">
        <v>176</v>
      </c>
      <c r="C33" s="19">
        <v>0</v>
      </c>
      <c r="D33" s="19">
        <v>-2</v>
      </c>
      <c r="E33" s="19">
        <v>0</v>
      </c>
      <c r="F33" s="19">
        <v>2</v>
      </c>
      <c r="G33" s="19">
        <v>0</v>
      </c>
    </row>
    <row r="34" spans="2:7" ht="19.2" customHeight="1" x14ac:dyDescent="0.3">
      <c r="B34" s="20" t="s">
        <v>177</v>
      </c>
      <c r="C34" s="19">
        <v>-1</v>
      </c>
      <c r="D34" s="19">
        <v>5</v>
      </c>
      <c r="E34" s="19">
        <v>-1</v>
      </c>
      <c r="F34" s="19">
        <v>-8</v>
      </c>
      <c r="G34" s="19">
        <v>0</v>
      </c>
    </row>
    <row r="35" spans="2:7" x14ac:dyDescent="0.3">
      <c r="B35" s="23" t="s">
        <v>100</v>
      </c>
      <c r="C35" s="19">
        <v>10144</v>
      </c>
      <c r="D35" s="19">
        <v>8892</v>
      </c>
      <c r="E35" s="19">
        <v>7999</v>
      </c>
      <c r="F35" s="19">
        <v>6756</v>
      </c>
      <c r="G35" s="19">
        <v>6060</v>
      </c>
    </row>
    <row r="36" spans="2:7" x14ac:dyDescent="0.3">
      <c r="B36" s="20"/>
      <c r="C36" s="21">
        <v>44986</v>
      </c>
      <c r="D36" s="21">
        <v>44621</v>
      </c>
      <c r="E36" s="21">
        <v>44256</v>
      </c>
      <c r="F36" s="21">
        <v>43891</v>
      </c>
      <c r="G36" s="21">
        <v>43525</v>
      </c>
    </row>
    <row r="37" spans="2:7" x14ac:dyDescent="0.3">
      <c r="B37" s="20"/>
      <c r="C37" s="17" t="s">
        <v>17</v>
      </c>
      <c r="D37" s="17" t="s">
        <v>17</v>
      </c>
      <c r="E37" s="17" t="s">
        <v>17</v>
      </c>
      <c r="F37" s="17" t="s">
        <v>17</v>
      </c>
      <c r="G37" s="17" t="s">
        <v>17</v>
      </c>
    </row>
    <row r="38" spans="2:7" x14ac:dyDescent="0.3">
      <c r="B38" s="20" t="s">
        <v>59</v>
      </c>
      <c r="C38" s="16"/>
      <c r="D38" s="17"/>
      <c r="E38" s="17"/>
      <c r="F38" s="17"/>
      <c r="G38" s="17"/>
    </row>
    <row r="39" spans="2:7" x14ac:dyDescent="0.3">
      <c r="B39" s="20" t="s">
        <v>101</v>
      </c>
      <c r="C39" s="16"/>
      <c r="D39" s="17"/>
      <c r="E39" s="17"/>
      <c r="F39" s="17"/>
      <c r="G39" s="17"/>
    </row>
    <row r="40" spans="2:7" x14ac:dyDescent="0.3">
      <c r="B40" s="20" t="s">
        <v>102</v>
      </c>
      <c r="C40" s="19">
        <v>43</v>
      </c>
      <c r="D40" s="19">
        <v>38</v>
      </c>
      <c r="E40" s="19">
        <v>34</v>
      </c>
      <c r="F40" s="19">
        <v>31</v>
      </c>
      <c r="G40" s="19">
        <v>28</v>
      </c>
    </row>
    <row r="41" spans="2:7" x14ac:dyDescent="0.3">
      <c r="B41" s="20" t="s">
        <v>103</v>
      </c>
      <c r="C41" s="19">
        <v>43</v>
      </c>
      <c r="D41" s="19">
        <v>38</v>
      </c>
      <c r="E41" s="19">
        <v>34</v>
      </c>
      <c r="F41" s="19">
        <v>31</v>
      </c>
      <c r="G41" s="19">
        <v>28</v>
      </c>
    </row>
    <row r="42" spans="2:7" x14ac:dyDescent="0.3">
      <c r="B42" s="20" t="s">
        <v>107</v>
      </c>
      <c r="C42" s="19">
        <v>8459</v>
      </c>
      <c r="D42" s="19">
        <v>7519</v>
      </c>
      <c r="E42" s="19">
        <v>8811</v>
      </c>
      <c r="F42" s="19">
        <v>5196</v>
      </c>
      <c r="G42" s="19">
        <v>4546</v>
      </c>
    </row>
    <row r="43" spans="2:7" x14ac:dyDescent="0.3">
      <c r="B43" s="20" t="s">
        <v>108</v>
      </c>
      <c r="C43" s="19">
        <v>0</v>
      </c>
      <c r="D43" s="19">
        <v>0</v>
      </c>
      <c r="E43" s="19">
        <v>0</v>
      </c>
      <c r="F43" s="19">
        <v>1061</v>
      </c>
      <c r="G43" s="19">
        <v>928</v>
      </c>
    </row>
    <row r="44" spans="2:7" x14ac:dyDescent="0.3">
      <c r="B44" s="20" t="s">
        <v>109</v>
      </c>
      <c r="C44" s="19"/>
      <c r="D44" s="19"/>
      <c r="E44" s="19"/>
      <c r="F44" s="19"/>
      <c r="G44" s="19"/>
    </row>
    <row r="45" spans="2:7" ht="19.2" customHeight="1" x14ac:dyDescent="0.3"/>
    <row r="49" spans="8:9" ht="28.95" customHeight="1" x14ac:dyDescent="0.3">
      <c r="H49" s="4"/>
      <c r="I49" s="4"/>
    </row>
    <row r="50" spans="8:9" ht="19.2" customHeight="1" x14ac:dyDescent="0.3">
      <c r="H50" s="4"/>
      <c r="I50" s="4"/>
    </row>
    <row r="51" spans="8:9" ht="19.2" customHeight="1" x14ac:dyDescent="0.3">
      <c r="H51" s="4"/>
      <c r="I51" s="4"/>
    </row>
    <row r="52" spans="8:9" x14ac:dyDescent="0.3">
      <c r="H52" s="4"/>
      <c r="I52" s="4"/>
    </row>
    <row r="53" spans="8:9" x14ac:dyDescent="0.3">
      <c r="H53" s="4"/>
      <c r="I53" s="4"/>
    </row>
    <row r="54" spans="8:9" x14ac:dyDescent="0.3">
      <c r="H54" s="4"/>
      <c r="I54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44A8B-C6DE-46A9-9ECF-F5126B2F3536}">
  <sheetPr>
    <tabColor rgb="FFFFC000"/>
  </sheetPr>
  <dimension ref="B1:N63"/>
  <sheetViews>
    <sheetView showGridLines="0" topLeftCell="A34" zoomScaleNormal="100" workbookViewId="0">
      <selection activeCell="C56" sqref="C56"/>
    </sheetView>
  </sheetViews>
  <sheetFormatPr defaultColWidth="8.77734375" defaultRowHeight="13.8" x14ac:dyDescent="0.3"/>
  <cols>
    <col min="1" max="1" width="8.77734375" style="10"/>
    <col min="2" max="2" width="30.33203125" style="10" bestFit="1" customWidth="1"/>
    <col min="3" max="3" width="24.33203125" style="10" bestFit="1" customWidth="1"/>
    <col min="4" max="5" width="9" style="10" bestFit="1" customWidth="1"/>
    <col min="6" max="6" width="8.88671875" style="10" customWidth="1"/>
    <col min="7" max="7" width="10.21875" style="10" customWidth="1"/>
    <col min="8" max="8" width="8.77734375" style="10"/>
    <col min="9" max="9" width="23.33203125" style="10" bestFit="1" customWidth="1"/>
    <col min="10" max="14" width="8.88671875" style="10" bestFit="1" customWidth="1"/>
    <col min="15" max="16384" width="8.77734375" style="10"/>
  </cols>
  <sheetData>
    <row r="1" spans="2:14" x14ac:dyDescent="0.3">
      <c r="B1" s="8"/>
      <c r="C1" s="9"/>
    </row>
    <row r="2" spans="2:14" ht="14.4" x14ac:dyDescent="0.3">
      <c r="B2" s="20"/>
      <c r="C2" s="21">
        <v>44986</v>
      </c>
      <c r="D2" s="21">
        <v>44621</v>
      </c>
      <c r="E2" s="21">
        <v>44256</v>
      </c>
      <c r="F2" s="21">
        <v>43891</v>
      </c>
      <c r="G2" s="21">
        <v>43525</v>
      </c>
      <c r="I2" s="22"/>
      <c r="J2" s="21">
        <v>44986</v>
      </c>
      <c r="K2" s="21">
        <v>44621</v>
      </c>
      <c r="L2" s="21">
        <v>44256</v>
      </c>
      <c r="M2" s="21">
        <v>43891</v>
      </c>
      <c r="N2" s="21">
        <v>43525</v>
      </c>
    </row>
    <row r="3" spans="2:14" ht="14.4" x14ac:dyDescent="0.3">
      <c r="B3" s="20"/>
      <c r="C3" s="17" t="s">
        <v>17</v>
      </c>
      <c r="D3" s="17" t="s">
        <v>17</v>
      </c>
      <c r="E3" s="17" t="s">
        <v>17</v>
      </c>
      <c r="F3" s="17" t="s">
        <v>17</v>
      </c>
      <c r="G3" s="17" t="s">
        <v>17</v>
      </c>
      <c r="I3" s="20" t="s">
        <v>25</v>
      </c>
      <c r="J3" s="19">
        <f>C11</f>
        <v>50304</v>
      </c>
      <c r="K3" s="19">
        <f t="shared" ref="K3:N3" si="0">D11</f>
        <v>49061</v>
      </c>
      <c r="L3" s="19">
        <f t="shared" si="0"/>
        <v>47674</v>
      </c>
      <c r="M3" s="19">
        <f t="shared" si="0"/>
        <v>8229</v>
      </c>
      <c r="N3" s="19">
        <f t="shared" si="0"/>
        <v>7867</v>
      </c>
    </row>
    <row r="4" spans="2:14" ht="18" x14ac:dyDescent="0.3">
      <c r="B4" s="64" t="s">
        <v>18</v>
      </c>
      <c r="C4" s="16"/>
      <c r="D4" s="17"/>
      <c r="E4" s="17"/>
      <c r="F4" s="17"/>
      <c r="G4" s="17"/>
      <c r="I4" s="20" t="s">
        <v>30</v>
      </c>
      <c r="J4" s="67">
        <f>C17</f>
        <v>10537</v>
      </c>
      <c r="K4" s="67">
        <f t="shared" ref="K4:N4" si="1">D17</f>
        <v>10150</v>
      </c>
      <c r="L4" s="67">
        <f t="shared" si="1"/>
        <v>9960</v>
      </c>
      <c r="M4" s="67">
        <f t="shared" si="1"/>
        <v>2590</v>
      </c>
      <c r="N4" s="67">
        <f t="shared" si="1"/>
        <v>2077</v>
      </c>
    </row>
    <row r="5" spans="2:14" ht="14.4" x14ac:dyDescent="0.3">
      <c r="B5" s="23" t="s">
        <v>19</v>
      </c>
      <c r="C5" s="16"/>
      <c r="D5" s="17"/>
      <c r="E5" s="17"/>
      <c r="F5" s="17"/>
      <c r="G5" s="17"/>
      <c r="I5" s="20" t="s">
        <v>36</v>
      </c>
      <c r="J5" s="19">
        <f>C23</f>
        <v>12028</v>
      </c>
      <c r="K5" s="19">
        <f t="shared" ref="K5:N5" si="2">D23</f>
        <v>11280</v>
      </c>
      <c r="L5" s="19">
        <f t="shared" si="2"/>
        <v>11103</v>
      </c>
      <c r="M5" s="19">
        <f t="shared" si="2"/>
        <v>9317</v>
      </c>
      <c r="N5" s="19">
        <f t="shared" si="2"/>
        <v>8667</v>
      </c>
    </row>
    <row r="6" spans="2:14" ht="14.4" x14ac:dyDescent="0.3">
      <c r="B6" s="20" t="s">
        <v>20</v>
      </c>
      <c r="C6" s="60">
        <v>235</v>
      </c>
      <c r="D6" s="60">
        <v>235</v>
      </c>
      <c r="E6" s="60">
        <v>235</v>
      </c>
      <c r="F6" s="60">
        <v>216</v>
      </c>
      <c r="G6" s="60">
        <v>216</v>
      </c>
      <c r="I6" s="20" t="s">
        <v>49</v>
      </c>
      <c r="J6" s="19">
        <f>C36</f>
        <v>56089</v>
      </c>
      <c r="K6" s="19">
        <f t="shared" ref="K6:N6" si="3">D36</f>
        <v>54995</v>
      </c>
      <c r="L6" s="19">
        <f t="shared" si="3"/>
        <v>54540</v>
      </c>
      <c r="M6" s="19">
        <f t="shared" si="3"/>
        <v>7832</v>
      </c>
      <c r="N6" s="19">
        <f t="shared" si="3"/>
        <v>6715</v>
      </c>
    </row>
    <row r="7" spans="2:14" ht="14.4" x14ac:dyDescent="0.3">
      <c r="B7" s="23" t="s">
        <v>21</v>
      </c>
      <c r="C7" s="62">
        <v>235</v>
      </c>
      <c r="D7" s="62">
        <v>235</v>
      </c>
      <c r="E7" s="62">
        <v>235</v>
      </c>
      <c r="F7" s="62">
        <v>216</v>
      </c>
      <c r="G7" s="62">
        <v>216</v>
      </c>
      <c r="I7" s="20" t="s">
        <v>57</v>
      </c>
      <c r="J7" s="19">
        <f>C44</f>
        <v>16998</v>
      </c>
      <c r="K7" s="19">
        <f t="shared" ref="K7:N7" si="4">D44</f>
        <v>15522</v>
      </c>
      <c r="L7" s="19">
        <f t="shared" si="4"/>
        <v>14217</v>
      </c>
      <c r="M7" s="19">
        <f t="shared" si="4"/>
        <v>12321</v>
      </c>
      <c r="N7" s="19">
        <f t="shared" si="4"/>
        <v>11914</v>
      </c>
    </row>
    <row r="8" spans="2:14" ht="14.4" x14ac:dyDescent="0.3">
      <c r="B8" s="20" t="s">
        <v>22</v>
      </c>
      <c r="C8" s="60">
        <v>50069</v>
      </c>
      <c r="D8" s="60">
        <v>48826</v>
      </c>
      <c r="E8" s="60">
        <v>47439</v>
      </c>
      <c r="F8" s="60">
        <v>7998</v>
      </c>
      <c r="G8" s="60">
        <v>7627</v>
      </c>
      <c r="I8" s="20" t="s">
        <v>58</v>
      </c>
      <c r="J8" s="19">
        <f>C45</f>
        <v>73087</v>
      </c>
      <c r="K8" s="19">
        <f t="shared" ref="K8:N8" si="5">D45</f>
        <v>70517</v>
      </c>
      <c r="L8" s="19">
        <f t="shared" si="5"/>
        <v>68757</v>
      </c>
      <c r="M8" s="19">
        <f t="shared" si="5"/>
        <v>20153</v>
      </c>
      <c r="N8" s="19">
        <f t="shared" si="5"/>
        <v>18629</v>
      </c>
    </row>
    <row r="9" spans="2:14" ht="14.4" x14ac:dyDescent="0.3">
      <c r="B9" s="23" t="s">
        <v>23</v>
      </c>
      <c r="C9" s="62">
        <v>50069</v>
      </c>
      <c r="D9" s="62">
        <v>48826</v>
      </c>
      <c r="E9" s="62">
        <v>47439</v>
      </c>
      <c r="F9" s="62">
        <v>7998</v>
      </c>
      <c r="G9" s="62">
        <v>7627</v>
      </c>
    </row>
    <row r="10" spans="2:14" ht="14.4" x14ac:dyDescent="0.3">
      <c r="B10" s="20" t="s">
        <v>24</v>
      </c>
      <c r="C10" s="60">
        <v>0</v>
      </c>
      <c r="D10" s="60">
        <v>0</v>
      </c>
      <c r="E10" s="60">
        <v>0</v>
      </c>
      <c r="F10" s="60">
        <v>15</v>
      </c>
      <c r="G10" s="60">
        <v>24</v>
      </c>
    </row>
    <row r="11" spans="2:14" ht="14.4" x14ac:dyDescent="0.3">
      <c r="B11" s="23" t="s">
        <v>25</v>
      </c>
      <c r="C11" s="62">
        <f>SUM(C7+C9+C10)</f>
        <v>50304</v>
      </c>
      <c r="D11" s="62">
        <f t="shared" ref="D11:G11" si="6">SUM(D7+D9+D10)</f>
        <v>49061</v>
      </c>
      <c r="E11" s="62">
        <f t="shared" si="6"/>
        <v>47674</v>
      </c>
      <c r="F11" s="62">
        <f t="shared" si="6"/>
        <v>8229</v>
      </c>
      <c r="G11" s="62">
        <f t="shared" si="6"/>
        <v>7867</v>
      </c>
    </row>
    <row r="12" spans="2:14" ht="14.4" x14ac:dyDescent="0.3">
      <c r="B12" s="23" t="str">
        <f>UPPER("minority interest")</f>
        <v>MINORITY INTEREST</v>
      </c>
      <c r="C12" s="60">
        <v>218</v>
      </c>
      <c r="D12" s="60">
        <v>26</v>
      </c>
      <c r="E12" s="60">
        <v>20</v>
      </c>
      <c r="F12" s="60">
        <v>17</v>
      </c>
      <c r="G12" s="60">
        <v>18</v>
      </c>
    </row>
    <row r="13" spans="2:14" ht="14.4" x14ac:dyDescent="0.3">
      <c r="B13" s="23" t="s">
        <v>26</v>
      </c>
      <c r="C13" s="16"/>
      <c r="D13" s="17"/>
      <c r="E13" s="17"/>
      <c r="F13" s="17"/>
      <c r="G13" s="17"/>
    </row>
    <row r="14" spans="2:14" ht="14.4" x14ac:dyDescent="0.3">
      <c r="B14" s="20" t="s">
        <v>27</v>
      </c>
      <c r="C14" s="60">
        <v>1363</v>
      </c>
      <c r="D14" s="60">
        <v>1580</v>
      </c>
      <c r="E14" s="60">
        <v>1578</v>
      </c>
      <c r="F14" s="60">
        <v>1227</v>
      </c>
      <c r="G14" s="60">
        <v>1082</v>
      </c>
    </row>
    <row r="15" spans="2:14" ht="14.4" x14ac:dyDescent="0.3">
      <c r="B15" s="20" t="s">
        <v>28</v>
      </c>
      <c r="C15" s="60">
        <v>6421</v>
      </c>
      <c r="D15" s="60">
        <v>6141</v>
      </c>
      <c r="E15" s="60">
        <v>5988</v>
      </c>
      <c r="F15" s="60">
        <v>0</v>
      </c>
      <c r="G15" s="60">
        <v>0</v>
      </c>
    </row>
    <row r="16" spans="2:14" ht="14.4" x14ac:dyDescent="0.3">
      <c r="B16" s="20" t="s">
        <v>29</v>
      </c>
      <c r="C16" s="60">
        <v>2753</v>
      </c>
      <c r="D16" s="60">
        <v>2429</v>
      </c>
      <c r="E16" s="60">
        <v>2394</v>
      </c>
      <c r="F16" s="60">
        <v>1363</v>
      </c>
      <c r="G16" s="60">
        <v>995</v>
      </c>
    </row>
    <row r="17" spans="2:7" ht="14.4" x14ac:dyDescent="0.3">
      <c r="B17" s="23" t="s">
        <v>30</v>
      </c>
      <c r="C17" s="61">
        <f>SUM(C14:C16)</f>
        <v>10537</v>
      </c>
      <c r="D17" s="61">
        <f>SUM(D14:D16)</f>
        <v>10150</v>
      </c>
      <c r="E17" s="61">
        <f t="shared" ref="E17:G17" si="7">SUM(E14:E16)</f>
        <v>9960</v>
      </c>
      <c r="F17" s="61">
        <f t="shared" si="7"/>
        <v>2590</v>
      </c>
      <c r="G17" s="61">
        <f t="shared" si="7"/>
        <v>2077</v>
      </c>
    </row>
    <row r="18" spans="2:7" ht="14.4" x14ac:dyDescent="0.3">
      <c r="B18" s="23" t="s">
        <v>31</v>
      </c>
      <c r="C18" s="16"/>
      <c r="D18" s="17"/>
      <c r="E18" s="17"/>
      <c r="F18" s="17"/>
      <c r="G18" s="17"/>
    </row>
    <row r="19" spans="2:7" ht="14.4" x14ac:dyDescent="0.3">
      <c r="B19" s="20" t="s">
        <v>32</v>
      </c>
      <c r="C19" s="60">
        <v>98</v>
      </c>
      <c r="D19" s="60">
        <v>0</v>
      </c>
      <c r="E19" s="60">
        <v>0</v>
      </c>
      <c r="F19" s="60">
        <v>0</v>
      </c>
      <c r="G19" s="60">
        <v>99</v>
      </c>
    </row>
    <row r="20" spans="2:7" ht="14.4" x14ac:dyDescent="0.3">
      <c r="B20" s="20" t="s">
        <v>33</v>
      </c>
      <c r="C20" s="60">
        <v>9574</v>
      </c>
      <c r="D20" s="60">
        <v>9068</v>
      </c>
      <c r="E20" s="60">
        <v>8802</v>
      </c>
      <c r="F20" s="60">
        <v>7535</v>
      </c>
      <c r="G20" s="60">
        <v>7206</v>
      </c>
    </row>
    <row r="21" spans="2:7" ht="14.4" x14ac:dyDescent="0.3">
      <c r="B21" s="20" t="s">
        <v>34</v>
      </c>
      <c r="C21" s="60">
        <v>1967</v>
      </c>
      <c r="D21" s="60">
        <v>1866</v>
      </c>
      <c r="E21" s="60">
        <v>1794</v>
      </c>
      <c r="F21" s="60">
        <v>1360</v>
      </c>
      <c r="G21" s="60">
        <v>839</v>
      </c>
    </row>
    <row r="22" spans="2:7" ht="14.4" x14ac:dyDescent="0.3">
      <c r="B22" s="20" t="s">
        <v>35</v>
      </c>
      <c r="C22" s="60">
        <v>389</v>
      </c>
      <c r="D22" s="60">
        <v>346</v>
      </c>
      <c r="E22" s="60">
        <v>507</v>
      </c>
      <c r="F22" s="60">
        <v>422</v>
      </c>
      <c r="G22" s="60">
        <v>523</v>
      </c>
    </row>
    <row r="23" spans="2:7" ht="14.4" x14ac:dyDescent="0.3">
      <c r="B23" s="23" t="s">
        <v>36</v>
      </c>
      <c r="C23" s="18">
        <f>SUM(C19:C22)</f>
        <v>12028</v>
      </c>
      <c r="D23" s="18">
        <f t="shared" ref="D23:G23" si="8">SUM(D19:D22)</f>
        <v>11280</v>
      </c>
      <c r="E23" s="18">
        <f t="shared" si="8"/>
        <v>11103</v>
      </c>
      <c r="F23" s="18">
        <f t="shared" si="8"/>
        <v>9317</v>
      </c>
      <c r="G23" s="18">
        <f t="shared" si="8"/>
        <v>8667</v>
      </c>
    </row>
    <row r="24" spans="2:7" ht="14.4" x14ac:dyDescent="0.3">
      <c r="B24" s="23" t="s">
        <v>37</v>
      </c>
      <c r="C24" s="18">
        <f>SUM(C11+C17+C23+C12)</f>
        <v>73087</v>
      </c>
      <c r="D24" s="18">
        <f t="shared" ref="D24:G24" si="9">SUM(D11+D17+D23+D12)</f>
        <v>70517</v>
      </c>
      <c r="E24" s="18">
        <f t="shared" si="9"/>
        <v>68757</v>
      </c>
      <c r="F24" s="18">
        <f t="shared" si="9"/>
        <v>20153</v>
      </c>
      <c r="G24" s="18">
        <f t="shared" si="9"/>
        <v>18629</v>
      </c>
    </row>
    <row r="25" spans="2:7" ht="18" x14ac:dyDescent="0.3">
      <c r="B25" s="64" t="s">
        <v>38</v>
      </c>
      <c r="C25" s="16"/>
      <c r="D25" s="17"/>
      <c r="E25" s="17"/>
      <c r="F25" s="17"/>
      <c r="G25" s="17"/>
    </row>
    <row r="26" spans="2:7" ht="14.4" x14ac:dyDescent="0.3">
      <c r="B26" s="23" t="s">
        <v>39</v>
      </c>
      <c r="C26" s="16"/>
      <c r="D26" s="17"/>
      <c r="E26" s="17"/>
      <c r="F26" s="17"/>
      <c r="G26" s="17"/>
    </row>
    <row r="27" spans="2:7" ht="14.4" x14ac:dyDescent="0.3">
      <c r="B27" s="20" t="s">
        <v>40</v>
      </c>
      <c r="C27" s="60">
        <v>6949</v>
      </c>
      <c r="D27" s="60">
        <v>6169</v>
      </c>
      <c r="E27" s="60">
        <v>6116</v>
      </c>
      <c r="F27" s="60">
        <v>4960</v>
      </c>
      <c r="G27" s="60">
        <v>4192</v>
      </c>
    </row>
    <row r="28" spans="2:7" ht="14.4" x14ac:dyDescent="0.3">
      <c r="B28" s="20" t="s">
        <v>41</v>
      </c>
      <c r="C28" s="60">
        <v>28263</v>
      </c>
      <c r="D28" s="60">
        <v>27907</v>
      </c>
      <c r="E28" s="60">
        <v>27930</v>
      </c>
      <c r="F28" s="60">
        <v>402</v>
      </c>
      <c r="G28" s="60">
        <v>406</v>
      </c>
    </row>
    <row r="29" spans="2:7" ht="14.4" x14ac:dyDescent="0.3">
      <c r="B29" s="20" t="s">
        <v>42</v>
      </c>
      <c r="C29" s="60">
        <v>1132</v>
      </c>
      <c r="D29" s="60">
        <v>1313</v>
      </c>
      <c r="E29" s="60">
        <v>745</v>
      </c>
      <c r="F29" s="60">
        <v>597</v>
      </c>
      <c r="G29" s="60">
        <v>406</v>
      </c>
    </row>
    <row r="30" spans="2:7" ht="14.4" x14ac:dyDescent="0.3">
      <c r="B30" s="20" t="s">
        <v>43</v>
      </c>
      <c r="C30" s="60"/>
      <c r="D30" s="60"/>
      <c r="E30" s="60"/>
      <c r="F30" s="60"/>
      <c r="G30" s="60"/>
    </row>
    <row r="31" spans="2:7" ht="14.4" x14ac:dyDescent="0.3">
      <c r="B31" s="20" t="s">
        <v>44</v>
      </c>
      <c r="C31" s="60">
        <v>36344</v>
      </c>
      <c r="D31" s="60">
        <v>35389</v>
      </c>
      <c r="E31" s="60">
        <v>34791</v>
      </c>
      <c r="F31" s="60">
        <v>5959</v>
      </c>
      <c r="G31" s="60">
        <v>5004</v>
      </c>
    </row>
    <row r="32" spans="2:7" ht="14.4" x14ac:dyDescent="0.3">
      <c r="B32" s="20" t="s">
        <v>45</v>
      </c>
      <c r="C32" s="60">
        <v>71</v>
      </c>
      <c r="D32" s="60">
        <v>2</v>
      </c>
      <c r="E32" s="60">
        <v>2</v>
      </c>
      <c r="F32" s="60">
        <v>2</v>
      </c>
      <c r="G32" s="60">
        <v>2</v>
      </c>
    </row>
    <row r="33" spans="2:7" ht="14.4" x14ac:dyDescent="0.3">
      <c r="B33" s="20" t="s">
        <v>46</v>
      </c>
      <c r="C33" s="60">
        <v>10</v>
      </c>
      <c r="D33" s="60">
        <v>11</v>
      </c>
      <c r="E33" s="60">
        <v>17</v>
      </c>
      <c r="F33" s="60">
        <v>284</v>
      </c>
      <c r="G33" s="60">
        <v>373</v>
      </c>
    </row>
    <row r="34" spans="2:7" ht="14.4" x14ac:dyDescent="0.3">
      <c r="B34" s="20" t="s">
        <v>47</v>
      </c>
      <c r="C34" s="60">
        <v>98</v>
      </c>
      <c r="D34" s="60">
        <v>115</v>
      </c>
      <c r="E34" s="60">
        <v>251</v>
      </c>
      <c r="F34" s="60">
        <v>238</v>
      </c>
      <c r="G34" s="60">
        <v>215</v>
      </c>
    </row>
    <row r="35" spans="2:7" ht="14.4" x14ac:dyDescent="0.3">
      <c r="B35" s="20" t="s">
        <v>48</v>
      </c>
      <c r="C35" s="60">
        <v>2100</v>
      </c>
      <c r="D35" s="60">
        <v>2081</v>
      </c>
      <c r="E35" s="60">
        <v>2082</v>
      </c>
      <c r="F35" s="60">
        <v>1232</v>
      </c>
      <c r="G35" s="60">
        <v>1004</v>
      </c>
    </row>
    <row r="36" spans="2:7" ht="14.4" x14ac:dyDescent="0.3">
      <c r="B36" s="23" t="s">
        <v>49</v>
      </c>
      <c r="C36" s="62">
        <v>56089</v>
      </c>
      <c r="D36" s="62">
        <v>54995</v>
      </c>
      <c r="E36" s="62">
        <v>54540</v>
      </c>
      <c r="F36" s="62">
        <v>7832</v>
      </c>
      <c r="G36" s="62">
        <v>6715</v>
      </c>
    </row>
    <row r="37" spans="2:7" ht="14.4" x14ac:dyDescent="0.3">
      <c r="B37" s="23" t="s">
        <v>50</v>
      </c>
      <c r="C37" s="16"/>
      <c r="D37" s="17"/>
      <c r="E37" s="17"/>
      <c r="F37" s="17"/>
      <c r="G37" s="17"/>
    </row>
    <row r="38" spans="2:7" ht="14.4" x14ac:dyDescent="0.3">
      <c r="B38" s="20" t="s">
        <v>51</v>
      </c>
      <c r="C38" s="60">
        <v>2811</v>
      </c>
      <c r="D38" s="60">
        <v>3519</v>
      </c>
      <c r="E38" s="60">
        <v>2707</v>
      </c>
      <c r="F38" s="60">
        <v>1253</v>
      </c>
      <c r="G38" s="60">
        <v>2714</v>
      </c>
    </row>
    <row r="39" spans="2:7" ht="14.4" x14ac:dyDescent="0.3">
      <c r="B39" s="20" t="s">
        <v>52</v>
      </c>
      <c r="C39" s="60">
        <v>4251</v>
      </c>
      <c r="D39" s="60">
        <v>4096</v>
      </c>
      <c r="E39" s="60">
        <v>3579</v>
      </c>
      <c r="F39" s="60">
        <v>2767</v>
      </c>
      <c r="G39" s="60">
        <v>2574</v>
      </c>
    </row>
    <row r="40" spans="2:7" ht="14.4" x14ac:dyDescent="0.3">
      <c r="B40" s="20" t="s">
        <v>53</v>
      </c>
      <c r="C40" s="60">
        <v>3079</v>
      </c>
      <c r="D40" s="60">
        <v>2236</v>
      </c>
      <c r="E40" s="60">
        <v>1758</v>
      </c>
      <c r="F40" s="60">
        <v>1149</v>
      </c>
      <c r="G40" s="60">
        <v>1816</v>
      </c>
    </row>
    <row r="41" spans="2:7" ht="14.4" x14ac:dyDescent="0.3">
      <c r="B41" s="20" t="s">
        <v>54</v>
      </c>
      <c r="C41" s="60">
        <v>4678</v>
      </c>
      <c r="D41" s="60">
        <v>3846</v>
      </c>
      <c r="E41" s="60">
        <v>4471</v>
      </c>
      <c r="F41" s="60">
        <v>5113</v>
      </c>
      <c r="G41" s="60">
        <v>3757</v>
      </c>
    </row>
    <row r="42" spans="2:7" ht="14.4" x14ac:dyDescent="0.3">
      <c r="B42" s="20" t="s">
        <v>55</v>
      </c>
      <c r="C42" s="60">
        <v>36</v>
      </c>
      <c r="D42" s="60">
        <v>35</v>
      </c>
      <c r="E42" s="60">
        <v>0</v>
      </c>
      <c r="F42" s="60">
        <v>0</v>
      </c>
      <c r="G42" s="60">
        <v>4</v>
      </c>
    </row>
    <row r="43" spans="2:7" ht="14.4" x14ac:dyDescent="0.3">
      <c r="B43" s="20" t="s">
        <v>56</v>
      </c>
      <c r="C43" s="60">
        <v>2143</v>
      </c>
      <c r="D43" s="60">
        <v>1790</v>
      </c>
      <c r="E43" s="60">
        <v>1702</v>
      </c>
      <c r="F43" s="60">
        <v>2039</v>
      </c>
      <c r="G43" s="60">
        <v>1049</v>
      </c>
    </row>
    <row r="44" spans="2:7" ht="14.4" x14ac:dyDescent="0.3">
      <c r="B44" s="23" t="s">
        <v>57</v>
      </c>
      <c r="C44" s="18">
        <f>SUM(C38:C43)</f>
        <v>16998</v>
      </c>
      <c r="D44" s="18">
        <f t="shared" ref="D44:G44" si="10">SUM(D38:D43)</f>
        <v>15522</v>
      </c>
      <c r="E44" s="18">
        <f t="shared" si="10"/>
        <v>14217</v>
      </c>
      <c r="F44" s="18">
        <f t="shared" si="10"/>
        <v>12321</v>
      </c>
      <c r="G44" s="18">
        <f t="shared" si="10"/>
        <v>11914</v>
      </c>
    </row>
    <row r="45" spans="2:7" ht="14.4" x14ac:dyDescent="0.3">
      <c r="B45" s="23" t="s">
        <v>58</v>
      </c>
      <c r="C45" s="18">
        <f>SUM(C44+C36)</f>
        <v>73087</v>
      </c>
      <c r="D45" s="18">
        <f t="shared" ref="D45:G45" si="11">SUM(D44+D36)</f>
        <v>70517</v>
      </c>
      <c r="E45" s="18">
        <f t="shared" si="11"/>
        <v>68757</v>
      </c>
      <c r="F45" s="18">
        <f t="shared" si="11"/>
        <v>20153</v>
      </c>
      <c r="G45" s="18">
        <f t="shared" si="11"/>
        <v>18629</v>
      </c>
    </row>
    <row r="46" spans="2:7" ht="14.4" x14ac:dyDescent="0.3">
      <c r="B46" s="23" t="s">
        <v>59</v>
      </c>
      <c r="C46" s="16"/>
      <c r="D46" s="17"/>
      <c r="E46" s="17"/>
      <c r="F46" s="17"/>
      <c r="G46" s="17"/>
    </row>
    <row r="47" spans="2:7" ht="14.4" x14ac:dyDescent="0.3">
      <c r="B47" s="23" t="s">
        <v>60</v>
      </c>
      <c r="C47" s="16"/>
      <c r="D47" s="17"/>
      <c r="E47" s="17"/>
      <c r="F47" s="17"/>
      <c r="G47" s="17"/>
    </row>
    <row r="48" spans="2:7" ht="14.4" x14ac:dyDescent="0.3">
      <c r="B48" s="20" t="s">
        <v>61</v>
      </c>
      <c r="C48" s="60">
        <v>3574</v>
      </c>
      <c r="D48" s="60">
        <v>3230</v>
      </c>
      <c r="E48" s="60">
        <v>2985</v>
      </c>
      <c r="F48" s="60">
        <v>2923</v>
      </c>
      <c r="G48" s="60">
        <v>2196</v>
      </c>
    </row>
    <row r="49" spans="2:7" ht="19.2" customHeight="1" x14ac:dyDescent="0.3">
      <c r="B49" s="20" t="s">
        <v>63</v>
      </c>
      <c r="C49" s="19"/>
      <c r="D49" s="17"/>
      <c r="E49" s="17"/>
      <c r="F49" s="17"/>
      <c r="G49" s="17"/>
    </row>
    <row r="50" spans="2:7" ht="19.2" customHeight="1" x14ac:dyDescent="0.3">
      <c r="B50" s="20" t="s">
        <v>66</v>
      </c>
      <c r="C50" s="17"/>
      <c r="D50" s="17"/>
      <c r="E50" s="17"/>
      <c r="F50" s="17"/>
      <c r="G50" s="17"/>
    </row>
    <row r="51" spans="2:7" ht="14.4" x14ac:dyDescent="0.3">
      <c r="B51" s="23" t="s">
        <v>67</v>
      </c>
      <c r="C51" s="16"/>
      <c r="D51" s="17"/>
      <c r="E51" s="17"/>
      <c r="F51" s="17"/>
      <c r="G51" s="17"/>
    </row>
    <row r="52" spans="2:7" ht="14.4" x14ac:dyDescent="0.3">
      <c r="B52" s="20" t="s">
        <v>68</v>
      </c>
      <c r="C52" s="60">
        <v>131.69</v>
      </c>
      <c r="D52" s="60">
        <v>131.69</v>
      </c>
      <c r="E52" s="60">
        <v>131.69</v>
      </c>
      <c r="F52" s="60">
        <v>131.69</v>
      </c>
      <c r="G52" s="60">
        <v>131.69</v>
      </c>
    </row>
    <row r="53" spans="2:7" ht="14.4" x14ac:dyDescent="0.3">
      <c r="B53" s="23" t="s">
        <v>69</v>
      </c>
      <c r="C53" s="66"/>
      <c r="D53" s="60"/>
      <c r="E53" s="60"/>
      <c r="F53" s="60"/>
      <c r="G53" s="60"/>
    </row>
    <row r="54" spans="2:7" ht="19.2" customHeight="1" x14ac:dyDescent="0.3">
      <c r="B54" s="20" t="s">
        <v>70</v>
      </c>
      <c r="C54" s="60">
        <v>2</v>
      </c>
      <c r="D54" s="60">
        <v>2</v>
      </c>
      <c r="E54" s="60">
        <v>2</v>
      </c>
      <c r="F54" s="60">
        <v>2</v>
      </c>
      <c r="G54" s="60">
        <v>2</v>
      </c>
    </row>
    <row r="55" spans="2:7" ht="14.4" x14ac:dyDescent="0.3">
      <c r="B55" s="23" t="s">
        <v>71</v>
      </c>
      <c r="C55" s="65"/>
      <c r="D55" s="60"/>
      <c r="E55" s="60"/>
      <c r="F55" s="60"/>
      <c r="G55" s="60"/>
    </row>
    <row r="56" spans="2:7" ht="28.95" customHeight="1" x14ac:dyDescent="0.3">
      <c r="B56" s="20" t="s">
        <v>174</v>
      </c>
      <c r="C56" s="60">
        <v>2811</v>
      </c>
      <c r="D56" s="60">
        <v>3519</v>
      </c>
      <c r="E56" s="60">
        <v>2707</v>
      </c>
      <c r="F56" s="60">
        <v>1253</v>
      </c>
      <c r="G56" s="60">
        <v>2714</v>
      </c>
    </row>
    <row r="57" spans="2:7" x14ac:dyDescent="0.3">
      <c r="B57" s="5"/>
      <c r="C57" s="7"/>
      <c r="D57" s="6"/>
      <c r="E57" s="6"/>
      <c r="F57" s="6"/>
      <c r="G57" s="6"/>
    </row>
    <row r="58" spans="2:7" ht="19.2" customHeight="1" x14ac:dyDescent="0.3"/>
    <row r="63" spans="2:7" ht="19.2" customHeight="1" x14ac:dyDescent="0.3"/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5D38-F23D-48D9-929C-3A7FA9F134DE}">
  <sheetPr>
    <tabColor rgb="FFFFFF00"/>
  </sheetPr>
  <dimension ref="B11:S77"/>
  <sheetViews>
    <sheetView showGridLines="0" topLeftCell="A25" zoomScaleNormal="100" workbookViewId="0">
      <selection activeCell="T12" sqref="T12"/>
    </sheetView>
  </sheetViews>
  <sheetFormatPr defaultColWidth="8.77734375" defaultRowHeight="14.4" x14ac:dyDescent="0.3"/>
  <cols>
    <col min="19" max="19" width="17.44140625" bestFit="1" customWidth="1"/>
  </cols>
  <sheetData>
    <row r="11" spans="18:19" x14ac:dyDescent="0.3">
      <c r="R11" t="s">
        <v>148</v>
      </c>
      <c r="S11" s="1"/>
    </row>
    <row r="12" spans="18:19" x14ac:dyDescent="0.3">
      <c r="S12" s="1"/>
    </row>
    <row r="13" spans="18:19" x14ac:dyDescent="0.3">
      <c r="S13" s="1"/>
    </row>
    <row r="14" spans="18:19" x14ac:dyDescent="0.3">
      <c r="S14" s="1"/>
    </row>
    <row r="15" spans="18:19" x14ac:dyDescent="0.3">
      <c r="S15" s="1"/>
    </row>
    <row r="16" spans="18:19" x14ac:dyDescent="0.3">
      <c r="S16" s="1"/>
    </row>
    <row r="17" spans="2:19" x14ac:dyDescent="0.3">
      <c r="S17" s="1"/>
    </row>
    <row r="18" spans="2:19" x14ac:dyDescent="0.3">
      <c r="B18" s="70" t="s">
        <v>112</v>
      </c>
      <c r="C18" s="71"/>
      <c r="D18" s="71"/>
      <c r="E18" s="71"/>
      <c r="F18" s="71"/>
      <c r="G18" s="71"/>
      <c r="H18" s="71"/>
      <c r="J18" s="72" t="s">
        <v>113</v>
      </c>
      <c r="K18" s="72"/>
      <c r="L18" s="72"/>
      <c r="M18" s="72"/>
      <c r="N18" s="72"/>
      <c r="O18" s="72"/>
      <c r="P18" s="72"/>
      <c r="S18" s="1"/>
    </row>
    <row r="19" spans="2:19" x14ac:dyDescent="0.3">
      <c r="S19" s="1"/>
    </row>
    <row r="20" spans="2:19" x14ac:dyDescent="0.3">
      <c r="S20" s="1"/>
    </row>
    <row r="21" spans="2:19" x14ac:dyDescent="0.3">
      <c r="S21" s="1"/>
    </row>
    <row r="22" spans="2:19" x14ac:dyDescent="0.3">
      <c r="S22" s="1"/>
    </row>
    <row r="36" spans="2:17" ht="14.55" customHeight="1" x14ac:dyDescent="0.3">
      <c r="B36" s="68" t="s">
        <v>118</v>
      </c>
      <c r="C36" s="68"/>
      <c r="D36" s="68"/>
      <c r="E36" s="68"/>
      <c r="F36" s="68"/>
      <c r="G36" s="68"/>
      <c r="H36" s="68"/>
      <c r="J36" s="73" t="s">
        <v>116</v>
      </c>
      <c r="K36" s="73"/>
      <c r="L36" s="73"/>
      <c r="M36" s="73"/>
      <c r="N36" s="73"/>
      <c r="O36" s="73"/>
      <c r="P36" s="73"/>
      <c r="Q36" s="25"/>
    </row>
    <row r="37" spans="2:17" x14ac:dyDescent="0.3">
      <c r="B37" s="68"/>
      <c r="C37" s="68"/>
      <c r="D37" s="68"/>
      <c r="E37" s="68"/>
      <c r="F37" s="68"/>
      <c r="G37" s="68"/>
      <c r="H37" s="68"/>
      <c r="J37" s="73"/>
      <c r="K37" s="73"/>
      <c r="L37" s="73"/>
      <c r="M37" s="73"/>
      <c r="N37" s="73"/>
      <c r="O37" s="73"/>
      <c r="P37" s="73"/>
      <c r="Q37" s="25"/>
    </row>
    <row r="38" spans="2:17" x14ac:dyDescent="0.3">
      <c r="B38" s="68"/>
      <c r="C38" s="68"/>
      <c r="D38" s="68"/>
      <c r="E38" s="68"/>
      <c r="F38" s="68"/>
      <c r="G38" s="68"/>
      <c r="H38" s="68"/>
      <c r="J38" s="73"/>
      <c r="K38" s="73"/>
      <c r="L38" s="73"/>
      <c r="M38" s="73"/>
      <c r="N38" s="73"/>
      <c r="O38" s="73"/>
      <c r="P38" s="73"/>
      <c r="Q38" s="25"/>
    </row>
    <row r="56" spans="2:17" ht="14.55" customHeight="1" x14ac:dyDescent="0.3">
      <c r="B56" s="74" t="s">
        <v>114</v>
      </c>
      <c r="C56" s="74"/>
      <c r="D56" s="74"/>
      <c r="E56" s="74"/>
      <c r="F56" s="74"/>
      <c r="G56" s="74"/>
      <c r="H56" s="74"/>
      <c r="I56" s="25"/>
      <c r="J56" s="69" t="s">
        <v>115</v>
      </c>
      <c r="K56" s="69"/>
      <c r="L56" s="69"/>
      <c r="M56" s="69"/>
      <c r="N56" s="69"/>
      <c r="O56" s="69"/>
      <c r="P56" s="69"/>
      <c r="Q56" s="69"/>
    </row>
    <row r="57" spans="2:17" x14ac:dyDescent="0.3">
      <c r="B57" s="74"/>
      <c r="C57" s="74"/>
      <c r="D57" s="74"/>
      <c r="E57" s="74"/>
      <c r="F57" s="74"/>
      <c r="G57" s="74"/>
      <c r="H57" s="74"/>
      <c r="I57" s="25"/>
      <c r="J57" s="69"/>
      <c r="K57" s="69"/>
      <c r="L57" s="69"/>
      <c r="M57" s="69"/>
      <c r="N57" s="69"/>
      <c r="O57" s="69"/>
      <c r="P57" s="69"/>
      <c r="Q57" s="69"/>
    </row>
    <row r="58" spans="2:17" x14ac:dyDescent="0.3">
      <c r="B58" s="25"/>
      <c r="C58" s="25"/>
      <c r="D58" s="25"/>
      <c r="E58" s="25"/>
      <c r="F58" s="25"/>
      <c r="G58" s="25"/>
      <c r="H58" s="25"/>
      <c r="I58" s="25"/>
      <c r="J58" s="69"/>
      <c r="K58" s="69"/>
      <c r="L58" s="69"/>
      <c r="M58" s="69"/>
      <c r="N58" s="69"/>
      <c r="O58" s="69"/>
      <c r="P58" s="69"/>
      <c r="Q58" s="69"/>
    </row>
    <row r="59" spans="2:17" x14ac:dyDescent="0.3">
      <c r="B59" s="24"/>
      <c r="C59" s="24"/>
      <c r="D59" s="24"/>
      <c r="E59" s="24"/>
      <c r="F59" s="24"/>
      <c r="G59" s="24"/>
      <c r="H59" s="24"/>
      <c r="I59" s="24"/>
    </row>
    <row r="76" spans="10:16" x14ac:dyDescent="0.3">
      <c r="J76" s="68" t="s">
        <v>117</v>
      </c>
      <c r="K76" s="68"/>
      <c r="L76" s="68"/>
      <c r="M76" s="68"/>
      <c r="N76" s="68"/>
      <c r="O76" s="68"/>
      <c r="P76" s="68"/>
    </row>
    <row r="77" spans="10:16" x14ac:dyDescent="0.3">
      <c r="J77" s="68"/>
      <c r="K77" s="68"/>
      <c r="L77" s="68"/>
      <c r="M77" s="68"/>
      <c r="N77" s="68"/>
      <c r="O77" s="68"/>
      <c r="P77" s="68"/>
    </row>
  </sheetData>
  <mergeCells count="7">
    <mergeCell ref="J76:P77"/>
    <mergeCell ref="J56:Q58"/>
    <mergeCell ref="B18:H18"/>
    <mergeCell ref="J18:P18"/>
    <mergeCell ref="B36:H38"/>
    <mergeCell ref="J36:P38"/>
    <mergeCell ref="B56:H57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0A30-D669-4781-A43D-6E86BF8D6898}">
  <sheetPr>
    <tabColor rgb="FF92D050"/>
  </sheetPr>
  <dimension ref="A2:J24"/>
  <sheetViews>
    <sheetView showGridLines="0" zoomScaleNormal="100" workbookViewId="0">
      <selection activeCell="I29" sqref="I29"/>
    </sheetView>
  </sheetViews>
  <sheetFormatPr defaultColWidth="8.77734375" defaultRowHeight="14.4" x14ac:dyDescent="0.3"/>
  <cols>
    <col min="1" max="1" width="11.109375" customWidth="1"/>
    <col min="2" max="2" width="27" bestFit="1" customWidth="1"/>
    <col min="3" max="7" width="5.44140625" bestFit="1" customWidth="1"/>
    <col min="8" max="8" width="9.44140625" bestFit="1" customWidth="1"/>
    <col min="9" max="9" width="35.77734375" bestFit="1" customWidth="1"/>
  </cols>
  <sheetData>
    <row r="2" spans="1:10" x14ac:dyDescent="0.3">
      <c r="B2" s="12"/>
      <c r="C2" s="12">
        <v>2021</v>
      </c>
      <c r="D2" s="12">
        <v>2020</v>
      </c>
      <c r="E2" s="12">
        <v>2019</v>
      </c>
      <c r="F2" s="12">
        <v>2018</v>
      </c>
      <c r="G2" s="12">
        <v>2017</v>
      </c>
      <c r="H2" s="12" t="s">
        <v>119</v>
      </c>
      <c r="I2" s="12" t="s">
        <v>144</v>
      </c>
    </row>
    <row r="3" spans="1:10" ht="23.4" x14ac:dyDescent="0.45">
      <c r="A3" s="3"/>
      <c r="B3" s="30" t="s">
        <v>172</v>
      </c>
      <c r="C3" s="11"/>
      <c r="D3" s="11"/>
      <c r="E3" s="11"/>
      <c r="F3" s="11"/>
      <c r="G3" s="11"/>
      <c r="H3" s="11"/>
      <c r="I3" s="11"/>
    </row>
    <row r="4" spans="1:10" x14ac:dyDescent="0.3">
      <c r="B4" s="12" t="s">
        <v>1</v>
      </c>
      <c r="C4" s="13">
        <f>BalanceSheet!C44/BalanceSheet!C23</f>
        <v>1.4132025274359827</v>
      </c>
      <c r="D4" s="13">
        <f>BalanceSheet!D44/BalanceSheet!D23</f>
        <v>1.3760638297872341</v>
      </c>
      <c r="E4" s="13">
        <f>BalanceSheet!E44/BalanceSheet!E23</f>
        <v>1.2804647392596595</v>
      </c>
      <c r="F4" s="13">
        <f>BalanceSheet!F44/BalanceSheet!F23</f>
        <v>1.3224213802726199</v>
      </c>
      <c r="G4" s="13">
        <f>BalanceSheet!G44/BalanceSheet!G23</f>
        <v>1.3746394369447328</v>
      </c>
      <c r="H4" s="31" t="str">
        <f>IF(C4&gt;G4,"Increased","Decreased")</f>
        <v>Increased</v>
      </c>
      <c r="I4" s="11" t="s">
        <v>138</v>
      </c>
      <c r="J4" s="34"/>
    </row>
    <row r="5" spans="1:10" x14ac:dyDescent="0.3">
      <c r="B5" s="12" t="s">
        <v>0</v>
      </c>
      <c r="C5" s="13">
        <f>(BalanceSheet!C44-BalanceSheet!C39)/BalanceSheet!C23</f>
        <v>1.0597771865646823</v>
      </c>
      <c r="D5" s="13">
        <f>(BalanceSheet!D44-BalanceSheet!D39)/BalanceSheet!D23</f>
        <v>1.0129432624113475</v>
      </c>
      <c r="E5" s="13">
        <f>(BalanceSheet!E44-BalanceSheet!E39)/BalanceSheet!E23</f>
        <v>0.95811942718184273</v>
      </c>
      <c r="F5" s="13">
        <f>(BalanceSheet!F44-BalanceSheet!F39)/BalanceSheet!F23</f>
        <v>1.0254373725448105</v>
      </c>
      <c r="G5" s="13">
        <f>(BalanceSheet!G44-BalanceSheet!G39)/BalanceSheet!G23</f>
        <v>1.0776508595823238</v>
      </c>
      <c r="H5" s="31" t="str">
        <f t="shared" ref="H5:H22" si="0">IF(C5&gt;G5,"Increased","Decreased")</f>
        <v>Decreased</v>
      </c>
      <c r="I5" s="11" t="s">
        <v>139</v>
      </c>
      <c r="J5" s="34"/>
    </row>
    <row r="6" spans="1:10" x14ac:dyDescent="0.3">
      <c r="B6" s="30" t="s">
        <v>2</v>
      </c>
      <c r="C6" s="11"/>
      <c r="D6" s="11"/>
      <c r="E6" s="11"/>
      <c r="F6" s="11"/>
      <c r="G6" s="11"/>
      <c r="H6" s="11"/>
      <c r="I6" s="11"/>
      <c r="J6" s="34"/>
    </row>
    <row r="7" spans="1:10" x14ac:dyDescent="0.3">
      <c r="B7" s="12" t="s">
        <v>3</v>
      </c>
      <c r="C7" s="13">
        <f>(BalanceSheet!C23+BalanceSheet!C17)/BalanceSheet!C11</f>
        <v>0.44857267811704837</v>
      </c>
      <c r="D7" s="13">
        <f>(BalanceSheet!D23+BalanceSheet!D17)/BalanceSheet!D11</f>
        <v>0.43680316340881759</v>
      </c>
      <c r="E7" s="13">
        <f>(BalanceSheet!E23+BalanceSheet!E17)/BalanceSheet!E11</f>
        <v>0.44181314762763768</v>
      </c>
      <c r="F7" s="13">
        <f>(BalanceSheet!F23+BalanceSheet!F17)/BalanceSheet!F11</f>
        <v>1.4469558877141815</v>
      </c>
      <c r="G7" s="13">
        <f>(BalanceSheet!G23+BalanceSheet!G17)/BalanceSheet!G11</f>
        <v>1.3657048430151264</v>
      </c>
      <c r="H7" s="32" t="str">
        <f t="shared" si="0"/>
        <v>Decreased</v>
      </c>
      <c r="I7" s="11"/>
      <c r="J7" s="34"/>
    </row>
    <row r="8" spans="1:10" x14ac:dyDescent="0.3">
      <c r="B8" s="12" t="s">
        <v>4</v>
      </c>
      <c r="C8" s="13">
        <f>(BalanceSheet!C23+BalanceSheet!C17)/BalanceSheet!C45</f>
        <v>0.30874163667957366</v>
      </c>
      <c r="D8" s="13">
        <f>(BalanceSheet!D23+BalanceSheet!D17)/BalanceSheet!D45</f>
        <v>0.30389835075230087</v>
      </c>
      <c r="E8" s="13">
        <f>(BalanceSheet!E23+BalanceSheet!E17)/BalanceSheet!E45</f>
        <v>0.3063397181377896</v>
      </c>
      <c r="F8" s="13">
        <f>(BalanceSheet!F23+BalanceSheet!F17)/BalanceSheet!F45</f>
        <v>0.59083014935741573</v>
      </c>
      <c r="G8" s="13">
        <f>(BalanceSheet!G23+BalanceSheet!G17)/BalanceSheet!G45</f>
        <v>0.57673519780986637</v>
      </c>
      <c r="H8" s="31" t="str">
        <f t="shared" si="0"/>
        <v>Decreased</v>
      </c>
      <c r="I8" s="11" t="s">
        <v>140</v>
      </c>
      <c r="J8" s="34"/>
    </row>
    <row r="9" spans="1:10" x14ac:dyDescent="0.3">
      <c r="A9" s="2"/>
      <c r="B9" s="30" t="s">
        <v>5</v>
      </c>
      <c r="C9" s="11"/>
      <c r="D9" s="11"/>
      <c r="E9" s="11"/>
      <c r="F9" s="11"/>
      <c r="G9" s="11"/>
      <c r="H9" s="11"/>
      <c r="I9" s="11"/>
      <c r="J9" s="34"/>
    </row>
    <row r="10" spans="1:10" x14ac:dyDescent="0.3">
      <c r="B10" s="12" t="s">
        <v>6</v>
      </c>
      <c r="C10" s="13">
        <f>IncomeStatement!C11/IncomeStatement!C19</f>
        <v>5.1506618328977325</v>
      </c>
      <c r="D10" s="13">
        <f>IncomeStatement!D11/IncomeStatement!D19</f>
        <v>4.6603590061013351</v>
      </c>
      <c r="E10" s="13">
        <f>IncomeStatement!E11/IncomeStatement!E19</f>
        <v>4.3537077826725401</v>
      </c>
      <c r="F10" s="13">
        <f>IncomeStatement!F11/IncomeStatement!F19</f>
        <v>4.105963628974906</v>
      </c>
      <c r="G10" s="13">
        <f>IncomeStatement!G11/IncomeStatement!G19</f>
        <v>3.9539728201567304</v>
      </c>
      <c r="H10" s="33" t="str">
        <f t="shared" si="0"/>
        <v>Increased</v>
      </c>
      <c r="I10" s="11" t="s">
        <v>141</v>
      </c>
      <c r="J10" s="34"/>
    </row>
    <row r="11" spans="1:10" x14ac:dyDescent="0.3">
      <c r="B11" s="30" t="s">
        <v>7</v>
      </c>
      <c r="C11" s="11"/>
      <c r="D11" s="11"/>
      <c r="E11" s="11"/>
      <c r="F11" s="11"/>
      <c r="G11" s="11"/>
      <c r="H11" s="11"/>
      <c r="I11" s="11"/>
      <c r="J11" s="34"/>
    </row>
    <row r="12" spans="1:10" x14ac:dyDescent="0.3">
      <c r="B12" s="12" t="s">
        <v>8</v>
      </c>
      <c r="C12" s="13">
        <f>BalanceSheet!C40*365/IncomeStatement!C11</f>
        <v>18.395780134878542</v>
      </c>
      <c r="D12" s="13">
        <f>BalanceSheet!D40*365/IncomeStatement!D11</f>
        <v>15.485352155434123</v>
      </c>
      <c r="E12" s="13">
        <f>BalanceSheet!E40*365/IncomeStatement!E11</f>
        <v>13.526497744424301</v>
      </c>
      <c r="F12" s="13">
        <f>BalanceSheet!F40*365/IncomeStatement!F11</f>
        <v>10.376963998515402</v>
      </c>
      <c r="G12" s="13">
        <f>BalanceSheet!G40*365/IncomeStatement!G11</f>
        <v>16.629202207727044</v>
      </c>
      <c r="H12" s="32" t="s">
        <v>136</v>
      </c>
      <c r="I12" s="11"/>
      <c r="J12" s="34"/>
    </row>
    <row r="13" spans="1:10" x14ac:dyDescent="0.3">
      <c r="B13" s="12" t="s">
        <v>9</v>
      </c>
      <c r="C13" s="13">
        <f>365*BalanceSheet!C39/IncomeStatement!C11</f>
        <v>25.398006285602044</v>
      </c>
      <c r="D13" s="13">
        <f>365*BalanceSheet!D39/IncomeStatement!D11</f>
        <v>28.366727383120825</v>
      </c>
      <c r="E13" s="13">
        <f>365*BalanceSheet!E39/IncomeStatement!E11</f>
        <v>27.5377334626249</v>
      </c>
      <c r="F13" s="13">
        <f>365*BalanceSheet!F39/IncomeStatement!F11</f>
        <v>24.989607818879129</v>
      </c>
      <c r="G13" s="13">
        <f>365*BalanceSheet!G39/IncomeStatement!G11</f>
        <v>23.57024586051179</v>
      </c>
      <c r="H13" s="32" t="s">
        <v>136</v>
      </c>
      <c r="I13" s="11"/>
      <c r="J13" s="34"/>
    </row>
    <row r="14" spans="1:10" x14ac:dyDescent="0.3">
      <c r="B14" s="12" t="s">
        <v>10</v>
      </c>
      <c r="C14" s="13">
        <f>IncomeStatement!C11/BalanceSheet!C45</f>
        <v>0.83588052594852713</v>
      </c>
      <c r="D14" s="13">
        <f>IncomeStatement!D11/BalanceSheet!D45</f>
        <v>0.74739424535927512</v>
      </c>
      <c r="E14" s="13">
        <f>IncomeStatement!E11/BalanceSheet!E45</f>
        <v>0.68993702459385953</v>
      </c>
      <c r="F14" s="13">
        <f>IncomeStatement!F11/BalanceSheet!F45</f>
        <v>2.0054086240261997</v>
      </c>
      <c r="G14" s="13">
        <f>IncomeStatement!G11/BalanceSheet!G45</f>
        <v>2.1396747007354127</v>
      </c>
      <c r="H14" s="31" t="str">
        <f t="shared" si="0"/>
        <v>Decreased</v>
      </c>
      <c r="I14" s="11" t="s">
        <v>143</v>
      </c>
      <c r="J14" s="34"/>
    </row>
    <row r="15" spans="1:10" x14ac:dyDescent="0.3">
      <c r="B15" s="30" t="s">
        <v>11</v>
      </c>
      <c r="C15" s="11"/>
      <c r="D15" s="11"/>
      <c r="E15" s="11"/>
      <c r="F15" s="11"/>
      <c r="G15" s="11"/>
      <c r="H15" s="11"/>
      <c r="I15" s="11"/>
      <c r="J15" s="34"/>
    </row>
    <row r="16" spans="1:10" x14ac:dyDescent="0.3">
      <c r="B16" s="12" t="s">
        <v>12</v>
      </c>
      <c r="C16" s="14">
        <f>(IncomeStatement!C11-IncomeStatement!C13)/IncomeStatement!C11</f>
        <v>0.66915471747528321</v>
      </c>
      <c r="D16" s="14">
        <f>(IncomeStatement!D11-IncomeStatement!D13)/IncomeStatement!D11</f>
        <v>0.68795537340619306</v>
      </c>
      <c r="E16" s="14">
        <f>(IncomeStatement!E11-IncomeStatement!E13)/IncomeStatement!E11</f>
        <v>0.67469117585058391</v>
      </c>
      <c r="F16" s="14">
        <f>(IncomeStatement!F11-IncomeStatement!F13)/IncomeStatement!F11</f>
        <v>0.70367437832487933</v>
      </c>
      <c r="G16" s="14">
        <f>(IncomeStatement!G11-IncomeStatement!G13)/IncomeStatement!G11</f>
        <v>0.65612142498745607</v>
      </c>
      <c r="H16" s="33" t="str">
        <f t="shared" si="0"/>
        <v>Increased</v>
      </c>
      <c r="I16" s="11" t="s">
        <v>142</v>
      </c>
      <c r="J16" s="34"/>
    </row>
    <row r="17" spans="2:10" x14ac:dyDescent="0.3">
      <c r="B17" s="12" t="s">
        <v>13</v>
      </c>
      <c r="C17" s="14">
        <f>IncomeStatement!C35/IncomeStatement!C11</f>
        <v>0.16604465396451254</v>
      </c>
      <c r="D17" s="14">
        <f>IncomeStatement!D35/IncomeStatement!D11</f>
        <v>0.16871584699453551</v>
      </c>
      <c r="E17" s="14">
        <f>IncomeStatement!E35/IncomeStatement!E11</f>
        <v>0.16862009359585142</v>
      </c>
      <c r="F17" s="14">
        <f>IncomeStatement!F35/IncomeStatement!F11</f>
        <v>0.16716565631572436</v>
      </c>
      <c r="G17" s="14">
        <f>IncomeStatement!G35/IncomeStatement!G11</f>
        <v>0.15203211239337683</v>
      </c>
      <c r="H17" s="33" t="str">
        <f t="shared" si="0"/>
        <v>Increased</v>
      </c>
      <c r="I17" s="11" t="s">
        <v>142</v>
      </c>
      <c r="J17" s="34"/>
    </row>
    <row r="18" spans="2:10" x14ac:dyDescent="0.3">
      <c r="B18" s="12" t="s">
        <v>14</v>
      </c>
      <c r="C18" s="14">
        <f>IncomeStatement!C35/BalanceSheet!C45</f>
        <v>0.13879349268679791</v>
      </c>
      <c r="D18" s="14">
        <f>IncomeStatement!D35/BalanceSheet!D45</f>
        <v>0.1260972531446318</v>
      </c>
      <c r="E18" s="14">
        <f>IncomeStatement!E35/BalanceSheet!E45</f>
        <v>0.11633724566225984</v>
      </c>
      <c r="F18" s="14">
        <f>IncomeStatement!F35/BalanceSheet!F45</f>
        <v>0.33523544881655337</v>
      </c>
      <c r="G18" s="14">
        <f>IncomeStatement!G35/BalanceSheet!G45</f>
        <v>0.32529926458747116</v>
      </c>
      <c r="H18" s="32" t="s">
        <v>136</v>
      </c>
      <c r="I18" s="11"/>
      <c r="J18" s="34"/>
    </row>
    <row r="19" spans="2:10" x14ac:dyDescent="0.3">
      <c r="B19" s="12" t="s">
        <v>15</v>
      </c>
      <c r="C19" s="15">
        <f>IncomeStatement!C35/BalanceSheet!C11</f>
        <v>0.20165394402035625</v>
      </c>
      <c r="D19" s="15">
        <f>IncomeStatement!D35/BalanceSheet!D11</f>
        <v>0.18124375777093821</v>
      </c>
      <c r="E19" s="15">
        <f>IncomeStatement!E35/BalanceSheet!E11</f>
        <v>0.16778537567646937</v>
      </c>
      <c r="F19" s="15">
        <f>IncomeStatement!F35/BalanceSheet!F11</f>
        <v>0.82099890630696315</v>
      </c>
      <c r="G19" s="15">
        <f>IncomeStatement!G35/BalanceSheet!G11</f>
        <v>0.77030634295156986</v>
      </c>
      <c r="H19" s="33" t="str">
        <f t="shared" si="0"/>
        <v>Decreased</v>
      </c>
      <c r="I19" s="11" t="s">
        <v>142</v>
      </c>
      <c r="J19" s="34"/>
    </row>
    <row r="20" spans="2:10" x14ac:dyDescent="0.3">
      <c r="B20" s="30" t="s">
        <v>73</v>
      </c>
      <c r="C20" s="11"/>
      <c r="D20" s="11"/>
      <c r="E20" s="11"/>
      <c r="F20" s="11"/>
      <c r="G20" s="11"/>
      <c r="H20" s="11"/>
      <c r="I20" s="11"/>
      <c r="J20" s="34"/>
    </row>
    <row r="21" spans="2:10" x14ac:dyDescent="0.3">
      <c r="B21" s="12" t="s">
        <v>110</v>
      </c>
      <c r="C21" s="13">
        <f>C17*C14</f>
        <v>0.13879349268679794</v>
      </c>
      <c r="D21" s="13">
        <f>D17*D14</f>
        <v>0.1260972531446318</v>
      </c>
      <c r="E21" s="13">
        <f>E17*E14</f>
        <v>0.11633724566225984</v>
      </c>
      <c r="F21" s="13">
        <f>F17*F14</f>
        <v>0.33523544881655337</v>
      </c>
      <c r="G21" s="13">
        <f>G17*G14</f>
        <v>0.32529926458747116</v>
      </c>
      <c r="H21" s="32" t="s">
        <v>136</v>
      </c>
      <c r="I21" s="11"/>
      <c r="J21" s="34"/>
    </row>
    <row r="22" spans="2:10" x14ac:dyDescent="0.3">
      <c r="B22" s="12" t="s">
        <v>111</v>
      </c>
      <c r="C22" s="13">
        <f>IncomeStatement!C35/BalanceSheet!C11</f>
        <v>0.20165394402035625</v>
      </c>
      <c r="D22" s="13">
        <f>IncomeStatement!D35/BalanceSheet!D11</f>
        <v>0.18124375777093821</v>
      </c>
      <c r="E22" s="13">
        <f>IncomeStatement!E35/BalanceSheet!E11</f>
        <v>0.16778537567646937</v>
      </c>
      <c r="F22" s="13">
        <f>IncomeStatement!F35/BalanceSheet!F11</f>
        <v>0.82099890630696315</v>
      </c>
      <c r="G22" s="13">
        <f>IncomeStatement!G35/BalanceSheet!G11</f>
        <v>0.77030634295156986</v>
      </c>
      <c r="H22" s="33" t="str">
        <f t="shared" si="0"/>
        <v>Decreased</v>
      </c>
      <c r="I22" s="11" t="s">
        <v>142</v>
      </c>
      <c r="J22" s="34"/>
    </row>
    <row r="23" spans="2:10" x14ac:dyDescent="0.3">
      <c r="I23" s="1"/>
    </row>
    <row r="24" spans="2:10" x14ac:dyDescent="0.3">
      <c r="B24" s="75" t="s">
        <v>137</v>
      </c>
      <c r="C24" s="75"/>
      <c r="D24" s="75"/>
      <c r="E24" s="75"/>
    </row>
  </sheetData>
  <mergeCells count="1">
    <mergeCell ref="B24:E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6745-A47D-405D-A784-15B9253CFAF8}">
  <sheetPr>
    <tabColor rgb="FF92D050"/>
  </sheetPr>
  <dimension ref="A2:N62"/>
  <sheetViews>
    <sheetView showGridLines="0" topLeftCell="A13" zoomScaleNormal="100" workbookViewId="0">
      <selection activeCell="C29" sqref="C29"/>
    </sheetView>
  </sheetViews>
  <sheetFormatPr defaultColWidth="8.77734375" defaultRowHeight="14.4" x14ac:dyDescent="0.3"/>
  <cols>
    <col min="1" max="1" width="11.44140625" customWidth="1"/>
    <col min="2" max="2" width="39.44140625" bestFit="1" customWidth="1"/>
    <col min="3" max="3" width="7" bestFit="1" customWidth="1"/>
    <col min="4" max="7" width="7.109375" bestFit="1" customWidth="1"/>
    <col min="8" max="8" width="11.109375" customWidth="1"/>
    <col min="9" max="9" width="36.33203125" bestFit="1" customWidth="1"/>
    <col min="10" max="10" width="5.6640625" bestFit="1" customWidth="1"/>
    <col min="11" max="14" width="7" bestFit="1" customWidth="1"/>
  </cols>
  <sheetData>
    <row r="2" spans="1:14" x14ac:dyDescent="0.3">
      <c r="B2" s="20"/>
      <c r="C2" s="29" t="s">
        <v>16</v>
      </c>
      <c r="D2" s="21">
        <v>43891</v>
      </c>
      <c r="E2" s="21">
        <v>43525</v>
      </c>
      <c r="F2" s="21">
        <v>43160</v>
      </c>
      <c r="G2" s="21">
        <v>42795</v>
      </c>
      <c r="I2" s="20"/>
      <c r="J2" s="29" t="s">
        <v>16</v>
      </c>
      <c r="K2" s="21">
        <v>43891</v>
      </c>
      <c r="L2" s="21">
        <v>43525</v>
      </c>
      <c r="M2" s="21">
        <v>43160</v>
      </c>
      <c r="N2" s="21">
        <v>42795</v>
      </c>
    </row>
    <row r="3" spans="1:14" x14ac:dyDescent="0.3">
      <c r="B3" s="20"/>
      <c r="C3" s="27" t="s">
        <v>17</v>
      </c>
      <c r="D3" s="27" t="s">
        <v>17</v>
      </c>
      <c r="E3" s="27" t="s">
        <v>17</v>
      </c>
      <c r="F3" s="27" t="s">
        <v>17</v>
      </c>
      <c r="G3" s="27" t="s">
        <v>17</v>
      </c>
      <c r="I3" s="20"/>
      <c r="J3" s="27" t="s">
        <v>17</v>
      </c>
      <c r="K3" s="27" t="s">
        <v>17</v>
      </c>
      <c r="L3" s="27" t="s">
        <v>17</v>
      </c>
      <c r="M3" s="27" t="s">
        <v>17</v>
      </c>
      <c r="N3" s="27" t="s">
        <v>17</v>
      </c>
    </row>
    <row r="4" spans="1:14" x14ac:dyDescent="0.3">
      <c r="B4" s="20" t="s">
        <v>74</v>
      </c>
      <c r="C4" s="26"/>
      <c r="D4" s="27"/>
      <c r="E4" s="27"/>
      <c r="F4" s="27"/>
      <c r="G4" s="27"/>
      <c r="I4" s="20" t="s">
        <v>18</v>
      </c>
      <c r="J4" s="26"/>
      <c r="K4" s="27"/>
      <c r="L4" s="27"/>
      <c r="M4" s="27"/>
      <c r="N4" s="27"/>
    </row>
    <row r="5" spans="1:14" x14ac:dyDescent="0.3">
      <c r="B5" s="20" t="s">
        <v>75</v>
      </c>
      <c r="C5" s="28">
        <f>IncomeStatement!C5/IncomeStatement!C$11</f>
        <v>0.97474301054147838</v>
      </c>
      <c r="D5" s="28">
        <f>IncomeStatement!D5/IncomeStatement!D$11</f>
        <v>0.97806618093503339</v>
      </c>
      <c r="E5" s="28">
        <f>IncomeStatement!E5/IncomeStatement!E$11</f>
        <v>0.97645347611619382</v>
      </c>
      <c r="F5" s="28">
        <f>IncomeStatement!F5/IncomeStatement!F$11</f>
        <v>0.97087714957317828</v>
      </c>
      <c r="G5" s="28">
        <f>IncomeStatement!G5/IncomeStatement!G$11</f>
        <v>0.9704967385850477</v>
      </c>
      <c r="I5" s="20" t="s">
        <v>19</v>
      </c>
      <c r="J5" s="26"/>
      <c r="K5" s="27"/>
      <c r="L5" s="27"/>
      <c r="M5" s="27"/>
      <c r="N5" s="27"/>
    </row>
    <row r="6" spans="1:14" x14ac:dyDescent="0.3">
      <c r="B6" s="20" t="s">
        <v>76</v>
      </c>
      <c r="C6" s="28">
        <f>IncomeStatement!C6/IncomeStatement!C$11</f>
        <v>0</v>
      </c>
      <c r="D6" s="28">
        <f>IncomeStatement!D6/IncomeStatement!D$11</f>
        <v>0</v>
      </c>
      <c r="E6" s="28">
        <f>IncomeStatement!E6/IncomeStatement!E$11</f>
        <v>0</v>
      </c>
      <c r="F6" s="28">
        <f>IncomeStatement!F6/IncomeStatement!F$11</f>
        <v>0</v>
      </c>
      <c r="G6" s="28">
        <f>IncomeStatement!G6/IncomeStatement!G$11</f>
        <v>0</v>
      </c>
      <c r="I6" s="20" t="s">
        <v>20</v>
      </c>
      <c r="J6" s="28">
        <f>BalanceSheet!C6/BalanceSheet!C$45</f>
        <v>3.2153460943806695E-3</v>
      </c>
      <c r="K6" s="28">
        <f>BalanceSheet!D6/BalanceSheet!D$45</f>
        <v>3.3325297446005929E-3</v>
      </c>
      <c r="L6" s="28">
        <f>BalanceSheet!E6/BalanceSheet!E$45</f>
        <v>3.4178338205564525E-3</v>
      </c>
      <c r="M6" s="28">
        <f>BalanceSheet!F6/BalanceSheet!F$45</f>
        <v>1.0718007244578972E-2</v>
      </c>
      <c r="N6" s="28">
        <f>BalanceSheet!G6/BalanceSheet!G$45</f>
        <v>1.1594825272424714E-2</v>
      </c>
    </row>
    <row r="7" spans="1:14" x14ac:dyDescent="0.3">
      <c r="B7" s="20" t="s">
        <v>77</v>
      </c>
      <c r="C7" s="28">
        <f>IncomeStatement!C7/IncomeStatement!C$11</f>
        <v>0.97474301054147838</v>
      </c>
      <c r="D7" s="28">
        <f>IncomeStatement!D7/IncomeStatement!D$11</f>
        <v>0.97806618093503339</v>
      </c>
      <c r="E7" s="28">
        <f>IncomeStatement!E7/IncomeStatement!E$11</f>
        <v>0.97645347611619382</v>
      </c>
      <c r="F7" s="28">
        <f>IncomeStatement!F7/IncomeStatement!F$11</f>
        <v>0.97087714957317828</v>
      </c>
      <c r="G7" s="28">
        <f>IncomeStatement!G7/IncomeStatement!G$11</f>
        <v>0.9704967385850477</v>
      </c>
      <c r="I7" s="20" t="s">
        <v>21</v>
      </c>
      <c r="J7" s="28">
        <f>BalanceSheet!C7/BalanceSheet!C$45</f>
        <v>3.2153460943806695E-3</v>
      </c>
      <c r="K7" s="28">
        <f>BalanceSheet!D7/BalanceSheet!D$45</f>
        <v>3.3325297446005929E-3</v>
      </c>
      <c r="L7" s="28">
        <f>BalanceSheet!E7/BalanceSheet!E$45</f>
        <v>3.4178338205564525E-3</v>
      </c>
      <c r="M7" s="28">
        <f>BalanceSheet!F7/BalanceSheet!F$45</f>
        <v>1.0718007244578972E-2</v>
      </c>
      <c r="N7" s="28">
        <f>BalanceSheet!G7/BalanceSheet!G$45</f>
        <v>1.1594825272424714E-2</v>
      </c>
    </row>
    <row r="8" spans="1:14" x14ac:dyDescent="0.3">
      <c r="B8" s="20" t="s">
        <v>78</v>
      </c>
      <c r="C8" s="28">
        <f>IncomeStatement!C8/IncomeStatement!C$11</f>
        <v>1.6876186734760688E-2</v>
      </c>
      <c r="D8" s="28">
        <f>IncomeStatement!D8/IncomeStatement!D$11</f>
        <v>1.7038554948391012E-2</v>
      </c>
      <c r="E8" s="28">
        <f>IncomeStatement!E8/IncomeStatement!E$11</f>
        <v>1.4903663729499557E-2</v>
      </c>
      <c r="F8" s="28">
        <f>IncomeStatement!F8/IncomeStatement!F$11</f>
        <v>1.3485092168749227E-2</v>
      </c>
      <c r="G8" s="28">
        <f>IncomeStatement!G8/IncomeStatement!G$11</f>
        <v>1.5704967385850477E-2</v>
      </c>
      <c r="I8" s="20" t="s">
        <v>22</v>
      </c>
      <c r="J8" s="28">
        <f>BalanceSheet!C8/BalanceSheet!C$45</f>
        <v>0.68506027063636488</v>
      </c>
      <c r="K8" s="28">
        <f>BalanceSheet!D8/BalanceSheet!D$45</f>
        <v>0.692400414084547</v>
      </c>
      <c r="L8" s="28">
        <f>BalanceSheet!E8/BalanceSheet!E$45</f>
        <v>0.68995156856756401</v>
      </c>
      <c r="M8" s="28">
        <f>BalanceSheet!F8/BalanceSheet!F$45</f>
        <v>0.39686399047288246</v>
      </c>
      <c r="N8" s="28">
        <f>BalanceSheet!G8/BalanceSheet!G$45</f>
        <v>0.40941542755918192</v>
      </c>
    </row>
    <row r="9" spans="1:14" x14ac:dyDescent="0.3">
      <c r="B9" s="20" t="s">
        <v>79</v>
      </c>
      <c r="C9" s="28">
        <f>IncomeStatement!C9/IncomeStatement!C$11</f>
        <v>0.99161919727623915</v>
      </c>
      <c r="D9" s="28">
        <f>IncomeStatement!D9/IncomeStatement!D$11</f>
        <v>0.99510473588342441</v>
      </c>
      <c r="E9" s="28">
        <f>IncomeStatement!E9/IncomeStatement!E$11</f>
        <v>0.99135713984569329</v>
      </c>
      <c r="F9" s="28">
        <f>IncomeStatement!F9/IncomeStatement!F$11</f>
        <v>0.98436224174192755</v>
      </c>
      <c r="G9" s="28">
        <f>IncomeStatement!G9/IncomeStatement!G$11</f>
        <v>0.98620170597089818</v>
      </c>
      <c r="I9" s="20" t="s">
        <v>23</v>
      </c>
      <c r="J9" s="28">
        <f>BalanceSheet!C9/BalanceSheet!C$45</f>
        <v>0.68506027063636488</v>
      </c>
      <c r="K9" s="28">
        <f>BalanceSheet!D9/BalanceSheet!D$45</f>
        <v>0.692400414084547</v>
      </c>
      <c r="L9" s="28">
        <f>BalanceSheet!E9/BalanceSheet!E$45</f>
        <v>0.68995156856756401</v>
      </c>
      <c r="M9" s="28">
        <f>BalanceSheet!F9/BalanceSheet!F$45</f>
        <v>0.39686399047288246</v>
      </c>
      <c r="N9" s="28">
        <f>BalanceSheet!G9/BalanceSheet!G$45</f>
        <v>0.40941542755918192</v>
      </c>
    </row>
    <row r="10" spans="1:14" x14ac:dyDescent="0.3">
      <c r="A10" t="s">
        <v>171</v>
      </c>
      <c r="B10" s="20" t="s">
        <v>80</v>
      </c>
      <c r="C10" s="28">
        <f>IncomeStatement!C10/IncomeStatement!C$11</f>
        <v>8.380802723760886E-3</v>
      </c>
      <c r="D10" s="28">
        <f>IncomeStatement!D10/IncomeStatement!D$11</f>
        <v>4.8952641165755919E-3</v>
      </c>
      <c r="E10" s="28">
        <f>IncomeStatement!E10/IncomeStatement!E$11</f>
        <v>8.6428601543066738E-3</v>
      </c>
      <c r="F10" s="28">
        <f>IncomeStatement!F10/IncomeStatement!F$11</f>
        <v>1.5637758258072499E-2</v>
      </c>
      <c r="G10" s="28">
        <f>IncomeStatement!G10/IncomeStatement!G$11</f>
        <v>1.3798294029101857E-2</v>
      </c>
      <c r="I10" s="20" t="s">
        <v>24</v>
      </c>
      <c r="J10" s="28"/>
      <c r="K10" s="28"/>
      <c r="L10" s="28"/>
      <c r="M10" s="28"/>
      <c r="N10" s="28"/>
    </row>
    <row r="11" spans="1:14" x14ac:dyDescent="0.3">
      <c r="B11" s="20" t="s">
        <v>81</v>
      </c>
      <c r="C11" s="28">
        <f>IncomeStatement!C11/IncomeStatement!C$11</f>
        <v>1</v>
      </c>
      <c r="D11" s="28">
        <f>IncomeStatement!D11/IncomeStatement!D$11</f>
        <v>1</v>
      </c>
      <c r="E11" s="28">
        <f>IncomeStatement!E11/IncomeStatement!E$11</f>
        <v>1</v>
      </c>
      <c r="F11" s="28">
        <f>IncomeStatement!F11/IncomeStatement!F$11</f>
        <v>1</v>
      </c>
      <c r="G11" s="28">
        <f>IncomeStatement!G11/IncomeStatement!G$11</f>
        <v>1</v>
      </c>
      <c r="I11" s="20" t="s">
        <v>25</v>
      </c>
      <c r="J11" s="28">
        <f>BalanceSheet!C11/BalanceSheet!C$45</f>
        <v>0.68827561673074555</v>
      </c>
      <c r="K11" s="28">
        <f>BalanceSheet!D11/BalanceSheet!D$45</f>
        <v>0.69573294382914763</v>
      </c>
      <c r="L11" s="28">
        <f>BalanceSheet!E11/BalanceSheet!E$45</f>
        <v>0.6933694023881205</v>
      </c>
      <c r="M11" s="28">
        <f>BalanceSheet!F11/BalanceSheet!F$45</f>
        <v>0.40832630377611273</v>
      </c>
      <c r="N11" s="28">
        <f>BalanceSheet!G11/BalanceSheet!G$45</f>
        <v>0.42229856675076494</v>
      </c>
    </row>
    <row r="12" spans="1:14" x14ac:dyDescent="0.3">
      <c r="B12" s="20" t="s">
        <v>82</v>
      </c>
      <c r="C12" s="28"/>
      <c r="D12" s="28"/>
      <c r="E12" s="28"/>
      <c r="F12" s="28"/>
      <c r="G12" s="28"/>
      <c r="I12" s="20" t="s">
        <v>26</v>
      </c>
      <c r="J12" s="28"/>
      <c r="K12" s="28"/>
      <c r="L12" s="28"/>
      <c r="M12" s="28"/>
      <c r="N12" s="28"/>
    </row>
    <row r="13" spans="1:14" x14ac:dyDescent="0.3">
      <c r="B13" s="20" t="s">
        <v>83</v>
      </c>
      <c r="C13" s="28">
        <f>IncomeStatement!C13/IncomeStatement!C$11</f>
        <v>0.33084528252471684</v>
      </c>
      <c r="D13" s="28">
        <f>IncomeStatement!D13/IncomeStatement!D$11</f>
        <v>0.31204462659380694</v>
      </c>
      <c r="E13" s="28">
        <f>IncomeStatement!E13/IncomeStatement!E$11</f>
        <v>0.32530882414941609</v>
      </c>
      <c r="F13" s="28">
        <f>IncomeStatement!F13/IncomeStatement!F$11</f>
        <v>0.29632562167512061</v>
      </c>
      <c r="G13" s="28">
        <f>IncomeStatement!G13/IncomeStatement!G$11</f>
        <v>0.34387857501254393</v>
      </c>
      <c r="I13" s="20" t="s">
        <v>27</v>
      </c>
      <c r="J13" s="28">
        <f>BalanceSheet!C14/BalanceSheet!C$45</f>
        <v>1.8649007347407882E-2</v>
      </c>
      <c r="K13" s="28">
        <f>BalanceSheet!D14/BalanceSheet!D$45</f>
        <v>2.2405944665825264E-2</v>
      </c>
      <c r="L13" s="28">
        <f>BalanceSheet!E14/BalanceSheet!E$45</f>
        <v>2.2950390505693967E-2</v>
      </c>
      <c r="M13" s="28">
        <f>BalanceSheet!F14/BalanceSheet!F$45</f>
        <v>6.0884235597677763E-2</v>
      </c>
      <c r="N13" s="28">
        <f>BalanceSheet!G14/BalanceSheet!G$45</f>
        <v>5.8081485855386764E-2</v>
      </c>
    </row>
    <row r="14" spans="1:14" x14ac:dyDescent="0.3">
      <c r="B14" s="20" t="s">
        <v>84</v>
      </c>
      <c r="C14" s="28">
        <f>IncomeStatement!C14/IncomeStatement!C$11</f>
        <v>0.1895338178484908</v>
      </c>
      <c r="D14" s="28">
        <f>IncomeStatement!D14/IncomeStatement!D$11</f>
        <v>0.17666590771098967</v>
      </c>
      <c r="E14" s="28">
        <f>IncomeStatement!E14/IncomeStatement!E$11</f>
        <v>0.15011172477760445</v>
      </c>
      <c r="F14" s="28">
        <f>IncomeStatement!F14/IncomeStatement!F$11</f>
        <v>0.15813435605591983</v>
      </c>
      <c r="G14" s="28">
        <f>IncomeStatement!G14/IncomeStatement!G$11</f>
        <v>0.11929252383341696</v>
      </c>
      <c r="I14" s="20" t="s">
        <v>29</v>
      </c>
      <c r="J14" s="28">
        <f>BalanceSheet!C16/BalanceSheet!C$45</f>
        <v>3.7667437437574398E-2</v>
      </c>
      <c r="K14" s="28">
        <f>BalanceSheet!D16/BalanceSheet!D$45</f>
        <v>3.4445594679297191E-2</v>
      </c>
      <c r="L14" s="28">
        <f>BalanceSheet!E16/BalanceSheet!E$45</f>
        <v>3.4818273048562332E-2</v>
      </c>
      <c r="M14" s="28">
        <f>BalanceSheet!F16/BalanceSheet!F$45</f>
        <v>6.7632610529449716E-2</v>
      </c>
      <c r="N14" s="28">
        <f>BalanceSheet!G16/BalanceSheet!G$45</f>
        <v>5.3411347898437919E-2</v>
      </c>
    </row>
    <row r="15" spans="1:14" x14ac:dyDescent="0.3">
      <c r="B15" s="20" t="s">
        <v>85</v>
      </c>
      <c r="C15" s="28">
        <f>IncomeStatement!C15/IncomeStatement!C$11</f>
        <v>-1.2276566489884109E-3</v>
      </c>
      <c r="D15" s="28">
        <f>IncomeStatement!D15/IncomeStatement!D$11</f>
        <v>-4.1742562234365515E-4</v>
      </c>
      <c r="E15" s="28">
        <f>IncomeStatement!E15/IncomeStatement!E$11</f>
        <v>-8.5374594207175674E-3</v>
      </c>
      <c r="F15" s="28">
        <f>IncomeStatement!F15/IncomeStatement!F$11</f>
        <v>-2.6722751453668193E-3</v>
      </c>
      <c r="G15" s="28">
        <f>IncomeStatement!G15/IncomeStatement!G$11</f>
        <v>3.0105368790767686E-4</v>
      </c>
      <c r="I15" s="20" t="s">
        <v>30</v>
      </c>
      <c r="J15" s="28">
        <f>BalanceSheet!C17/BalanceSheet!C$45</f>
        <v>0.14417064594250686</v>
      </c>
      <c r="K15" s="28">
        <f>BalanceSheet!D17/BalanceSheet!D$45</f>
        <v>0.1439369230114724</v>
      </c>
      <c r="L15" s="28">
        <f>BalanceSheet!E17/BalanceSheet!E$45</f>
        <v>0.14485797809677561</v>
      </c>
      <c r="M15" s="28">
        <f>BalanceSheet!F17/BalanceSheet!F$45</f>
        <v>0.12851684612712747</v>
      </c>
      <c r="N15" s="28">
        <f>BalanceSheet!G17/BalanceSheet!G$45</f>
        <v>0.11149283375382468</v>
      </c>
    </row>
    <row r="16" spans="1:14" x14ac:dyDescent="0.3">
      <c r="B16" s="20" t="s">
        <v>86</v>
      </c>
      <c r="C16" s="28">
        <f>IncomeStatement!C16/IncomeStatement!C$11</f>
        <v>4.6716427682838998E-2</v>
      </c>
      <c r="D16" s="28">
        <f>IncomeStatement!D16/IncomeStatement!D$11</f>
        <v>4.8288554948391016E-2</v>
      </c>
      <c r="E16" s="28">
        <f>IncomeStatement!E16/IncomeStatement!E$11</f>
        <v>4.9706985960622285E-2</v>
      </c>
      <c r="F16" s="28">
        <f>IncomeStatement!F16/IncomeStatement!F$11</f>
        <v>4.5032784857107509E-2</v>
      </c>
      <c r="G16" s="28">
        <f>IncomeStatement!G16/IncomeStatement!G$11</f>
        <v>4.7039638735574513E-2</v>
      </c>
      <c r="I16" s="20" t="s">
        <v>31</v>
      </c>
      <c r="J16" s="28"/>
      <c r="K16" s="28"/>
      <c r="L16" s="28"/>
      <c r="M16" s="28"/>
      <c r="N16" s="28"/>
    </row>
    <row r="17" spans="2:14" x14ac:dyDescent="0.3">
      <c r="B17" s="20" t="s">
        <v>87</v>
      </c>
      <c r="C17" s="28">
        <f>IncomeStatement!C17/IncomeStatement!C$11</f>
        <v>1.8660381064623847E-3</v>
      </c>
      <c r="D17" s="28">
        <f>IncomeStatement!D17/IncomeStatement!D$11</f>
        <v>2.0112325440194293E-3</v>
      </c>
      <c r="E17" s="28">
        <f>IncomeStatement!E17/IncomeStatement!E$11</f>
        <v>2.4663771659850751E-3</v>
      </c>
      <c r="F17" s="28">
        <f>IncomeStatement!F17/IncomeStatement!F$11</f>
        <v>2.9197080291970801E-3</v>
      </c>
      <c r="G17" s="28">
        <f>IncomeStatement!G17/IncomeStatement!G$11</f>
        <v>8.278976417461114E-4</v>
      </c>
      <c r="I17" s="20" t="s">
        <v>32</v>
      </c>
      <c r="J17" s="28">
        <f>BalanceSheet!C19/BalanceSheet!C$45</f>
        <v>1.3408677329757685E-3</v>
      </c>
      <c r="K17" s="28">
        <f>BalanceSheet!D19/BalanceSheet!D$45</f>
        <v>0</v>
      </c>
      <c r="L17" s="28">
        <f>BalanceSheet!E19/BalanceSheet!E$45</f>
        <v>0</v>
      </c>
      <c r="M17" s="28">
        <f>BalanceSheet!F19/BalanceSheet!F$45</f>
        <v>0</v>
      </c>
      <c r="N17" s="28">
        <f>BalanceSheet!G19/BalanceSheet!G$45</f>
        <v>5.3142949165279939E-3</v>
      </c>
    </row>
    <row r="18" spans="2:14" x14ac:dyDescent="0.3">
      <c r="B18" s="20" t="s">
        <v>88</v>
      </c>
      <c r="C18" s="28">
        <f>IncomeStatement!C18/IncomeStatement!C$11</f>
        <v>1.8611274798664309E-2</v>
      </c>
      <c r="D18" s="28">
        <f>IncomeStatement!D18/IncomeStatement!D$11</f>
        <v>2.070051608986035E-2</v>
      </c>
      <c r="E18" s="28">
        <f>IncomeStatement!E18/IncomeStatement!E$11</f>
        <v>2.264007757493992E-2</v>
      </c>
      <c r="F18" s="28">
        <f>IncomeStatement!F18/IncomeStatement!F$11</f>
        <v>2.4792774959792156E-2</v>
      </c>
      <c r="G18" s="28">
        <f>IncomeStatement!G18/IncomeStatement!G$11</f>
        <v>1.4174611138986453E-2</v>
      </c>
      <c r="I18" s="20" t="s">
        <v>33</v>
      </c>
      <c r="J18" s="28">
        <f>BalanceSheet!C20/BalanceSheet!C$45</f>
        <v>0.13099456811744906</v>
      </c>
      <c r="K18" s="28">
        <f>BalanceSheet!D20/BalanceSheet!D$45</f>
        <v>0.12859310520867309</v>
      </c>
      <c r="L18" s="28">
        <f>BalanceSheet!E20/BalanceSheet!E$45</f>
        <v>0.12801605654696976</v>
      </c>
      <c r="M18" s="28">
        <f>BalanceSheet!F20/BalanceSheet!F$45</f>
        <v>0.3738897434625118</v>
      </c>
      <c r="N18" s="28">
        <f>BalanceSheet!G20/BalanceSheet!G$45</f>
        <v>0.38681625422728005</v>
      </c>
    </row>
    <row r="19" spans="2:14" x14ac:dyDescent="0.3">
      <c r="B19" s="20" t="s">
        <v>89</v>
      </c>
      <c r="C19" s="28">
        <f>IncomeStatement!C19/IncomeStatement!C$11</f>
        <v>0.19414980684868721</v>
      </c>
      <c r="D19" s="28">
        <f>IncomeStatement!D19/IncomeStatement!D$11</f>
        <v>0.21457574377656344</v>
      </c>
      <c r="E19" s="28">
        <f>IncomeStatement!E19/IncomeStatement!E$11</f>
        <v>0.22968927863737931</v>
      </c>
      <c r="F19" s="28">
        <f>IncomeStatement!F19/IncomeStatement!F$11</f>
        <v>0.24354818755412594</v>
      </c>
      <c r="G19" s="28">
        <f>IncomeStatement!G19/IncomeStatement!G$11</f>
        <v>0.25291018564977419</v>
      </c>
      <c r="I19" s="20" t="s">
        <v>34</v>
      </c>
      <c r="J19" s="28">
        <f>BalanceSheet!C21/BalanceSheet!C$45</f>
        <v>2.6913130926156499E-2</v>
      </c>
      <c r="K19" s="28">
        <f>BalanceSheet!D21/BalanceSheet!D$45</f>
        <v>2.6461704269892368E-2</v>
      </c>
      <c r="L19" s="28">
        <f>BalanceSheet!E21/BalanceSheet!E$45</f>
        <v>2.6091888825865002E-2</v>
      </c>
      <c r="M19" s="28">
        <f>BalanceSheet!F21/BalanceSheet!F$45</f>
        <v>6.7483749317719444E-2</v>
      </c>
      <c r="N19" s="28">
        <f>BalanceSheet!G21/BalanceSheet!G$45</f>
        <v>4.5037307423908962E-2</v>
      </c>
    </row>
    <row r="20" spans="2:14" x14ac:dyDescent="0.3">
      <c r="B20" s="20" t="s">
        <v>90</v>
      </c>
      <c r="C20" s="28">
        <f>IncomeStatement!C20/IncomeStatement!C$11</f>
        <v>0.78049499116087218</v>
      </c>
      <c r="D20" s="28">
        <f>IncomeStatement!D20/IncomeStatement!D$11</f>
        <v>0.77386915604128714</v>
      </c>
      <c r="E20" s="28">
        <f>IncomeStatement!E20/IncomeStatement!E$11</f>
        <v>0.77138580884522956</v>
      </c>
      <c r="F20" s="28">
        <f>IncomeStatement!F20/IncomeStatement!F$11</f>
        <v>0.76808115798589638</v>
      </c>
      <c r="G20" s="28">
        <f>IncomeStatement!G20/IncomeStatement!G$11</f>
        <v>0.77842448569994982</v>
      </c>
      <c r="I20" s="20" t="s">
        <v>35</v>
      </c>
      <c r="J20" s="28">
        <f>BalanceSheet!C22/BalanceSheet!C$45</f>
        <v>5.3224239604854487E-3</v>
      </c>
      <c r="K20" s="28">
        <f>BalanceSheet!D22/BalanceSheet!D$45</f>
        <v>4.9066182622630001E-3</v>
      </c>
      <c r="L20" s="28">
        <f>BalanceSheet!E22/BalanceSheet!E$45</f>
        <v>7.3737946681792397E-3</v>
      </c>
      <c r="M20" s="28">
        <f>BalanceSheet!F22/BalanceSheet!F$45</f>
        <v>2.0939810450057064E-2</v>
      </c>
      <c r="N20" s="28">
        <f>BalanceSheet!G22/BalanceSheet!G$45</f>
        <v>2.8074507488324654E-2</v>
      </c>
    </row>
    <row r="21" spans="2:14" x14ac:dyDescent="0.3">
      <c r="B21" s="20"/>
      <c r="C21" s="21">
        <v>44256</v>
      </c>
      <c r="D21" s="21">
        <v>43891</v>
      </c>
      <c r="E21" s="21">
        <v>43525</v>
      </c>
      <c r="F21" s="21">
        <v>43160</v>
      </c>
      <c r="G21" s="21">
        <v>42795</v>
      </c>
      <c r="I21" s="20" t="s">
        <v>36</v>
      </c>
      <c r="J21" s="28">
        <f>BalanceSheet!C23/BalanceSheet!C$45</f>
        <v>0.1645709907370668</v>
      </c>
      <c r="K21" s="28">
        <f>BalanceSheet!D23/BalanceSheet!D$45</f>
        <v>0.15996142774082844</v>
      </c>
      <c r="L21" s="28">
        <f>BalanceSheet!E23/BalanceSheet!E$45</f>
        <v>0.16148174004101401</v>
      </c>
      <c r="M21" s="28">
        <f>BalanceSheet!F23/BalanceSheet!F$45</f>
        <v>0.4623133032302883</v>
      </c>
      <c r="N21" s="28">
        <f>BalanceSheet!G23/BalanceSheet!G$45</f>
        <v>0.46524236405604164</v>
      </c>
    </row>
    <row r="22" spans="2:14" x14ac:dyDescent="0.3">
      <c r="B22" s="20"/>
      <c r="C22" s="27" t="s">
        <v>17</v>
      </c>
      <c r="D22" s="27" t="s">
        <v>17</v>
      </c>
      <c r="E22" s="27" t="s">
        <v>17</v>
      </c>
      <c r="F22" s="27" t="s">
        <v>17</v>
      </c>
      <c r="G22" s="27" t="s">
        <v>17</v>
      </c>
      <c r="I22" s="20" t="s">
        <v>37</v>
      </c>
      <c r="J22" s="28">
        <f>BalanceSheet!C24/BalanceSheet!C$45</f>
        <v>1</v>
      </c>
      <c r="K22" s="28">
        <f>BalanceSheet!D24/BalanceSheet!D$45</f>
        <v>1</v>
      </c>
      <c r="L22" s="28">
        <f>BalanceSheet!E24/BalanceSheet!E$45</f>
        <v>1</v>
      </c>
      <c r="M22" s="28">
        <f>BalanceSheet!F24/BalanceSheet!F$45</f>
        <v>1</v>
      </c>
      <c r="N22" s="28">
        <f>BalanceSheet!G24/BalanceSheet!G$45</f>
        <v>1</v>
      </c>
    </row>
    <row r="23" spans="2:14" x14ac:dyDescent="0.3">
      <c r="B23" s="20" t="s">
        <v>91</v>
      </c>
      <c r="C23" s="28">
        <f>IncomeStatement!C23/IncomeStatement!C$11</f>
        <v>0.21950500883912788</v>
      </c>
      <c r="D23" s="28">
        <f>IncomeStatement!D23/IncomeStatement!D$11</f>
        <v>0.2261308439587128</v>
      </c>
      <c r="E23" s="28">
        <f>IncomeStatement!E23/IncomeStatement!E$11</f>
        <v>0.22861419115477044</v>
      </c>
      <c r="F23" s="28">
        <f>IncomeStatement!F23/IncomeStatement!F$11</f>
        <v>0.23191884201410368</v>
      </c>
      <c r="G23" s="28">
        <f>IncomeStatement!G23/IncomeStatement!G$11</f>
        <v>0.22157551430005018</v>
      </c>
      <c r="I23" s="20" t="s">
        <v>38</v>
      </c>
      <c r="J23" s="28"/>
      <c r="K23" s="28"/>
      <c r="L23" s="28"/>
      <c r="M23" s="28"/>
      <c r="N23" s="28"/>
    </row>
    <row r="24" spans="2:14" x14ac:dyDescent="0.3">
      <c r="B24" s="20" t="s">
        <v>93</v>
      </c>
      <c r="C24" s="28">
        <f>IncomeStatement!C25/IncomeStatement!C$11</f>
        <v>0.21845740849865777</v>
      </c>
      <c r="D24" s="28">
        <f>IncomeStatement!D25/IncomeStatement!D$11</f>
        <v>0.22529599271402551</v>
      </c>
      <c r="E24" s="28">
        <f>IncomeStatement!E25/IncomeStatement!E$11</f>
        <v>0.22357603608921117</v>
      </c>
      <c r="F24" s="28">
        <f>IncomeStatement!F25/IncomeStatement!F$11</f>
        <v>0.22697018433749847</v>
      </c>
      <c r="G24" s="28">
        <f>IncomeStatement!G25/IncomeStatement!G$11</f>
        <v>0.21585549422980432</v>
      </c>
      <c r="I24" s="20" t="s">
        <v>39</v>
      </c>
      <c r="J24" s="28"/>
      <c r="K24" s="28"/>
      <c r="L24" s="28"/>
      <c r="M24" s="28"/>
      <c r="N24" s="28"/>
    </row>
    <row r="25" spans="2:14" x14ac:dyDescent="0.3">
      <c r="B25" s="20" t="s">
        <v>94</v>
      </c>
      <c r="C25" s="28"/>
      <c r="D25" s="28"/>
      <c r="E25" s="28"/>
      <c r="F25" s="28"/>
      <c r="G25" s="28"/>
      <c r="I25" s="20" t="s">
        <v>40</v>
      </c>
      <c r="J25" s="28">
        <f>BalanceSheet!C27/BalanceSheet!C$45</f>
        <v>9.5078468127026694E-2</v>
      </c>
      <c r="K25" s="28">
        <f>BalanceSheet!D27/BalanceSheet!D$45</f>
        <v>8.7482451040174714E-2</v>
      </c>
      <c r="L25" s="28">
        <f>BalanceSheet!E27/BalanceSheet!E$45</f>
        <v>8.8950943176694733E-2</v>
      </c>
      <c r="M25" s="28">
        <f>BalanceSheet!F27/BalanceSheet!F$45</f>
        <v>0.24611720339403562</v>
      </c>
      <c r="N25" s="28">
        <f>BalanceSheet!G27/BalanceSheet!G$45</f>
        <v>0.22502549787965001</v>
      </c>
    </row>
    <row r="26" spans="2:14" x14ac:dyDescent="0.3">
      <c r="B26" s="20" t="s">
        <v>95</v>
      </c>
      <c r="C26" s="28">
        <f>IncomeStatement!C27/IncomeStatement!C$11</f>
        <v>4.9122634714856284E-2</v>
      </c>
      <c r="D26" s="28">
        <f>IncomeStatement!D27/IncomeStatement!D$11</f>
        <v>5.3885853066180933E-2</v>
      </c>
      <c r="E26" s="28">
        <f>IncomeStatement!E27/IncomeStatement!E$11</f>
        <v>5.3121969728909313E-2</v>
      </c>
      <c r="F26" s="28">
        <f>IncomeStatement!F27/IncomeStatement!F$11</f>
        <v>5.5499195843127555E-2</v>
      </c>
      <c r="G26" s="28">
        <f>IncomeStatement!G27/IncomeStatement!G$11</f>
        <v>6.5479177119919713E-2</v>
      </c>
      <c r="I26" s="20" t="s">
        <v>42</v>
      </c>
      <c r="J26" s="28">
        <f>BalanceSheet!C29/BalanceSheet!C$45</f>
        <v>1.5488390548250715E-2</v>
      </c>
      <c r="K26" s="28">
        <f>BalanceSheet!D29/BalanceSheet!D$45</f>
        <v>1.8619623636853523E-2</v>
      </c>
      <c r="L26" s="28">
        <f>BalanceSheet!E29/BalanceSheet!E$45</f>
        <v>1.0835260409849178E-2</v>
      </c>
      <c r="M26" s="28">
        <f>BalanceSheet!F29/BalanceSheet!F$45</f>
        <v>2.9623381134322432E-2</v>
      </c>
      <c r="N26" s="28">
        <f>BalanceSheet!G29/BalanceSheet!G$45</f>
        <v>2.1793977132427936E-2</v>
      </c>
    </row>
    <row r="27" spans="2:14" x14ac:dyDescent="0.3">
      <c r="B27" s="20" t="s">
        <v>97</v>
      </c>
      <c r="C27" s="28">
        <f>IncomeStatement!C29/IncomeStatement!C$11</f>
        <v>5.2396385778825376E-2</v>
      </c>
      <c r="D27" s="28">
        <f>IncomeStatement!D29/IncomeStatement!D$11</f>
        <v>5.6675015179113539E-2</v>
      </c>
      <c r="E27" s="28">
        <f>IncomeStatement!E29/IncomeStatement!E$11</f>
        <v>5.4934862346641931E-2</v>
      </c>
      <c r="F27" s="28">
        <f>IncomeStatement!F29/IncomeStatement!F$11</f>
        <v>5.9606581714709887E-2</v>
      </c>
      <c r="G27" s="28">
        <f>IncomeStatement!G29/IncomeStatement!G$11</f>
        <v>6.3823381836427495E-2</v>
      </c>
      <c r="I27" s="20" t="s">
        <v>43</v>
      </c>
      <c r="J27" s="28">
        <f>BalanceSheet!C30/BalanceSheet!C$45</f>
        <v>0</v>
      </c>
      <c r="K27" s="28">
        <f>BalanceSheet!D30/BalanceSheet!D$45</f>
        <v>0</v>
      </c>
      <c r="L27" s="28">
        <f>BalanceSheet!E30/BalanceSheet!E$45</f>
        <v>0</v>
      </c>
      <c r="M27" s="28">
        <f>BalanceSheet!F30/BalanceSheet!F$45</f>
        <v>0</v>
      </c>
      <c r="N27" s="28">
        <f>BalanceSheet!G30/BalanceSheet!G$45</f>
        <v>0</v>
      </c>
    </row>
    <row r="28" spans="2:14" x14ac:dyDescent="0.3">
      <c r="B28" s="20" t="s">
        <v>98</v>
      </c>
      <c r="C28" s="28">
        <f>IncomeStatement!C30/IncomeStatement!C$11</f>
        <v>0.16606102271983239</v>
      </c>
      <c r="D28" s="28">
        <f>IncomeStatement!D30/IncomeStatement!D$11</f>
        <v>0.16862097753491195</v>
      </c>
      <c r="E28" s="28">
        <f>IncomeStatement!E30/IncomeStatement!E$11</f>
        <v>0.16864117374256926</v>
      </c>
      <c r="F28" s="28">
        <f>IncomeStatement!F30/IncomeStatement!F$11</f>
        <v>0.16736360262278857</v>
      </c>
      <c r="G28" s="28">
        <f>IncomeStatement!G30/IncomeStatement!G$11</f>
        <v>0.15203211239337683</v>
      </c>
      <c r="I28" s="20" t="s">
        <v>44</v>
      </c>
      <c r="J28" s="28">
        <f>BalanceSheet!C31/BalanceSheet!C$45</f>
        <v>0.49727037640072791</v>
      </c>
      <c r="K28" s="28">
        <f>BalanceSheet!D31/BalanceSheet!D$45</f>
        <v>0.50185061758157612</v>
      </c>
      <c r="L28" s="28">
        <f>BalanceSheet!E31/BalanceSheet!E$45</f>
        <v>0.50599938915310438</v>
      </c>
      <c r="M28" s="28">
        <f>BalanceSheet!F31/BalanceSheet!F$45</f>
        <v>0.29568798690021336</v>
      </c>
      <c r="N28" s="28">
        <f>BalanceSheet!G31/BalanceSheet!G$45</f>
        <v>0.26861345214450588</v>
      </c>
    </row>
    <row r="29" spans="2:14" x14ac:dyDescent="0.3">
      <c r="B29" s="20" t="s">
        <v>99</v>
      </c>
      <c r="C29" s="28">
        <f>IncomeStatement!C31/IncomeStatement!C$11</f>
        <v>0.16606102271983239</v>
      </c>
      <c r="D29" s="28">
        <f>IncomeStatement!D31/IncomeStatement!D$11</f>
        <v>0.16862097753491195</v>
      </c>
      <c r="E29" s="28">
        <f>IncomeStatement!E31/IncomeStatement!E$11</f>
        <v>0.16864117374256926</v>
      </c>
      <c r="F29" s="28">
        <f>IncomeStatement!F31/IncomeStatement!F$11</f>
        <v>0.16736360262278857</v>
      </c>
      <c r="G29" s="28">
        <f>IncomeStatement!G31/IncomeStatement!G$11</f>
        <v>0.15203211239337683</v>
      </c>
      <c r="I29" s="20" t="s">
        <v>45</v>
      </c>
      <c r="J29" s="28">
        <f>BalanceSheet!C32/BalanceSheet!C$45</f>
        <v>9.7144499021713845E-4</v>
      </c>
      <c r="K29" s="28">
        <f>BalanceSheet!D32/BalanceSheet!D$45</f>
        <v>2.8361955273196536E-5</v>
      </c>
      <c r="L29" s="28">
        <f>BalanceSheet!E32/BalanceSheet!E$45</f>
        <v>2.9087947408991083E-5</v>
      </c>
      <c r="M29" s="28">
        <f>BalanceSheet!F32/BalanceSheet!F$45</f>
        <v>9.9240807820175653E-5</v>
      </c>
      <c r="N29" s="28">
        <f>BalanceSheet!G32/BalanceSheet!G$45</f>
        <v>1.0735949326319179E-4</v>
      </c>
    </row>
    <row r="30" spans="2:14" x14ac:dyDescent="0.3">
      <c r="B30" s="20" t="s">
        <v>100</v>
      </c>
      <c r="C30" s="28">
        <f>IncomeStatement!C35/IncomeStatement!C$11</f>
        <v>0.16604465396451254</v>
      </c>
      <c r="D30" s="28">
        <f>IncomeStatement!D35/IncomeStatement!D$11</f>
        <v>0.16871584699453551</v>
      </c>
      <c r="E30" s="28">
        <f>IncomeStatement!E35/IncomeStatement!E$11</f>
        <v>0.16862009359585142</v>
      </c>
      <c r="F30" s="28">
        <f>IncomeStatement!F35/IncomeStatement!F$11</f>
        <v>0.16716565631572436</v>
      </c>
      <c r="G30" s="28">
        <f>IncomeStatement!G35/IncomeStatement!G$11</f>
        <v>0.15203211239337683</v>
      </c>
      <c r="I30" s="20" t="s">
        <v>47</v>
      </c>
      <c r="J30" s="28">
        <f>BalanceSheet!C34/BalanceSheet!C$45</f>
        <v>1.3408677329757685E-3</v>
      </c>
      <c r="K30" s="28">
        <f>BalanceSheet!D34/BalanceSheet!D$45</f>
        <v>1.6308124282088008E-3</v>
      </c>
      <c r="L30" s="28">
        <f>BalanceSheet!E34/BalanceSheet!E$45</f>
        <v>3.650537399828381E-3</v>
      </c>
      <c r="M30" s="28">
        <f>BalanceSheet!F34/BalanceSheet!F$45</f>
        <v>1.1809656130600903E-2</v>
      </c>
      <c r="N30" s="28">
        <f>BalanceSheet!G34/BalanceSheet!G$45</f>
        <v>1.1541145525793118E-2</v>
      </c>
    </row>
    <row r="31" spans="2:14" x14ac:dyDescent="0.3">
      <c r="B31" s="20"/>
      <c r="C31" s="21">
        <v>44256</v>
      </c>
      <c r="D31" s="21">
        <v>43891</v>
      </c>
      <c r="E31" s="21">
        <v>43525</v>
      </c>
      <c r="F31" s="21">
        <v>43160</v>
      </c>
      <c r="G31" s="21">
        <v>42795</v>
      </c>
      <c r="I31" s="20" t="s">
        <v>48</v>
      </c>
      <c r="J31" s="28">
        <f>BalanceSheet!C35/BalanceSheet!C$45</f>
        <v>2.8732879992337899E-2</v>
      </c>
      <c r="K31" s="28">
        <f>BalanceSheet!D35/BalanceSheet!D$45</f>
        <v>2.9510614461760995E-2</v>
      </c>
      <c r="L31" s="28">
        <f>BalanceSheet!E35/BalanceSheet!E$45</f>
        <v>3.0280553252759718E-2</v>
      </c>
      <c r="M31" s="28">
        <f>BalanceSheet!F35/BalanceSheet!F$45</f>
        <v>6.1132337617228201E-2</v>
      </c>
      <c r="N31" s="28">
        <f>BalanceSheet!G35/BalanceSheet!G$45</f>
        <v>5.3894465618122285E-2</v>
      </c>
    </row>
    <row r="32" spans="2:14" x14ac:dyDescent="0.3">
      <c r="B32" s="20"/>
      <c r="C32" s="27" t="s">
        <v>17</v>
      </c>
      <c r="D32" s="27" t="s">
        <v>17</v>
      </c>
      <c r="E32" s="27" t="s">
        <v>17</v>
      </c>
      <c r="F32" s="27" t="s">
        <v>17</v>
      </c>
      <c r="G32" s="27" t="s">
        <v>17</v>
      </c>
      <c r="I32" s="20" t="s">
        <v>49</v>
      </c>
      <c r="J32" s="28">
        <f>BalanceSheet!C36/BalanceSheet!C$45</f>
        <v>0.76742785994773355</v>
      </c>
      <c r="K32" s="28">
        <f>BalanceSheet!D36/BalanceSheet!D$45</f>
        <v>0.77988286512472171</v>
      </c>
      <c r="L32" s="28">
        <f>BalanceSheet!E36/BalanceSheet!E$45</f>
        <v>0.79322832584318692</v>
      </c>
      <c r="M32" s="28">
        <f>BalanceSheet!F36/BalanceSheet!F$45</f>
        <v>0.38862700342380785</v>
      </c>
      <c r="N32" s="28">
        <f>BalanceSheet!G36/BalanceSheet!G$45</f>
        <v>0.36045949863116644</v>
      </c>
    </row>
    <row r="33" spans="2:14" x14ac:dyDescent="0.3">
      <c r="B33" s="20" t="s">
        <v>101</v>
      </c>
      <c r="C33" s="26"/>
      <c r="D33" s="27"/>
      <c r="E33" s="27"/>
      <c r="F33" s="27"/>
      <c r="G33" s="27"/>
      <c r="I33" s="20" t="s">
        <v>50</v>
      </c>
      <c r="J33" s="28"/>
      <c r="K33" s="28"/>
      <c r="L33" s="28"/>
      <c r="M33" s="28"/>
      <c r="N33" s="28"/>
    </row>
    <row r="34" spans="2:14" x14ac:dyDescent="0.3">
      <c r="B34" s="20" t="s">
        <v>102</v>
      </c>
      <c r="C34" s="28">
        <f>IncomeStatement!C40/IncomeStatement!C$11</f>
        <v>7.0385647875335564E-4</v>
      </c>
      <c r="D34" s="28">
        <f>IncomeStatement!D40/IncomeStatement!D$11</f>
        <v>7.2100789313904066E-4</v>
      </c>
      <c r="E34" s="28">
        <f>IncomeStatement!E40/IncomeStatement!E$11</f>
        <v>7.1672498840591936E-4</v>
      </c>
      <c r="F34" s="28">
        <f>IncomeStatement!F40/IncomeStatement!F$11</f>
        <v>7.670419398738092E-4</v>
      </c>
      <c r="G34" s="28">
        <f>IncomeStatement!G40/IncomeStatement!G$11</f>
        <v>7.0245860511791269E-4</v>
      </c>
      <c r="I34" s="20" t="s">
        <v>51</v>
      </c>
      <c r="J34" s="28">
        <f>BalanceSheet!C38/BalanceSheet!C$45</f>
        <v>3.846101221831516E-2</v>
      </c>
      <c r="K34" s="28">
        <f>BalanceSheet!D38/BalanceSheet!D$45</f>
        <v>4.99028603031893E-2</v>
      </c>
      <c r="L34" s="28">
        <f>BalanceSheet!E38/BalanceSheet!E$45</f>
        <v>3.9370536818069436E-2</v>
      </c>
      <c r="M34" s="28">
        <f>BalanceSheet!F38/BalanceSheet!F$45</f>
        <v>6.2174366099340052E-2</v>
      </c>
      <c r="N34" s="28">
        <f>BalanceSheet!G38/BalanceSheet!G$45</f>
        <v>0.14568683235815127</v>
      </c>
    </row>
    <row r="35" spans="2:14" x14ac:dyDescent="0.3">
      <c r="B35" s="20" t="s">
        <v>103</v>
      </c>
      <c r="C35" s="28">
        <f>IncomeStatement!C41/IncomeStatement!C$11</f>
        <v>7.0385647875335564E-4</v>
      </c>
      <c r="D35" s="28">
        <f>IncomeStatement!D41/IncomeStatement!D$11</f>
        <v>7.2100789313904066E-4</v>
      </c>
      <c r="E35" s="28">
        <f>IncomeStatement!E41/IncomeStatement!E$11</f>
        <v>7.1672498840591936E-4</v>
      </c>
      <c r="F35" s="28">
        <f>IncomeStatement!F41/IncomeStatement!F$11</f>
        <v>7.670419398738092E-4</v>
      </c>
      <c r="G35" s="28">
        <f>IncomeStatement!G41/IncomeStatement!G$11</f>
        <v>7.0245860511791269E-4</v>
      </c>
      <c r="I35" s="20" t="s">
        <v>52</v>
      </c>
      <c r="J35" s="28">
        <f>BalanceSheet!C39/BalanceSheet!C$45</f>
        <v>5.8163558498775435E-2</v>
      </c>
      <c r="K35" s="28">
        <f>BalanceSheet!D39/BalanceSheet!D$45</f>
        <v>5.8085284399506505E-2</v>
      </c>
      <c r="L35" s="28">
        <f>BalanceSheet!E39/BalanceSheet!E$45</f>
        <v>5.2052881888389545E-2</v>
      </c>
      <c r="M35" s="28">
        <f>BalanceSheet!F39/BalanceSheet!F$45</f>
        <v>0.13729965761921303</v>
      </c>
      <c r="N35" s="28">
        <f>BalanceSheet!G39/BalanceSheet!G$45</f>
        <v>0.13817166782972784</v>
      </c>
    </row>
    <row r="36" spans="2:14" x14ac:dyDescent="0.3">
      <c r="B36" s="20" t="s">
        <v>107</v>
      </c>
      <c r="C36" s="28">
        <f>IncomeStatement!C42/IncomeStatement!C$11</f>
        <v>0.13846330125057291</v>
      </c>
      <c r="D36" s="28">
        <f>IncomeStatement!D42/IncomeStatement!D$11</f>
        <v>0.14266469338190649</v>
      </c>
      <c r="E36" s="28">
        <f>IncomeStatement!E42/IncomeStatement!E$11</f>
        <v>0.18573717273072221</v>
      </c>
      <c r="F36" s="28">
        <f>IncomeStatement!F42/IncomeStatement!F$11</f>
        <v>0.12856612643820364</v>
      </c>
      <c r="G36" s="28">
        <f>IncomeStatement!G42/IncomeStatement!G$11</f>
        <v>0.11404917210235825</v>
      </c>
      <c r="I36" s="20" t="s">
        <v>53</v>
      </c>
      <c r="J36" s="28">
        <f>BalanceSheet!C40/BalanceSheet!C$45</f>
        <v>4.212787499828971E-2</v>
      </c>
      <c r="K36" s="28">
        <f>BalanceSheet!D40/BalanceSheet!D$45</f>
        <v>3.1708665995433725E-2</v>
      </c>
      <c r="L36" s="28">
        <f>BalanceSheet!E40/BalanceSheet!E$45</f>
        <v>2.5568305772503162E-2</v>
      </c>
      <c r="M36" s="28">
        <f>BalanceSheet!F40/BalanceSheet!F$45</f>
        <v>5.7013844092690912E-2</v>
      </c>
      <c r="N36" s="28">
        <f>BalanceSheet!G40/BalanceSheet!G$45</f>
        <v>9.748241988297815E-2</v>
      </c>
    </row>
    <row r="37" spans="2:14" x14ac:dyDescent="0.3">
      <c r="B37" s="20" t="s">
        <v>108</v>
      </c>
      <c r="C37" s="28">
        <f>IncomeStatement!C43/IncomeStatement!C$11</f>
        <v>0</v>
      </c>
      <c r="D37" s="28">
        <f>IncomeStatement!D43/IncomeStatement!D$11</f>
        <v>0</v>
      </c>
      <c r="E37" s="28">
        <f>IncomeStatement!E43/IncomeStatement!E$11</f>
        <v>0</v>
      </c>
      <c r="F37" s="28">
        <f>IncomeStatement!F43/IncomeStatement!F$11</f>
        <v>2.6252628974390697E-2</v>
      </c>
      <c r="G37" s="28">
        <f>IncomeStatement!G43/IncomeStatement!G$11</f>
        <v>2.3281485198193678E-2</v>
      </c>
      <c r="I37" s="20" t="s">
        <v>54</v>
      </c>
      <c r="J37" s="28">
        <f>BalanceSheet!C41/BalanceSheet!C$45</f>
        <v>6.4005910763884136E-2</v>
      </c>
      <c r="K37" s="28">
        <f>BalanceSheet!D41/BalanceSheet!D$45</f>
        <v>5.4540039990356934E-2</v>
      </c>
      <c r="L37" s="28">
        <f>BalanceSheet!E41/BalanceSheet!E$45</f>
        <v>6.5026106432799574E-2</v>
      </c>
      <c r="M37" s="28">
        <f>BalanceSheet!F41/BalanceSheet!F$45</f>
        <v>0.25370912519227906</v>
      </c>
      <c r="N37" s="28">
        <f>BalanceSheet!G41/BalanceSheet!G$45</f>
        <v>0.20167480809490579</v>
      </c>
    </row>
    <row r="38" spans="2:14" x14ac:dyDescent="0.3">
      <c r="B38" s="20" t="s">
        <v>109</v>
      </c>
      <c r="C38" s="28">
        <f>IncomeStatement!C44/IncomeStatement!C$11</f>
        <v>0</v>
      </c>
      <c r="D38" s="28">
        <f>IncomeStatement!D44/IncomeStatement!D$11</f>
        <v>0</v>
      </c>
      <c r="E38" s="28">
        <f>IncomeStatement!E44/IncomeStatement!E$11</f>
        <v>0</v>
      </c>
      <c r="F38" s="28">
        <f>IncomeStatement!F44/IncomeStatement!F$11</f>
        <v>0</v>
      </c>
      <c r="G38" s="28">
        <f>IncomeStatement!G44/IncomeStatement!G$11</f>
        <v>0</v>
      </c>
      <c r="I38" s="20" t="s">
        <v>55</v>
      </c>
      <c r="J38" s="28">
        <f>BalanceSheet!C42/BalanceSheet!C$45</f>
        <v>4.9256365701150684E-4</v>
      </c>
      <c r="K38" s="28">
        <f>BalanceSheet!D42/BalanceSheet!D$45</f>
        <v>4.963342172809393E-4</v>
      </c>
      <c r="L38" s="28">
        <f>BalanceSheet!E42/BalanceSheet!E$45</f>
        <v>0</v>
      </c>
      <c r="M38" s="28">
        <f>BalanceSheet!F42/BalanceSheet!F$45</f>
        <v>0</v>
      </c>
      <c r="N38" s="28">
        <f>BalanceSheet!G42/BalanceSheet!G$45</f>
        <v>2.1471898652638359E-4</v>
      </c>
    </row>
    <row r="39" spans="2:14" x14ac:dyDescent="0.3">
      <c r="I39" s="20" t="s">
        <v>56</v>
      </c>
      <c r="J39" s="28">
        <f>BalanceSheet!C43/BalanceSheet!C$45</f>
        <v>2.9321219915990532E-2</v>
      </c>
      <c r="K39" s="28">
        <f>BalanceSheet!D43/BalanceSheet!D$45</f>
        <v>2.5383949969510898E-2</v>
      </c>
      <c r="L39" s="28">
        <f>BalanceSheet!E43/BalanceSheet!E$45</f>
        <v>2.4753843245051414E-2</v>
      </c>
      <c r="M39" s="28">
        <f>BalanceSheet!F43/BalanceSheet!F$45</f>
        <v>0.10117600357266908</v>
      </c>
      <c r="N39" s="28">
        <f>BalanceSheet!G43/BalanceSheet!G$45</f>
        <v>5.63100542165441E-2</v>
      </c>
    </row>
    <row r="40" spans="2:14" x14ac:dyDescent="0.3">
      <c r="B40" s="77" t="s">
        <v>119</v>
      </c>
      <c r="C40" s="77"/>
      <c r="D40" s="77"/>
      <c r="E40" s="77"/>
      <c r="F40" s="77"/>
      <c r="G40" s="77"/>
      <c r="I40" s="20" t="s">
        <v>57</v>
      </c>
      <c r="J40" s="28">
        <f>BalanceSheet!C44/BalanceSheet!C$45</f>
        <v>0.23257214005226648</v>
      </c>
      <c r="K40" s="28">
        <f>BalanceSheet!D44/BalanceSheet!D$45</f>
        <v>0.22011713487527831</v>
      </c>
      <c r="L40" s="28">
        <f>BalanceSheet!E44/BalanceSheet!E$45</f>
        <v>0.20677167415681313</v>
      </c>
      <c r="M40" s="28">
        <f>BalanceSheet!F44/BalanceSheet!F$45</f>
        <v>0.61137299657619215</v>
      </c>
      <c r="N40" s="28">
        <f>BalanceSheet!G44/BalanceSheet!G$45</f>
        <v>0.63954050136883356</v>
      </c>
    </row>
    <row r="41" spans="2:14" x14ac:dyDescent="0.3">
      <c r="B41" s="78" t="s">
        <v>122</v>
      </c>
      <c r="C41" s="78"/>
      <c r="D41" s="78"/>
      <c r="E41" s="78"/>
      <c r="F41" s="78"/>
      <c r="G41" s="78"/>
      <c r="I41" s="20" t="s">
        <v>58</v>
      </c>
      <c r="J41" s="28">
        <f>BalanceSheet!C45/BalanceSheet!C$45</f>
        <v>1</v>
      </c>
      <c r="K41" s="28">
        <f>BalanceSheet!D45/BalanceSheet!D$45</f>
        <v>1</v>
      </c>
      <c r="L41" s="28">
        <f>BalanceSheet!E45/BalanceSheet!E$45</f>
        <v>1</v>
      </c>
      <c r="M41" s="28">
        <f>BalanceSheet!F45/BalanceSheet!F$45</f>
        <v>1</v>
      </c>
      <c r="N41" s="28">
        <f>BalanceSheet!G45/BalanceSheet!G$45</f>
        <v>1</v>
      </c>
    </row>
    <row r="42" spans="2:14" x14ac:dyDescent="0.3">
      <c r="B42" s="78" t="s">
        <v>120</v>
      </c>
      <c r="C42" s="78"/>
      <c r="D42" s="78"/>
      <c r="E42" s="78"/>
      <c r="F42" s="78"/>
      <c r="G42" s="78"/>
      <c r="I42" s="20" t="s">
        <v>59</v>
      </c>
      <c r="J42" s="28"/>
      <c r="K42" s="28"/>
      <c r="L42" s="28"/>
      <c r="M42" s="28"/>
      <c r="N42" s="28"/>
    </row>
    <row r="43" spans="2:14" x14ac:dyDescent="0.3">
      <c r="B43" s="78" t="s">
        <v>121</v>
      </c>
      <c r="C43" s="78"/>
      <c r="D43" s="78"/>
      <c r="E43" s="78"/>
      <c r="F43" s="78"/>
      <c r="G43" s="78"/>
      <c r="I43" s="20" t="s">
        <v>60</v>
      </c>
      <c r="J43" s="28"/>
      <c r="K43" s="28"/>
      <c r="L43" s="28"/>
      <c r="M43" s="28"/>
      <c r="N43" s="28"/>
    </row>
    <row r="44" spans="2:14" x14ac:dyDescent="0.3">
      <c r="I44" s="20" t="s">
        <v>61</v>
      </c>
      <c r="J44" s="28">
        <f>BalanceSheet!C48/BalanceSheet!C$45</f>
        <v>4.8900625282197928E-2</v>
      </c>
      <c r="K44" s="28">
        <f>BalanceSheet!D48/BalanceSheet!D$45</f>
        <v>4.5804557766212402E-2</v>
      </c>
      <c r="L44" s="28">
        <f>BalanceSheet!E48/BalanceSheet!E$45</f>
        <v>4.3413761507919195E-2</v>
      </c>
      <c r="M44" s="28">
        <f>BalanceSheet!F48/BalanceSheet!F$45</f>
        <v>0.14504044062918672</v>
      </c>
      <c r="N44" s="28">
        <f>BalanceSheet!G48/BalanceSheet!G$45</f>
        <v>0.1178807236029846</v>
      </c>
    </row>
    <row r="45" spans="2:14" x14ac:dyDescent="0.3">
      <c r="I45" s="20" t="s">
        <v>62</v>
      </c>
      <c r="J45" s="28"/>
      <c r="K45" s="28"/>
      <c r="L45" s="28"/>
      <c r="M45" s="28"/>
      <c r="N45" s="28"/>
    </row>
    <row r="46" spans="2:14" x14ac:dyDescent="0.3">
      <c r="I46" s="20" t="s">
        <v>63</v>
      </c>
      <c r="J46" s="28">
        <f>BalanceSheet!C49/BalanceSheet!C$45</f>
        <v>0</v>
      </c>
      <c r="K46" s="28">
        <f>BalanceSheet!D49/BalanceSheet!D$45</f>
        <v>0</v>
      </c>
      <c r="L46" s="28">
        <f>BalanceSheet!E49/BalanceSheet!E$45</f>
        <v>0</v>
      </c>
      <c r="M46" s="28">
        <f>BalanceSheet!F49/BalanceSheet!F$45</f>
        <v>0</v>
      </c>
      <c r="N46" s="28">
        <f>BalanceSheet!G49/BalanceSheet!G$45</f>
        <v>0</v>
      </c>
    </row>
    <row r="47" spans="2:14" x14ac:dyDescent="0.3">
      <c r="I47" s="20" t="s">
        <v>64</v>
      </c>
      <c r="J47" s="28"/>
      <c r="K47" s="28"/>
      <c r="L47" s="28"/>
      <c r="M47" s="28"/>
      <c r="N47" s="28"/>
    </row>
    <row r="48" spans="2:14" x14ac:dyDescent="0.3">
      <c r="I48" s="20" t="s">
        <v>65</v>
      </c>
      <c r="J48" s="28"/>
      <c r="K48" s="28"/>
      <c r="L48" s="28"/>
      <c r="M48" s="28"/>
      <c r="N48" s="28"/>
    </row>
    <row r="49" spans="9:14" x14ac:dyDescent="0.3">
      <c r="I49" s="20" t="s">
        <v>66</v>
      </c>
      <c r="J49" s="28">
        <f>BalanceSheet!C50/BalanceSheet!C$45</f>
        <v>0</v>
      </c>
      <c r="K49" s="28">
        <f>BalanceSheet!D50/BalanceSheet!D$45</f>
        <v>0</v>
      </c>
      <c r="L49" s="28">
        <f>BalanceSheet!E50/BalanceSheet!E$45</f>
        <v>0</v>
      </c>
      <c r="M49" s="28">
        <f>BalanceSheet!F50/BalanceSheet!F$45</f>
        <v>0</v>
      </c>
      <c r="N49" s="28"/>
    </row>
    <row r="50" spans="9:14" x14ac:dyDescent="0.3">
      <c r="I50" s="20" t="s">
        <v>67</v>
      </c>
      <c r="J50" s="28"/>
      <c r="K50" s="28"/>
      <c r="L50" s="28"/>
      <c r="M50" s="28"/>
      <c r="N50" s="28"/>
    </row>
    <row r="51" spans="9:14" x14ac:dyDescent="0.3">
      <c r="I51" s="20" t="s">
        <v>68</v>
      </c>
      <c r="J51" s="28">
        <f>BalanceSheet!C52/BalanceSheet!C$45</f>
        <v>1.8018252219957037E-3</v>
      </c>
      <c r="K51" s="28">
        <f>BalanceSheet!D52/BalanceSheet!D$45</f>
        <v>1.8674929449636257E-3</v>
      </c>
      <c r="L51" s="28">
        <f>BalanceSheet!E52/BalanceSheet!E$45</f>
        <v>1.915295897145018E-3</v>
      </c>
      <c r="M51" s="28">
        <f>BalanceSheet!F52/BalanceSheet!F$45</f>
        <v>6.5345109909194657E-3</v>
      </c>
      <c r="N51" s="28">
        <f>BalanceSheet!G52/BalanceSheet!G$45</f>
        <v>7.0690858339148635E-3</v>
      </c>
    </row>
    <row r="52" spans="9:14" x14ac:dyDescent="0.3">
      <c r="I52" s="20" t="s">
        <v>69</v>
      </c>
      <c r="J52" s="28"/>
      <c r="K52" s="28"/>
      <c r="L52" s="28"/>
      <c r="M52" s="28"/>
      <c r="N52" s="28"/>
    </row>
    <row r="53" spans="9:14" x14ac:dyDescent="0.3">
      <c r="I53" s="20" t="s">
        <v>70</v>
      </c>
      <c r="J53" s="28">
        <f>BalanceSheet!C54/BalanceSheet!C$45</f>
        <v>2.736464761175038E-5</v>
      </c>
      <c r="K53" s="28">
        <f>BalanceSheet!D54/BalanceSheet!D$45</f>
        <v>2.8361955273196536E-5</v>
      </c>
      <c r="L53" s="28">
        <f>BalanceSheet!E54/BalanceSheet!E$45</f>
        <v>2.9087947408991083E-5</v>
      </c>
      <c r="M53" s="28">
        <f>BalanceSheet!F54/BalanceSheet!F$45</f>
        <v>9.9240807820175653E-5</v>
      </c>
      <c r="N53" s="28">
        <f>BalanceSheet!G54/BalanceSheet!G$45</f>
        <v>1.0735949326319179E-4</v>
      </c>
    </row>
    <row r="54" spans="9:14" x14ac:dyDescent="0.3">
      <c r="I54" s="20" t="s">
        <v>71</v>
      </c>
      <c r="J54" s="28"/>
      <c r="K54" s="28"/>
      <c r="L54" s="28"/>
      <c r="M54" s="28"/>
      <c r="N54" s="28"/>
    </row>
    <row r="55" spans="9:14" x14ac:dyDescent="0.3">
      <c r="I55" s="20" t="s">
        <v>72</v>
      </c>
      <c r="J55" s="28">
        <f>BalanceSheet!C57/BalanceSheet!C$45</f>
        <v>0</v>
      </c>
      <c r="K55" s="28">
        <f>BalanceSheet!D57/BalanceSheet!D$45</f>
        <v>0</v>
      </c>
      <c r="L55" s="28">
        <f>BalanceSheet!E57/BalanceSheet!E$45</f>
        <v>0</v>
      </c>
      <c r="M55" s="28">
        <f>BalanceSheet!F57/BalanceSheet!F$45</f>
        <v>0</v>
      </c>
      <c r="N55" s="28">
        <f>BalanceSheet!G57/BalanceSheet!G$45</f>
        <v>0</v>
      </c>
    </row>
    <row r="57" spans="9:14" x14ac:dyDescent="0.3">
      <c r="I57" s="79" t="s">
        <v>119</v>
      </c>
      <c r="J57" s="79"/>
      <c r="K57" s="79"/>
      <c r="L57" s="79"/>
      <c r="M57" s="79"/>
      <c r="N57" s="79"/>
    </row>
    <row r="58" spans="9:14" x14ac:dyDescent="0.3">
      <c r="I58" s="76" t="s">
        <v>123</v>
      </c>
      <c r="J58" s="76"/>
      <c r="K58" s="76"/>
      <c r="L58" s="76"/>
      <c r="M58" s="76"/>
      <c r="N58" s="76"/>
    </row>
    <row r="59" spans="9:14" x14ac:dyDescent="0.3">
      <c r="I59" s="76" t="s">
        <v>124</v>
      </c>
      <c r="J59" s="76"/>
      <c r="K59" s="76"/>
      <c r="L59" s="76"/>
      <c r="M59" s="76"/>
      <c r="N59" s="76"/>
    </row>
    <row r="60" spans="9:14" x14ac:dyDescent="0.3">
      <c r="I60" s="76" t="s">
        <v>125</v>
      </c>
      <c r="J60" s="76"/>
      <c r="K60" s="76"/>
      <c r="L60" s="76"/>
      <c r="M60" s="76"/>
      <c r="N60" s="76"/>
    </row>
    <row r="61" spans="9:14" x14ac:dyDescent="0.3">
      <c r="I61" s="76" t="s">
        <v>126</v>
      </c>
      <c r="J61" s="76"/>
      <c r="K61" s="76"/>
      <c r="L61" s="76"/>
      <c r="M61" s="76"/>
      <c r="N61" s="76"/>
    </row>
    <row r="62" spans="9:14" ht="14.55" customHeight="1" x14ac:dyDescent="0.3">
      <c r="I62" s="76"/>
      <c r="J62" s="76"/>
      <c r="K62" s="76"/>
      <c r="L62" s="76"/>
      <c r="M62" s="76"/>
      <c r="N62" s="76"/>
    </row>
  </sheetData>
  <mergeCells count="9">
    <mergeCell ref="I58:N58"/>
    <mergeCell ref="I59:N59"/>
    <mergeCell ref="I60:N60"/>
    <mergeCell ref="I61:N62"/>
    <mergeCell ref="B40:G40"/>
    <mergeCell ref="B41:G41"/>
    <mergeCell ref="B42:G42"/>
    <mergeCell ref="B43:G43"/>
    <mergeCell ref="I57:N5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D24EB-F88E-49E5-A29B-F4EFED3774BB}">
  <sheetPr>
    <tabColor rgb="FF92D050"/>
  </sheetPr>
  <dimension ref="B2:N56"/>
  <sheetViews>
    <sheetView showGridLines="0" topLeftCell="A4" zoomScaleNormal="100" workbookViewId="0">
      <selection activeCell="J12" sqref="J12"/>
    </sheetView>
  </sheetViews>
  <sheetFormatPr defaultColWidth="8.77734375" defaultRowHeight="14.4" x14ac:dyDescent="0.3"/>
  <cols>
    <col min="2" max="2" width="39.44140625" bestFit="1" customWidth="1"/>
    <col min="3" max="3" width="6.77734375" bestFit="1" customWidth="1"/>
    <col min="4" max="7" width="7" bestFit="1" customWidth="1"/>
    <col min="9" max="9" width="30.33203125" bestFit="1" customWidth="1"/>
    <col min="10" max="10" width="6.6640625" bestFit="1" customWidth="1"/>
    <col min="11" max="14" width="7" bestFit="1" customWidth="1"/>
  </cols>
  <sheetData>
    <row r="2" spans="2:14" x14ac:dyDescent="0.3">
      <c r="B2" s="20"/>
      <c r="C2" s="29" t="s">
        <v>16</v>
      </c>
      <c r="D2" s="21">
        <v>43891</v>
      </c>
      <c r="E2" s="21">
        <v>43525</v>
      </c>
      <c r="F2" s="21">
        <v>43160</v>
      </c>
      <c r="G2" s="21">
        <v>42795</v>
      </c>
      <c r="I2" s="20"/>
      <c r="J2" s="29" t="s">
        <v>16</v>
      </c>
      <c r="K2" s="21">
        <v>43891</v>
      </c>
      <c r="L2" s="21">
        <v>43525</v>
      </c>
      <c r="M2" s="21">
        <v>43160</v>
      </c>
      <c r="N2" s="21">
        <v>42795</v>
      </c>
    </row>
    <row r="3" spans="2:14" x14ac:dyDescent="0.3">
      <c r="B3" s="20"/>
      <c r="C3" s="27" t="s">
        <v>17</v>
      </c>
      <c r="D3" s="27" t="s">
        <v>17</v>
      </c>
      <c r="E3" s="27" t="s">
        <v>17</v>
      </c>
      <c r="F3" s="27" t="s">
        <v>17</v>
      </c>
      <c r="G3" s="27" t="s">
        <v>17</v>
      </c>
      <c r="I3" s="20"/>
      <c r="J3" s="27" t="s">
        <v>17</v>
      </c>
      <c r="K3" s="27" t="s">
        <v>17</v>
      </c>
      <c r="L3" s="27" t="s">
        <v>17</v>
      </c>
      <c r="M3" s="27" t="s">
        <v>17</v>
      </c>
      <c r="N3" s="27" t="s">
        <v>17</v>
      </c>
    </row>
    <row r="4" spans="2:14" x14ac:dyDescent="0.3">
      <c r="B4" s="20" t="s">
        <v>74</v>
      </c>
      <c r="C4" s="26"/>
      <c r="D4" s="27"/>
      <c r="E4" s="27"/>
      <c r="F4" s="27"/>
      <c r="G4" s="27"/>
      <c r="I4" s="20" t="s">
        <v>18</v>
      </c>
      <c r="J4" s="26"/>
      <c r="K4" s="27"/>
      <c r="L4" s="27"/>
      <c r="M4" s="27"/>
      <c r="N4" s="27"/>
    </row>
    <row r="5" spans="2:14" x14ac:dyDescent="0.3">
      <c r="B5" s="20" t="s">
        <v>75</v>
      </c>
      <c r="C5" s="28">
        <f>IncomeStatement!C5/IncomeStatement!$G5</f>
        <v>1.5393702822872506</v>
      </c>
      <c r="D5" s="28">
        <f>IncomeStatement!D5/IncomeStatement!$G5</f>
        <v>1.3325405852548857</v>
      </c>
      <c r="E5" s="28">
        <f>IncomeStatement!E5/IncomeStatement!$G5</f>
        <v>1.1974201220142695</v>
      </c>
      <c r="F5" s="28">
        <f>IncomeStatement!F5/IncomeStatement!$G5</f>
        <v>1.0143211663736946</v>
      </c>
      <c r="G5" s="28">
        <f>IncomeStatement!G5/IncomeStatement!$G5</f>
        <v>1</v>
      </c>
      <c r="I5" s="20" t="s">
        <v>19</v>
      </c>
      <c r="J5" s="26"/>
      <c r="K5" s="27"/>
      <c r="L5" s="27"/>
      <c r="M5" s="27"/>
      <c r="N5" s="27"/>
    </row>
    <row r="6" spans="2:14" x14ac:dyDescent="0.3">
      <c r="B6" s="20" t="s">
        <v>76</v>
      </c>
      <c r="C6" s="28" t="e">
        <f>IncomeStatement!C6/IncomeStatement!$G6</f>
        <v>#DIV/0!</v>
      </c>
      <c r="D6" s="28" t="e">
        <f>IncomeStatement!D6/IncomeStatement!$G6</f>
        <v>#DIV/0!</v>
      </c>
      <c r="E6" s="28" t="e">
        <f>IncomeStatement!E6/IncomeStatement!$G6</f>
        <v>#DIV/0!</v>
      </c>
      <c r="F6" s="28" t="e">
        <f>IncomeStatement!F6/IncomeStatement!$G6</f>
        <v>#DIV/0!</v>
      </c>
      <c r="G6" s="28" t="e">
        <f>IncomeStatement!G6/IncomeStatement!$G6</f>
        <v>#DIV/0!</v>
      </c>
      <c r="I6" s="20" t="s">
        <v>20</v>
      </c>
      <c r="J6" s="28">
        <f>BalanceSheet!C6/BalanceSheet!$G6</f>
        <v>1.087962962962963</v>
      </c>
      <c r="K6" s="28">
        <f>BalanceSheet!D6/BalanceSheet!$G6</f>
        <v>1.087962962962963</v>
      </c>
      <c r="L6" s="28">
        <f>BalanceSheet!E6/BalanceSheet!$G6</f>
        <v>1.087962962962963</v>
      </c>
      <c r="M6" s="28">
        <f>BalanceSheet!F6/BalanceSheet!$G6</f>
        <v>1</v>
      </c>
      <c r="N6" s="28">
        <f>BalanceSheet!G6/BalanceSheet!$G6</f>
        <v>1</v>
      </c>
    </row>
    <row r="7" spans="2:14" x14ac:dyDescent="0.3">
      <c r="B7" s="20" t="s">
        <v>77</v>
      </c>
      <c r="C7" s="28">
        <f>IncomeStatement!C7/IncomeStatement!$G7</f>
        <v>1.5393702822872506</v>
      </c>
      <c r="D7" s="28">
        <f>IncomeStatement!D7/IncomeStatement!$G7</f>
        <v>1.3325405852548857</v>
      </c>
      <c r="E7" s="28">
        <f>IncomeStatement!E7/IncomeStatement!$G7</f>
        <v>1.1974201220142695</v>
      </c>
      <c r="F7" s="28">
        <f>IncomeStatement!F7/IncomeStatement!$G7</f>
        <v>1.0143211663736946</v>
      </c>
      <c r="G7" s="28">
        <f>IncomeStatement!G7/IncomeStatement!$G7</f>
        <v>1</v>
      </c>
      <c r="I7" s="20" t="s">
        <v>21</v>
      </c>
      <c r="J7" s="28">
        <f>BalanceSheet!C7/BalanceSheet!$G7</f>
        <v>1.087962962962963</v>
      </c>
      <c r="K7" s="28">
        <f>BalanceSheet!D7/BalanceSheet!$G7</f>
        <v>1.087962962962963</v>
      </c>
      <c r="L7" s="28">
        <f>BalanceSheet!E7/BalanceSheet!$G7</f>
        <v>1.087962962962963</v>
      </c>
      <c r="M7" s="28">
        <f>BalanceSheet!F7/BalanceSheet!$G7</f>
        <v>1</v>
      </c>
      <c r="N7" s="28">
        <f>BalanceSheet!G7/BalanceSheet!$G7</f>
        <v>1</v>
      </c>
    </row>
    <row r="8" spans="2:14" x14ac:dyDescent="0.3">
      <c r="B8" s="20" t="s">
        <v>78</v>
      </c>
      <c r="C8" s="28">
        <f>IncomeStatement!C8/IncomeStatement!$G8</f>
        <v>1.6469648562300319</v>
      </c>
      <c r="D8" s="28">
        <f>IncomeStatement!D8/IncomeStatement!$G8</f>
        <v>1.4345047923322685</v>
      </c>
      <c r="E8" s="28">
        <f>IncomeStatement!E8/IncomeStatement!$G8</f>
        <v>1.1293929712460065</v>
      </c>
      <c r="F8" s="28">
        <f>IncomeStatement!F8/IncomeStatement!$G8</f>
        <v>0.87060702875399365</v>
      </c>
      <c r="G8" s="28">
        <f>IncomeStatement!G8/IncomeStatement!$G8</f>
        <v>1</v>
      </c>
      <c r="I8" s="20" t="s">
        <v>22</v>
      </c>
      <c r="J8" s="28">
        <f>BalanceSheet!C8/BalanceSheet!$G8</f>
        <v>6.5647043398452869</v>
      </c>
      <c r="K8" s="28">
        <f>BalanceSheet!D8/BalanceSheet!$G8</f>
        <v>6.4017306935885667</v>
      </c>
      <c r="L8" s="28">
        <f>BalanceSheet!E8/BalanceSheet!$G8</f>
        <v>6.2198767536383901</v>
      </c>
      <c r="M8" s="28">
        <f>BalanceSheet!F8/BalanceSheet!$G8</f>
        <v>1.0486429788907827</v>
      </c>
      <c r="N8" s="28">
        <f>BalanceSheet!G8/BalanceSheet!$G8</f>
        <v>1</v>
      </c>
    </row>
    <row r="9" spans="2:14" x14ac:dyDescent="0.3">
      <c r="B9" s="20" t="s">
        <v>79</v>
      </c>
      <c r="C9" s="28">
        <f>IncomeStatement!C9/IncomeStatement!$G9</f>
        <v>1.5410836937166115</v>
      </c>
      <c r="D9" s="28">
        <f>IncomeStatement!D9/IncomeStatement!$G9</f>
        <v>1.3341643347748664</v>
      </c>
      <c r="E9" s="28">
        <f>IncomeStatement!E9/IncomeStatement!$G9</f>
        <v>1.1963368099720173</v>
      </c>
      <c r="F9" s="28">
        <f>IncomeStatement!F9/IncomeStatement!$G9</f>
        <v>1.0120325616891377</v>
      </c>
      <c r="G9" s="28">
        <f>IncomeStatement!G9/IncomeStatement!$G9</f>
        <v>1</v>
      </c>
      <c r="I9" s="20" t="s">
        <v>23</v>
      </c>
      <c r="J9" s="28">
        <f>BalanceSheet!C9/BalanceSheet!$G9</f>
        <v>6.5647043398452869</v>
      </c>
      <c r="K9" s="28">
        <f>BalanceSheet!D9/BalanceSheet!$G9</f>
        <v>6.4017306935885667</v>
      </c>
      <c r="L9" s="28">
        <f>BalanceSheet!E9/BalanceSheet!$G9</f>
        <v>6.2198767536383901</v>
      </c>
      <c r="M9" s="28">
        <f>BalanceSheet!F9/BalanceSheet!$G9</f>
        <v>1.0486429788907827</v>
      </c>
      <c r="N9" s="28">
        <f>BalanceSheet!G9/BalanceSheet!$G9</f>
        <v>1</v>
      </c>
    </row>
    <row r="10" spans="2:14" x14ac:dyDescent="0.3">
      <c r="B10" s="20" t="s">
        <v>80</v>
      </c>
      <c r="C10" s="28">
        <f>IncomeStatement!C10/IncomeStatement!$G10</f>
        <v>0.93090909090909091</v>
      </c>
      <c r="D10" s="28">
        <f>IncomeStatement!D10/IncomeStatement!$G10</f>
        <v>0.46909090909090911</v>
      </c>
      <c r="E10" s="28">
        <f>IncomeStatement!E10/IncomeStatement!$G10</f>
        <v>0.74545454545454548</v>
      </c>
      <c r="F10" s="28">
        <f>IncomeStatement!F10/IncomeStatement!$G10</f>
        <v>1.1490909090909092</v>
      </c>
      <c r="G10" s="28">
        <f>IncomeStatement!G10/IncomeStatement!$G10</f>
        <v>1</v>
      </c>
      <c r="I10" s="20" t="s">
        <v>25</v>
      </c>
      <c r="J10" s="28">
        <f>BalanceSheet!C11/BalanceSheet!$G11</f>
        <v>6.3943053260455063</v>
      </c>
      <c r="K10" s="28">
        <f>BalanceSheet!D11/BalanceSheet!$G11</f>
        <v>6.2363035464598955</v>
      </c>
      <c r="L10" s="28">
        <f>BalanceSheet!E11/BalanceSheet!$G11</f>
        <v>6.0599974577348421</v>
      </c>
      <c r="M10" s="28">
        <f>BalanceSheet!F11/BalanceSheet!$G11</f>
        <v>1.0460149993644337</v>
      </c>
      <c r="N10" s="28">
        <f>BalanceSheet!G11/BalanceSheet!$G11</f>
        <v>1</v>
      </c>
    </row>
    <row r="11" spans="2:14" x14ac:dyDescent="0.3">
      <c r="B11" s="20" t="s">
        <v>81</v>
      </c>
      <c r="C11" s="28">
        <f>IncomeStatement!C11/IncomeStatement!$G11</f>
        <v>1.532664325137983</v>
      </c>
      <c r="D11" s="28">
        <f>IncomeStatement!D11/IncomeStatement!$G11</f>
        <v>1.3222277972905168</v>
      </c>
      <c r="E11" s="28">
        <f>IncomeStatement!E11/IncomeStatement!$G11</f>
        <v>1.1901154039136979</v>
      </c>
      <c r="F11" s="28">
        <f>IncomeStatement!F11/IncomeStatement!$G11</f>
        <v>1.01392373306573</v>
      </c>
      <c r="G11" s="28">
        <f>IncomeStatement!G11/IncomeStatement!$G11</f>
        <v>1</v>
      </c>
      <c r="I11" s="20" t="s">
        <v>26</v>
      </c>
      <c r="J11" s="26"/>
      <c r="K11" s="27"/>
      <c r="L11" s="27"/>
      <c r="M11" s="27"/>
      <c r="N11" s="27"/>
    </row>
    <row r="12" spans="2:14" x14ac:dyDescent="0.3">
      <c r="B12" s="20" t="s">
        <v>82</v>
      </c>
      <c r="C12" s="28"/>
      <c r="D12" s="28"/>
      <c r="E12" s="28"/>
      <c r="F12" s="28"/>
      <c r="G12" s="28"/>
      <c r="I12" s="20" t="s">
        <v>27</v>
      </c>
      <c r="J12" s="59">
        <f>BalanceSheet!C14/BalanceSheet!$G14</f>
        <v>1.2597042513863217</v>
      </c>
      <c r="K12" s="59">
        <f>BalanceSheet!D14/BalanceSheet!$G14</f>
        <v>1.4602587800369686</v>
      </c>
      <c r="L12" s="28">
        <f>BalanceSheet!E14/BalanceSheet!$G14</f>
        <v>1.4584103512014788</v>
      </c>
      <c r="M12" s="28">
        <f>BalanceSheet!F14/BalanceSheet!$G14</f>
        <v>1.134011090573013</v>
      </c>
      <c r="N12" s="28">
        <f>BalanceSheet!G14/BalanceSheet!$G14</f>
        <v>1</v>
      </c>
    </row>
    <row r="13" spans="2:14" x14ac:dyDescent="0.3">
      <c r="B13" s="20" t="s">
        <v>83</v>
      </c>
      <c r="C13" s="28">
        <f>IncomeStatement!C13/IncomeStatement!$G13</f>
        <v>1.4745750346538264</v>
      </c>
      <c r="D13" s="28">
        <f>IncomeStatement!D13/IncomeStatement!$G13</f>
        <v>1.1998249069818341</v>
      </c>
      <c r="E13" s="28">
        <f>IncomeStatement!E13/IncomeStatement!$G13</f>
        <v>1.1258481068067412</v>
      </c>
      <c r="F13" s="28">
        <f>IncomeStatement!F13/IncomeStatement!$G13</f>
        <v>0.87371416064784413</v>
      </c>
      <c r="G13" s="28">
        <f>IncomeStatement!G13/IncomeStatement!$G13</f>
        <v>1</v>
      </c>
      <c r="I13" s="20" t="s">
        <v>29</v>
      </c>
      <c r="J13" s="28">
        <f>BalanceSheet!C16/BalanceSheet!$G16</f>
        <v>2.7668341708542714</v>
      </c>
      <c r="K13" s="28">
        <f>BalanceSheet!D16/BalanceSheet!$G16</f>
        <v>2.4412060301507537</v>
      </c>
      <c r="L13" s="28">
        <f>BalanceSheet!E16/BalanceSheet!$G16</f>
        <v>2.4060301507537689</v>
      </c>
      <c r="M13" s="28">
        <f>BalanceSheet!F16/BalanceSheet!$G16</f>
        <v>1.3698492462311558</v>
      </c>
      <c r="N13" s="28">
        <f>BalanceSheet!G16/BalanceSheet!$G16</f>
        <v>1</v>
      </c>
    </row>
    <row r="14" spans="2:14" x14ac:dyDescent="0.3">
      <c r="B14" s="20" t="s">
        <v>84</v>
      </c>
      <c r="C14" s="28">
        <f>IncomeStatement!C14/IncomeStatement!$G14</f>
        <v>2.4351209253417454</v>
      </c>
      <c r="D14" s="28">
        <f>IncomeStatement!D14/IncomeStatement!$G14</f>
        <v>1.9581493165089379</v>
      </c>
      <c r="E14" s="28">
        <f>IncomeStatement!E14/IncomeStatement!$G14</f>
        <v>1.4975814931650895</v>
      </c>
      <c r="F14" s="28">
        <f>IncomeStatement!F14/IncomeStatement!$G14</f>
        <v>1.3440588853838065</v>
      </c>
      <c r="G14" s="28">
        <f>IncomeStatement!G14/IncomeStatement!$G14</f>
        <v>1</v>
      </c>
      <c r="I14" s="20" t="s">
        <v>30</v>
      </c>
      <c r="J14" s="28">
        <f>BalanceSheet!C17/BalanceSheet!$G17</f>
        <v>5.0731824747231586</v>
      </c>
      <c r="K14" s="28">
        <f>BalanceSheet!D17/BalanceSheet!$G17</f>
        <v>4.8868560423688008</v>
      </c>
      <c r="L14" s="28">
        <f>BalanceSheet!E17/BalanceSheet!$G17</f>
        <v>4.7953779489648536</v>
      </c>
      <c r="M14" s="28">
        <f>BalanceSheet!F17/BalanceSheet!$G17</f>
        <v>1.2469908521906596</v>
      </c>
      <c r="N14" s="28">
        <f>BalanceSheet!G17/BalanceSheet!$G17</f>
        <v>1</v>
      </c>
    </row>
    <row r="15" spans="2:14" x14ac:dyDescent="0.3">
      <c r="B15" s="20" t="s">
        <v>85</v>
      </c>
      <c r="C15" s="28">
        <f>IncomeStatement!C15/IncomeStatement!$G15</f>
        <v>-6.25</v>
      </c>
      <c r="D15" s="28">
        <f>IncomeStatement!D15/IncomeStatement!$G15</f>
        <v>-1.8333333333333333</v>
      </c>
      <c r="E15" s="28">
        <f>IncomeStatement!E15/IncomeStatement!$G15</f>
        <v>-33.75</v>
      </c>
      <c r="F15" s="28">
        <f>IncomeStatement!F15/IncomeStatement!$G15</f>
        <v>-9</v>
      </c>
      <c r="G15" s="28">
        <f>IncomeStatement!G15/IncomeStatement!$G15</f>
        <v>1</v>
      </c>
      <c r="I15" s="20" t="s">
        <v>31</v>
      </c>
      <c r="J15" s="26"/>
      <c r="K15" s="27"/>
      <c r="L15" s="27"/>
      <c r="M15" s="27"/>
      <c r="N15" s="27"/>
    </row>
    <row r="16" spans="2:14" x14ac:dyDescent="0.3">
      <c r="B16" s="20" t="s">
        <v>86</v>
      </c>
      <c r="C16" s="28">
        <f>IncomeStatement!C16/IncomeStatement!$G16</f>
        <v>1.5221333333333333</v>
      </c>
      <c r="D16" s="28">
        <f>IncomeStatement!D16/IncomeStatement!$G16</f>
        <v>1.3573333333333333</v>
      </c>
      <c r="E16" s="28">
        <f>IncomeStatement!E16/IncomeStatement!$G16</f>
        <v>1.2576000000000001</v>
      </c>
      <c r="F16" s="28">
        <f>IncomeStatement!F16/IncomeStatement!$G16</f>
        <v>0.97066666666666668</v>
      </c>
      <c r="G16" s="28">
        <f>IncomeStatement!G16/IncomeStatement!$G16</f>
        <v>1</v>
      </c>
      <c r="I16" s="20" t="s">
        <v>33</v>
      </c>
      <c r="J16" s="28">
        <f>BalanceSheet!C20/BalanceSheet!$G20</f>
        <v>1.3286150430197059</v>
      </c>
      <c r="K16" s="28">
        <f>BalanceSheet!D20/BalanceSheet!$G20</f>
        <v>1.2583957812933666</v>
      </c>
      <c r="L16" s="28">
        <f>BalanceSheet!E20/BalanceSheet!$G20</f>
        <v>1.2214820982514571</v>
      </c>
      <c r="M16" s="28">
        <f>BalanceSheet!F20/BalanceSheet!$G20</f>
        <v>1.0456563974465722</v>
      </c>
      <c r="N16" s="28">
        <f>BalanceSheet!G20/BalanceSheet!$G20</f>
        <v>1</v>
      </c>
    </row>
    <row r="17" spans="2:14" x14ac:dyDescent="0.3">
      <c r="B17" s="20" t="s">
        <v>87</v>
      </c>
      <c r="C17" s="59">
        <f>IncomeStatement!C17/IncomeStatement!$G17</f>
        <v>3.4545454545454546</v>
      </c>
      <c r="D17" s="59">
        <f>IncomeStatement!D17/IncomeStatement!$G17</f>
        <v>3.2121212121212119</v>
      </c>
      <c r="E17" s="28">
        <f>IncomeStatement!E17/IncomeStatement!$G17</f>
        <v>3.5454545454545454</v>
      </c>
      <c r="F17" s="28">
        <f>IncomeStatement!F17/IncomeStatement!$G17</f>
        <v>3.5757575757575757</v>
      </c>
      <c r="G17" s="28">
        <f>IncomeStatement!G17/IncomeStatement!$G17</f>
        <v>1</v>
      </c>
      <c r="I17" s="20" t="s">
        <v>34</v>
      </c>
      <c r="J17" s="28">
        <f>BalanceSheet!C21/BalanceSheet!$G21</f>
        <v>2.3444576877234802</v>
      </c>
      <c r="K17" s="28">
        <f>BalanceSheet!D21/BalanceSheet!$G21</f>
        <v>2.2240762812872465</v>
      </c>
      <c r="L17" s="28">
        <f>BalanceSheet!E21/BalanceSheet!$G21</f>
        <v>2.138259833134684</v>
      </c>
      <c r="M17" s="28">
        <f>BalanceSheet!F21/BalanceSheet!$G21</f>
        <v>1.6209773539928487</v>
      </c>
      <c r="N17" s="28">
        <f>BalanceSheet!G21/BalanceSheet!$G21</f>
        <v>1</v>
      </c>
    </row>
    <row r="18" spans="2:14" x14ac:dyDescent="0.3">
      <c r="B18" s="20" t="s">
        <v>88</v>
      </c>
      <c r="C18" s="28">
        <f>IncomeStatement!C18/IncomeStatement!$G18</f>
        <v>2.0123893805309736</v>
      </c>
      <c r="D18" s="28">
        <f>IncomeStatement!D18/IncomeStatement!$G18</f>
        <v>1.9309734513274337</v>
      </c>
      <c r="E18" s="28">
        <f>IncomeStatement!E18/IncomeStatement!$G18</f>
        <v>1.9008849557522123</v>
      </c>
      <c r="F18" s="28">
        <f>IncomeStatement!F18/IncomeStatement!$G18</f>
        <v>1.7734513274336283</v>
      </c>
      <c r="G18" s="28">
        <f>IncomeStatement!G18/IncomeStatement!$G18</f>
        <v>1</v>
      </c>
      <c r="I18" s="20" t="s">
        <v>35</v>
      </c>
      <c r="J18" s="28">
        <f>BalanceSheet!C22/BalanceSheet!$G22</f>
        <v>0.74378585086042071</v>
      </c>
      <c r="K18" s="28">
        <f>BalanceSheet!D22/BalanceSheet!$G22</f>
        <v>0.66156787762906311</v>
      </c>
      <c r="L18" s="28">
        <f>BalanceSheet!E22/BalanceSheet!$G22</f>
        <v>0.96940726577437863</v>
      </c>
      <c r="M18" s="28">
        <f>BalanceSheet!F22/BalanceSheet!$G22</f>
        <v>0.80688336520076487</v>
      </c>
      <c r="N18" s="28">
        <f>BalanceSheet!G22/BalanceSheet!$G22</f>
        <v>1</v>
      </c>
    </row>
    <row r="19" spans="2:14" x14ac:dyDescent="0.3">
      <c r="B19" s="20" t="s">
        <v>89</v>
      </c>
      <c r="C19" s="28">
        <f>IncomeStatement!C19/IncomeStatement!$G19</f>
        <v>1.176569784743577</v>
      </c>
      <c r="D19" s="28">
        <f>IncomeStatement!D19/IncomeStatement!$G19</f>
        <v>1.1218133121714116</v>
      </c>
      <c r="E19" s="28">
        <f>IncomeStatement!E19/IncomeStatement!$G19</f>
        <v>1.0808451542505704</v>
      </c>
      <c r="F19" s="28">
        <f>IncomeStatement!F19/IncomeStatement!$G19</f>
        <v>0.97639123102866776</v>
      </c>
      <c r="G19" s="28">
        <f>IncomeStatement!G19/IncomeStatement!$G19</f>
        <v>1</v>
      </c>
      <c r="I19" s="20" t="s">
        <v>36</v>
      </c>
      <c r="J19" s="28">
        <f>BalanceSheet!C23/BalanceSheet!$G23</f>
        <v>1.3877927772008769</v>
      </c>
      <c r="K19" s="28">
        <f>BalanceSheet!D23/BalanceSheet!$G23</f>
        <v>1.3014884042921426</v>
      </c>
      <c r="L19" s="28">
        <f>BalanceSheet!E23/BalanceSheet!$G23</f>
        <v>1.2810661128418137</v>
      </c>
      <c r="M19" s="28">
        <f>BalanceSheet!F23/BalanceSheet!$G23</f>
        <v>1.0749971154955578</v>
      </c>
      <c r="N19" s="28">
        <f>BalanceSheet!G23/BalanceSheet!$G23</f>
        <v>1</v>
      </c>
    </row>
    <row r="20" spans="2:14" x14ac:dyDescent="0.3">
      <c r="B20" s="20" t="s">
        <v>90</v>
      </c>
      <c r="C20" s="28">
        <f>IncomeStatement!C20/IncomeStatement!$G20</f>
        <v>1.5367410081216966</v>
      </c>
      <c r="D20" s="28">
        <f>IncomeStatement!D20/IncomeStatement!$G20</f>
        <v>1.3144901379399252</v>
      </c>
      <c r="E20" s="28">
        <f>IncomeStatement!E20/IncomeStatement!$G20</f>
        <v>1.179354131751966</v>
      </c>
      <c r="F20" s="28">
        <f>IncomeStatement!F20/IncomeStatement!$G20</f>
        <v>1.000451205362898</v>
      </c>
      <c r="G20" s="28">
        <f>IncomeStatement!G20/IncomeStatement!$G20</f>
        <v>1</v>
      </c>
      <c r="I20" s="20" t="s">
        <v>37</v>
      </c>
      <c r="J20" s="28">
        <f>BalanceSheet!C24/BalanceSheet!$G24</f>
        <v>3.9232916420634494</v>
      </c>
      <c r="K20" s="28">
        <f>BalanceSheet!D24/BalanceSheet!$G24</f>
        <v>3.7853346932202481</v>
      </c>
      <c r="L20" s="28">
        <f>BalanceSheet!E24/BalanceSheet!$G24</f>
        <v>3.6908583391486394</v>
      </c>
      <c r="M20" s="28">
        <f>BalanceSheet!F24/BalanceSheet!$G24</f>
        <v>1.0818079338665521</v>
      </c>
      <c r="N20" s="28">
        <f>BalanceSheet!G24/BalanceSheet!$G24</f>
        <v>1</v>
      </c>
    </row>
    <row r="21" spans="2:14" x14ac:dyDescent="0.3">
      <c r="B21" s="20"/>
      <c r="C21" s="21">
        <v>44256</v>
      </c>
      <c r="D21" s="21">
        <v>43891</v>
      </c>
      <c r="E21" s="21">
        <v>43525</v>
      </c>
      <c r="F21" s="21">
        <v>43160</v>
      </c>
      <c r="G21" s="21">
        <v>42795</v>
      </c>
      <c r="I21" s="20" t="s">
        <v>38</v>
      </c>
      <c r="J21" s="26"/>
      <c r="K21" s="27"/>
      <c r="L21" s="27"/>
      <c r="M21" s="27"/>
      <c r="N21" s="27"/>
    </row>
    <row r="22" spans="2:14" x14ac:dyDescent="0.3">
      <c r="B22" s="20"/>
      <c r="C22" s="27" t="s">
        <v>17</v>
      </c>
      <c r="D22" s="27" t="s">
        <v>17</v>
      </c>
      <c r="E22" s="27" t="s">
        <v>17</v>
      </c>
      <c r="F22" s="27" t="s">
        <v>17</v>
      </c>
      <c r="G22" s="27" t="s">
        <v>17</v>
      </c>
      <c r="I22" s="20" t="s">
        <v>39</v>
      </c>
      <c r="J22" s="26"/>
      <c r="K22" s="27"/>
      <c r="L22" s="27"/>
      <c r="M22" s="27"/>
      <c r="N22" s="27"/>
    </row>
    <row r="23" spans="2:14" x14ac:dyDescent="0.3">
      <c r="B23" s="20" t="s">
        <v>91</v>
      </c>
      <c r="C23" s="28">
        <f>IncomeStatement!C23/IncomeStatement!$G23</f>
        <v>1.5183423913043479</v>
      </c>
      <c r="D23" s="28">
        <f>IncomeStatement!D23/IncomeStatement!$G23</f>
        <v>1.3494112318840579</v>
      </c>
      <c r="E23" s="28">
        <f>IncomeStatement!E23/IncomeStatement!$G23</f>
        <v>1.2279211956521738</v>
      </c>
      <c r="F23" s="28">
        <f>IncomeStatement!F23/IncomeStatement!$G23</f>
        <v>1.0612545289855073</v>
      </c>
      <c r="G23" s="28">
        <f>IncomeStatement!G23/IncomeStatement!$G23</f>
        <v>1</v>
      </c>
      <c r="I23" s="20" t="s">
        <v>40</v>
      </c>
      <c r="J23" s="28">
        <f>BalanceSheet!C27/BalanceSheet!$G27</f>
        <v>1.6576812977099236</v>
      </c>
      <c r="K23" s="28">
        <f>BalanceSheet!D27/BalanceSheet!$G27</f>
        <v>1.4716125954198473</v>
      </c>
      <c r="L23" s="28">
        <f>BalanceSheet!E27/BalanceSheet!$G27</f>
        <v>1.458969465648855</v>
      </c>
      <c r="M23" s="28">
        <f>BalanceSheet!F27/BalanceSheet!$G27</f>
        <v>1.1832061068702291</v>
      </c>
      <c r="N23" s="28">
        <f>BalanceSheet!G27/BalanceSheet!$G27</f>
        <v>1</v>
      </c>
    </row>
    <row r="24" spans="2:14" x14ac:dyDescent="0.3">
      <c r="B24" s="20" t="s">
        <v>92</v>
      </c>
      <c r="C24" s="28"/>
      <c r="D24" s="28"/>
      <c r="E24" s="28"/>
      <c r="F24" s="28"/>
      <c r="G24" s="28"/>
      <c r="I24" s="20" t="s">
        <v>41</v>
      </c>
      <c r="J24" s="28">
        <f>BalanceSheet!C28/BalanceSheet!$G28</f>
        <v>69.613300492610833</v>
      </c>
      <c r="K24" s="28">
        <f>BalanceSheet!D28/BalanceSheet!$G28</f>
        <v>68.736453201970448</v>
      </c>
      <c r="L24" s="28">
        <f>BalanceSheet!E28/BalanceSheet!$G28</f>
        <v>68.793103448275858</v>
      </c>
      <c r="M24" s="28">
        <f>BalanceSheet!F28/BalanceSheet!$G28</f>
        <v>0.99014778325123154</v>
      </c>
      <c r="N24" s="28">
        <f>BalanceSheet!G28/BalanceSheet!$G28</f>
        <v>1</v>
      </c>
    </row>
    <row r="25" spans="2:14" x14ac:dyDescent="0.3">
      <c r="B25" s="20" t="s">
        <v>93</v>
      </c>
      <c r="C25" s="28">
        <f>IncomeStatement!C25/IncomeStatement!$G25</f>
        <v>1.5511390051139005</v>
      </c>
      <c r="D25" s="28">
        <f>IncomeStatement!D25/IncomeStatement!$G25</f>
        <v>1.3800557880055788</v>
      </c>
      <c r="E25" s="28">
        <f>IncomeStatement!E25/IncomeStatement!$G25</f>
        <v>1.2326824732682473</v>
      </c>
      <c r="F25" s="28">
        <f>IncomeStatement!F25/IncomeStatement!$G25</f>
        <v>1.0661320316132032</v>
      </c>
      <c r="G25" s="28">
        <f>IncomeStatement!G25/IncomeStatement!$G25</f>
        <v>1</v>
      </c>
      <c r="I25" s="20" t="s">
        <v>42</v>
      </c>
      <c r="J25" s="28">
        <f>BalanceSheet!C29/BalanceSheet!$G29</f>
        <v>2.7881773399014778</v>
      </c>
      <c r="K25" s="28">
        <f>BalanceSheet!D29/BalanceSheet!$G29</f>
        <v>3.2339901477832513</v>
      </c>
      <c r="L25" s="28">
        <f>BalanceSheet!E29/BalanceSheet!$G29</f>
        <v>1.8349753694581281</v>
      </c>
      <c r="M25" s="28">
        <f>BalanceSheet!F29/BalanceSheet!$G29</f>
        <v>1.4704433497536946</v>
      </c>
      <c r="N25" s="28">
        <f>BalanceSheet!G29/BalanceSheet!$G29</f>
        <v>1</v>
      </c>
    </row>
    <row r="26" spans="2:14" x14ac:dyDescent="0.3">
      <c r="B26" s="20" t="s">
        <v>94</v>
      </c>
      <c r="C26" s="28"/>
      <c r="D26" s="28"/>
      <c r="E26" s="28"/>
      <c r="F26" s="28"/>
      <c r="G26" s="28"/>
      <c r="I26" s="20" t="s">
        <v>43</v>
      </c>
      <c r="J26" s="28" t="e">
        <f>BalanceSheet!C30/BalanceSheet!$G30</f>
        <v>#DIV/0!</v>
      </c>
      <c r="K26" s="28" t="e">
        <f>BalanceSheet!D30/BalanceSheet!$G30</f>
        <v>#DIV/0!</v>
      </c>
      <c r="L26" s="28" t="e">
        <f>BalanceSheet!E30/BalanceSheet!$G30</f>
        <v>#DIV/0!</v>
      </c>
      <c r="M26" s="28" t="e">
        <f>BalanceSheet!F30/BalanceSheet!$G30</f>
        <v>#DIV/0!</v>
      </c>
      <c r="N26" s="28" t="e">
        <f>BalanceSheet!G30/BalanceSheet!$G30</f>
        <v>#DIV/0!</v>
      </c>
    </row>
    <row r="27" spans="2:14" x14ac:dyDescent="0.3">
      <c r="B27" s="20" t="s">
        <v>95</v>
      </c>
      <c r="C27" s="28">
        <f>IncomeStatement!C27/IncomeStatement!$G27</f>
        <v>1.149808429118774</v>
      </c>
      <c r="D27" s="28">
        <f>IncomeStatement!D27/IncomeStatement!$G27</f>
        <v>1.0881226053639848</v>
      </c>
      <c r="E27" s="28">
        <f>IncomeStatement!E27/IncomeStatement!$G27</f>
        <v>0.96551724137931039</v>
      </c>
      <c r="F27" s="28">
        <f>IncomeStatement!F27/IncomeStatement!$G27</f>
        <v>0.85938697318007662</v>
      </c>
      <c r="G27" s="28">
        <f>IncomeStatement!G27/IncomeStatement!$G27</f>
        <v>1</v>
      </c>
      <c r="I27" s="20" t="s">
        <v>44</v>
      </c>
      <c r="J27" s="28">
        <f>BalanceSheet!C31/BalanceSheet!$G31</f>
        <v>7.2629896083133492</v>
      </c>
      <c r="K27" s="28">
        <f>BalanceSheet!D31/BalanceSheet!$G31</f>
        <v>7.0721422861710632</v>
      </c>
      <c r="L27" s="28">
        <f>BalanceSheet!E31/BalanceSheet!$G31</f>
        <v>6.9526378896882495</v>
      </c>
      <c r="M27" s="28">
        <f>BalanceSheet!F31/BalanceSheet!$G31</f>
        <v>1.1908473221422862</v>
      </c>
      <c r="N27" s="28">
        <f>BalanceSheet!G31/BalanceSheet!$G31</f>
        <v>1</v>
      </c>
    </row>
    <row r="28" spans="2:14" x14ac:dyDescent="0.3">
      <c r="B28" s="20" t="s">
        <v>96</v>
      </c>
      <c r="C28" s="28">
        <f>IncomeStatement!C28/IncomeStatement!$G28</f>
        <v>-3.0303030303030303</v>
      </c>
      <c r="D28" s="28">
        <f>IncomeStatement!D28/IncomeStatement!$G28</f>
        <v>-2.2272727272727271</v>
      </c>
      <c r="E28" s="28">
        <f>IncomeStatement!E28/IncomeStatement!$G28</f>
        <v>-1.303030303030303</v>
      </c>
      <c r="F28" s="28">
        <f>IncomeStatement!F28/IncomeStatement!$G28</f>
        <v>-2.5151515151515151</v>
      </c>
      <c r="G28" s="28">
        <f>IncomeStatement!G28/IncomeStatement!$G28</f>
        <v>1</v>
      </c>
      <c r="I28" s="20" t="s">
        <v>45</v>
      </c>
      <c r="J28" s="28">
        <f>BalanceSheet!C32/BalanceSheet!$G32</f>
        <v>35.5</v>
      </c>
      <c r="K28" s="28">
        <f>BalanceSheet!D32/BalanceSheet!$G32</f>
        <v>1</v>
      </c>
      <c r="L28" s="28">
        <f>BalanceSheet!E32/BalanceSheet!$G32</f>
        <v>1</v>
      </c>
      <c r="M28" s="28">
        <f>BalanceSheet!F32/BalanceSheet!$G32</f>
        <v>1</v>
      </c>
      <c r="N28" s="28">
        <f>BalanceSheet!G32/BalanceSheet!$G32</f>
        <v>1</v>
      </c>
    </row>
    <row r="29" spans="2:14" x14ac:dyDescent="0.3">
      <c r="B29" s="20" t="s">
        <v>97</v>
      </c>
      <c r="C29" s="28">
        <f>IncomeStatement!C29/IncomeStatement!$G29</f>
        <v>1.258254716981132</v>
      </c>
      <c r="D29" s="28">
        <f>IncomeStatement!D29/IncomeStatement!$G29</f>
        <v>1.1741352201257862</v>
      </c>
      <c r="E29" s="28">
        <f>IncomeStatement!E29/IncomeStatement!$G29</f>
        <v>1.02437106918239</v>
      </c>
      <c r="F29" s="28">
        <f>IncomeStatement!F29/IncomeStatement!$G29</f>
        <v>0.94693396226415094</v>
      </c>
      <c r="G29" s="28">
        <f>IncomeStatement!G29/IncomeStatement!$G29</f>
        <v>1</v>
      </c>
      <c r="I29" s="20" t="s">
        <v>46</v>
      </c>
      <c r="J29" s="28">
        <f>BalanceSheet!C33/BalanceSheet!$G33</f>
        <v>2.6809651474530832E-2</v>
      </c>
      <c r="K29" s="28">
        <f>BalanceSheet!D33/BalanceSheet!$G33</f>
        <v>2.9490616621983913E-2</v>
      </c>
      <c r="L29" s="28">
        <f>BalanceSheet!E33/BalanceSheet!$G33</f>
        <v>4.5576407506702415E-2</v>
      </c>
      <c r="M29" s="28">
        <f>BalanceSheet!F33/BalanceSheet!$G33</f>
        <v>0.76139410187667556</v>
      </c>
      <c r="N29" s="28">
        <f>BalanceSheet!G33/BalanceSheet!$G33</f>
        <v>1</v>
      </c>
    </row>
    <row r="30" spans="2:14" x14ac:dyDescent="0.3">
      <c r="B30" s="20" t="s">
        <v>98</v>
      </c>
      <c r="C30" s="28">
        <f>IncomeStatement!C30/IncomeStatement!$G30</f>
        <v>1.6740924092409242</v>
      </c>
      <c r="D30" s="28">
        <f>IncomeStatement!D30/IncomeStatement!$G30</f>
        <v>1.4665016501650165</v>
      </c>
      <c r="E30" s="28">
        <f>IncomeStatement!E30/IncomeStatement!$G30</f>
        <v>1.3201320132013201</v>
      </c>
      <c r="F30" s="28">
        <f>IncomeStatement!F30/IncomeStatement!$G30</f>
        <v>1.1161716171617162</v>
      </c>
      <c r="G30" s="28">
        <f>IncomeStatement!G30/IncomeStatement!$G30</f>
        <v>1</v>
      </c>
      <c r="I30" s="20" t="s">
        <v>47</v>
      </c>
      <c r="J30" s="28">
        <f>BalanceSheet!C34/BalanceSheet!$G34</f>
        <v>0.45581395348837211</v>
      </c>
      <c r="K30" s="28">
        <f>BalanceSheet!D34/BalanceSheet!$G34</f>
        <v>0.53488372093023251</v>
      </c>
      <c r="L30" s="28">
        <f>BalanceSheet!E34/BalanceSheet!$G34</f>
        <v>1.1674418604651162</v>
      </c>
      <c r="M30" s="28">
        <f>BalanceSheet!F34/BalanceSheet!$G34</f>
        <v>1.1069767441860465</v>
      </c>
      <c r="N30" s="28">
        <f>BalanceSheet!G34/BalanceSheet!$G34</f>
        <v>1</v>
      </c>
    </row>
    <row r="31" spans="2:14" x14ac:dyDescent="0.3">
      <c r="B31" s="20" t="s">
        <v>99</v>
      </c>
      <c r="C31" s="28">
        <f>IncomeStatement!C31/IncomeStatement!$G31</f>
        <v>1.6740924092409242</v>
      </c>
      <c r="D31" s="28">
        <f>IncomeStatement!D31/IncomeStatement!$G31</f>
        <v>1.4665016501650165</v>
      </c>
      <c r="E31" s="28">
        <f>IncomeStatement!E31/IncomeStatement!$G31</f>
        <v>1.3201320132013201</v>
      </c>
      <c r="F31" s="28">
        <f>IncomeStatement!F31/IncomeStatement!$G31</f>
        <v>1.1161716171617162</v>
      </c>
      <c r="G31" s="28">
        <f>IncomeStatement!G31/IncomeStatement!$G31</f>
        <v>1</v>
      </c>
      <c r="I31" s="20" t="s">
        <v>48</v>
      </c>
      <c r="J31" s="28">
        <f>BalanceSheet!C35/BalanceSheet!$G35</f>
        <v>2.0916334661354581</v>
      </c>
      <c r="K31" s="28">
        <f>BalanceSheet!D35/BalanceSheet!$G35</f>
        <v>2.0727091633466137</v>
      </c>
      <c r="L31" s="28">
        <f>BalanceSheet!E35/BalanceSheet!$G35</f>
        <v>2.0737051792828685</v>
      </c>
      <c r="M31" s="28">
        <f>BalanceSheet!F35/BalanceSheet!$G35</f>
        <v>1.2270916334661355</v>
      </c>
      <c r="N31" s="28">
        <f>BalanceSheet!G35/BalanceSheet!$G35</f>
        <v>1</v>
      </c>
    </row>
    <row r="32" spans="2:14" x14ac:dyDescent="0.3">
      <c r="B32" s="20" t="s">
        <v>100</v>
      </c>
      <c r="C32" s="28">
        <f>IncomeStatement!C35/IncomeStatement!$G35</f>
        <v>1.6739273927392739</v>
      </c>
      <c r="D32" s="28">
        <f>IncomeStatement!D35/IncomeStatement!$G35</f>
        <v>1.4673267326732673</v>
      </c>
      <c r="E32" s="28">
        <f>IncomeStatement!E35/IncomeStatement!$G35</f>
        <v>1.3199669966996699</v>
      </c>
      <c r="F32" s="28">
        <f>IncomeStatement!F35/IncomeStatement!$G35</f>
        <v>1.114851485148515</v>
      </c>
      <c r="G32" s="28">
        <f>IncomeStatement!G35/IncomeStatement!$G35</f>
        <v>1</v>
      </c>
      <c r="I32" s="20" t="s">
        <v>49</v>
      </c>
      <c r="J32" s="28">
        <f>BalanceSheet!C36/BalanceSheet!$G36</f>
        <v>8.3527922561429637</v>
      </c>
      <c r="K32" s="28">
        <f>BalanceSheet!D36/BalanceSheet!$G36</f>
        <v>8.1898734177215182</v>
      </c>
      <c r="L32" s="28">
        <f>BalanceSheet!E36/BalanceSheet!$G36</f>
        <v>8.1221146686522712</v>
      </c>
      <c r="M32" s="28">
        <f>BalanceSheet!F36/BalanceSheet!$G36</f>
        <v>1.1663440059568131</v>
      </c>
      <c r="N32" s="28">
        <f>BalanceSheet!G36/BalanceSheet!$G36</f>
        <v>1</v>
      </c>
    </row>
    <row r="33" spans="2:14" x14ac:dyDescent="0.3">
      <c r="B33" s="20"/>
      <c r="C33" s="21">
        <v>44256</v>
      </c>
      <c r="D33" s="21">
        <v>43891</v>
      </c>
      <c r="E33" s="21">
        <v>43525</v>
      </c>
      <c r="F33" s="21">
        <v>43160</v>
      </c>
      <c r="G33" s="21">
        <v>42795</v>
      </c>
      <c r="I33" s="20" t="s">
        <v>50</v>
      </c>
      <c r="J33" s="26"/>
      <c r="K33" s="27"/>
      <c r="L33" s="27"/>
      <c r="M33" s="27"/>
      <c r="N33" s="27"/>
    </row>
    <row r="34" spans="2:14" x14ac:dyDescent="0.3">
      <c r="B34" s="20"/>
      <c r="C34" s="27" t="s">
        <v>17</v>
      </c>
      <c r="D34" s="27" t="s">
        <v>17</v>
      </c>
      <c r="E34" s="27" t="s">
        <v>17</v>
      </c>
      <c r="F34" s="27" t="s">
        <v>17</v>
      </c>
      <c r="G34" s="27" t="s">
        <v>17</v>
      </c>
      <c r="I34" s="20" t="s">
        <v>51</v>
      </c>
      <c r="J34" s="28">
        <f>BalanceSheet!C38/BalanceSheet!$G38</f>
        <v>1.0357406042741342</v>
      </c>
      <c r="K34" s="28">
        <f>BalanceSheet!D38/BalanceSheet!$G38</f>
        <v>1.2966101694915255</v>
      </c>
      <c r="L34" s="28">
        <f>BalanceSheet!E38/BalanceSheet!$G38</f>
        <v>0.99742078113485633</v>
      </c>
      <c r="M34" s="28">
        <f>BalanceSheet!F38/BalanceSheet!$G38</f>
        <v>0.46168017686072216</v>
      </c>
      <c r="N34" s="28">
        <f>BalanceSheet!G38/BalanceSheet!$G38</f>
        <v>1</v>
      </c>
    </row>
    <row r="35" spans="2:14" x14ac:dyDescent="0.3">
      <c r="B35" s="20" t="s">
        <v>59</v>
      </c>
      <c r="C35" s="26"/>
      <c r="D35" s="27"/>
      <c r="E35" s="27"/>
      <c r="F35" s="27"/>
      <c r="G35" s="27"/>
      <c r="I35" s="20" t="s">
        <v>52</v>
      </c>
      <c r="J35" s="28">
        <f>BalanceSheet!C39/BalanceSheet!$G39</f>
        <v>1.6515151515151516</v>
      </c>
      <c r="K35" s="28">
        <f>BalanceSheet!D39/BalanceSheet!$G39</f>
        <v>1.5912975912975913</v>
      </c>
      <c r="L35" s="28">
        <f>BalanceSheet!E39/BalanceSheet!$G39</f>
        <v>1.3904428904428905</v>
      </c>
      <c r="M35" s="28">
        <f>BalanceSheet!F39/BalanceSheet!$G39</f>
        <v>1.074980574980575</v>
      </c>
      <c r="N35" s="28">
        <f>BalanceSheet!G39/BalanceSheet!$G39</f>
        <v>1</v>
      </c>
    </row>
    <row r="36" spans="2:14" x14ac:dyDescent="0.3">
      <c r="B36" s="20" t="s">
        <v>101</v>
      </c>
      <c r="C36" s="26"/>
      <c r="D36" s="27"/>
      <c r="E36" s="27"/>
      <c r="F36" s="27"/>
      <c r="G36" s="27"/>
      <c r="I36" s="20" t="s">
        <v>53</v>
      </c>
      <c r="J36" s="28">
        <f>BalanceSheet!C40/BalanceSheet!$G40</f>
        <v>1.6954845814977975</v>
      </c>
      <c r="K36" s="28">
        <f>BalanceSheet!D40/BalanceSheet!$G40</f>
        <v>1.2312775330396475</v>
      </c>
      <c r="L36" s="28">
        <f>BalanceSheet!E40/BalanceSheet!$G40</f>
        <v>0.9680616740088106</v>
      </c>
      <c r="M36" s="28">
        <f>BalanceSheet!F40/BalanceSheet!$G40</f>
        <v>0.63270925110132159</v>
      </c>
      <c r="N36" s="28">
        <f>BalanceSheet!G40/BalanceSheet!$G40</f>
        <v>1</v>
      </c>
    </row>
    <row r="37" spans="2:14" x14ac:dyDescent="0.3">
      <c r="B37" s="20" t="s">
        <v>102</v>
      </c>
      <c r="C37" s="28">
        <f>IncomeStatement!C40/IncomeStatement!$G40</f>
        <v>1.5357142857142858</v>
      </c>
      <c r="D37" s="28">
        <f>IncomeStatement!D40/IncomeStatement!$G40</f>
        <v>1.3571428571428572</v>
      </c>
      <c r="E37" s="28">
        <f>IncomeStatement!E40/IncomeStatement!$G40</f>
        <v>1.2142857142857142</v>
      </c>
      <c r="F37" s="28">
        <f>IncomeStatement!F40/IncomeStatement!$G40</f>
        <v>1.1071428571428572</v>
      </c>
      <c r="G37" s="28">
        <f>IncomeStatement!G40/IncomeStatement!$G40</f>
        <v>1</v>
      </c>
      <c r="I37" s="20" t="s">
        <v>54</v>
      </c>
      <c r="J37" s="28">
        <f>BalanceSheet!C41/BalanceSheet!$G41</f>
        <v>1.2451424008517433</v>
      </c>
      <c r="K37" s="28">
        <f>BalanceSheet!D41/BalanceSheet!$G41</f>
        <v>1.0236891136545117</v>
      </c>
      <c r="L37" s="28">
        <f>BalanceSheet!E41/BalanceSheet!$G41</f>
        <v>1.1900452488687783</v>
      </c>
      <c r="M37" s="28">
        <f>BalanceSheet!F41/BalanceSheet!$G41</f>
        <v>1.3609262709608729</v>
      </c>
      <c r="N37" s="28">
        <f>BalanceSheet!G41/BalanceSheet!$G41</f>
        <v>1</v>
      </c>
    </row>
    <row r="38" spans="2:14" x14ac:dyDescent="0.3">
      <c r="B38" s="20" t="s">
        <v>103</v>
      </c>
      <c r="C38" s="28">
        <f>IncomeStatement!C41/IncomeStatement!$G41</f>
        <v>1.5357142857142858</v>
      </c>
      <c r="D38" s="28">
        <f>IncomeStatement!D41/IncomeStatement!$G41</f>
        <v>1.3571428571428572</v>
      </c>
      <c r="E38" s="28">
        <f>IncomeStatement!E41/IncomeStatement!$G41</f>
        <v>1.2142857142857142</v>
      </c>
      <c r="F38" s="28">
        <f>IncomeStatement!F41/IncomeStatement!$G41</f>
        <v>1.1071428571428572</v>
      </c>
      <c r="G38" s="28">
        <f>IncomeStatement!G41/IncomeStatement!$G41</f>
        <v>1</v>
      </c>
      <c r="I38" s="20" t="s">
        <v>55</v>
      </c>
      <c r="J38" s="28">
        <f>BalanceSheet!C42/BalanceSheet!$G42</f>
        <v>9</v>
      </c>
      <c r="K38" s="28">
        <f>BalanceSheet!D42/BalanceSheet!$G42</f>
        <v>8.75</v>
      </c>
      <c r="L38" s="28">
        <f>BalanceSheet!E42/BalanceSheet!$G42</f>
        <v>0</v>
      </c>
      <c r="M38" s="28">
        <f>BalanceSheet!F42/BalanceSheet!$G42</f>
        <v>0</v>
      </c>
      <c r="N38" s="28">
        <f>BalanceSheet!G42/BalanceSheet!$G42</f>
        <v>1</v>
      </c>
    </row>
    <row r="39" spans="2:14" x14ac:dyDescent="0.3">
      <c r="B39" s="20" t="s">
        <v>104</v>
      </c>
      <c r="C39" s="26"/>
      <c r="D39" s="27"/>
      <c r="E39" s="27"/>
      <c r="F39" s="27"/>
      <c r="G39" s="27"/>
      <c r="I39" s="20" t="s">
        <v>56</v>
      </c>
      <c r="J39" s="28">
        <f>BalanceSheet!C43/BalanceSheet!$G43</f>
        <v>2.0428979980934221</v>
      </c>
      <c r="K39" s="28">
        <f>BalanceSheet!D43/BalanceSheet!$G43</f>
        <v>1.7063870352716872</v>
      </c>
      <c r="L39" s="28">
        <f>BalanceSheet!E43/BalanceSheet!$G43</f>
        <v>1.6224976167778837</v>
      </c>
      <c r="M39" s="28">
        <f>BalanceSheet!F43/BalanceSheet!$G43</f>
        <v>1.9437559580552908</v>
      </c>
      <c r="N39" s="28">
        <f>BalanceSheet!G43/BalanceSheet!$G43</f>
        <v>1</v>
      </c>
    </row>
    <row r="40" spans="2:14" x14ac:dyDescent="0.3">
      <c r="B40" s="20" t="s">
        <v>105</v>
      </c>
      <c r="C40" s="26"/>
      <c r="D40" s="27"/>
      <c r="E40" s="27"/>
      <c r="F40" s="27"/>
      <c r="G40" s="27"/>
      <c r="I40" s="20" t="s">
        <v>57</v>
      </c>
      <c r="J40" s="28">
        <f>BalanceSheet!C44/BalanceSheet!$G44</f>
        <v>1.4267248615074701</v>
      </c>
      <c r="K40" s="28">
        <f>BalanceSheet!D44/BalanceSheet!$G44</f>
        <v>1.3028369984891723</v>
      </c>
      <c r="L40" s="28">
        <f>BalanceSheet!E44/BalanceSheet!$G44</f>
        <v>1.1933019976498238</v>
      </c>
      <c r="M40" s="28">
        <f>BalanceSheet!F44/BalanceSheet!$G44</f>
        <v>1.0341614906832297</v>
      </c>
      <c r="N40" s="28">
        <f>BalanceSheet!G44/BalanceSheet!$G44</f>
        <v>1</v>
      </c>
    </row>
    <row r="41" spans="2:14" x14ac:dyDescent="0.3">
      <c r="B41" s="20" t="s">
        <v>106</v>
      </c>
      <c r="C41" s="26"/>
      <c r="D41" s="27"/>
      <c r="E41" s="27"/>
      <c r="F41" s="27"/>
      <c r="G41" s="27"/>
      <c r="I41" s="20" t="s">
        <v>58</v>
      </c>
      <c r="J41" s="28">
        <f>BalanceSheet!C45/BalanceSheet!$G45</f>
        <v>3.9232916420634494</v>
      </c>
      <c r="K41" s="28">
        <f>BalanceSheet!D45/BalanceSheet!$G45</f>
        <v>3.7853346932202481</v>
      </c>
      <c r="L41" s="28">
        <f>BalanceSheet!E45/BalanceSheet!$G45</f>
        <v>3.6908583391486394</v>
      </c>
      <c r="M41" s="28">
        <f>BalanceSheet!F45/BalanceSheet!$G45</f>
        <v>1.0818079338665521</v>
      </c>
      <c r="N41" s="28">
        <f>BalanceSheet!G45/BalanceSheet!$G45</f>
        <v>1</v>
      </c>
    </row>
    <row r="42" spans="2:14" x14ac:dyDescent="0.3">
      <c r="B42" s="20" t="s">
        <v>107</v>
      </c>
      <c r="C42" s="28">
        <f>IncomeStatement!C42/IncomeStatement!$G42</f>
        <v>1.8607567091948967</v>
      </c>
      <c r="D42" s="28">
        <f>IncomeStatement!D42/IncomeStatement!$G42</f>
        <v>1.653981522217334</v>
      </c>
      <c r="E42" s="28">
        <f>IncomeStatement!E42/IncomeStatement!$G42</f>
        <v>1.9381874175098988</v>
      </c>
      <c r="F42" s="28">
        <f>IncomeStatement!F42/IncomeStatement!$G42</f>
        <v>1.142982842058953</v>
      </c>
      <c r="G42" s="28">
        <f>IncomeStatement!G42/IncomeStatement!$G42</f>
        <v>1</v>
      </c>
      <c r="I42" s="20" t="s">
        <v>59</v>
      </c>
      <c r="J42" s="26"/>
      <c r="K42" s="27"/>
      <c r="L42" s="27"/>
      <c r="M42" s="27"/>
      <c r="N42" s="27"/>
    </row>
    <row r="43" spans="2:14" x14ac:dyDescent="0.3">
      <c r="B43" s="20" t="s">
        <v>108</v>
      </c>
      <c r="C43" s="28">
        <f>IncomeStatement!C43/IncomeStatement!$G43</f>
        <v>0</v>
      </c>
      <c r="D43" s="28">
        <f>IncomeStatement!D43/IncomeStatement!$G43</f>
        <v>0</v>
      </c>
      <c r="E43" s="28">
        <f>IncomeStatement!E43/IncomeStatement!$G43</f>
        <v>0</v>
      </c>
      <c r="F43" s="28">
        <f>IncomeStatement!F43/IncomeStatement!$G43</f>
        <v>1.1433189655172413</v>
      </c>
      <c r="G43" s="28">
        <f>IncomeStatement!G43/IncomeStatement!$G43</f>
        <v>1</v>
      </c>
      <c r="I43" s="20" t="s">
        <v>60</v>
      </c>
      <c r="J43" s="26"/>
      <c r="K43" s="27"/>
      <c r="L43" s="27"/>
      <c r="M43" s="27"/>
      <c r="N43" s="27"/>
    </row>
    <row r="44" spans="2:14" x14ac:dyDescent="0.3">
      <c r="B44" s="20" t="s">
        <v>109</v>
      </c>
      <c r="C44" s="28" t="e">
        <f>IncomeStatement!C44/IncomeStatement!$G44</f>
        <v>#DIV/0!</v>
      </c>
      <c r="D44" s="28" t="e">
        <f>IncomeStatement!D44/IncomeStatement!$G44</f>
        <v>#DIV/0!</v>
      </c>
      <c r="E44" s="28" t="e">
        <f>IncomeStatement!E44/IncomeStatement!$G44</f>
        <v>#DIV/0!</v>
      </c>
      <c r="F44" s="28" t="e">
        <f>IncomeStatement!F44/IncomeStatement!$G44</f>
        <v>#DIV/0!</v>
      </c>
      <c r="G44" s="28" t="e">
        <f>IncomeStatement!G44/IncomeStatement!$G44</f>
        <v>#DIV/0!</v>
      </c>
      <c r="I44" s="20" t="s">
        <v>61</v>
      </c>
      <c r="J44" s="28">
        <f>BalanceSheet!C48/BalanceSheet!$G48</f>
        <v>1.627504553734062</v>
      </c>
      <c r="K44" s="28">
        <f>BalanceSheet!D48/BalanceSheet!$G48</f>
        <v>1.470856102003643</v>
      </c>
      <c r="L44" s="28">
        <f>BalanceSheet!E48/BalanceSheet!$G48</f>
        <v>1.3592896174863387</v>
      </c>
      <c r="M44" s="28">
        <f>BalanceSheet!F48/BalanceSheet!$G48</f>
        <v>1.3310564663023678</v>
      </c>
      <c r="N44" s="28">
        <f>BalanceSheet!G48/BalanceSheet!$G48</f>
        <v>1</v>
      </c>
    </row>
    <row r="45" spans="2:14" x14ac:dyDescent="0.3">
      <c r="I45" s="20" t="s">
        <v>67</v>
      </c>
      <c r="J45" s="26"/>
      <c r="K45" s="27"/>
      <c r="L45" s="27"/>
      <c r="M45" s="27"/>
      <c r="N45" s="27"/>
    </row>
    <row r="46" spans="2:14" x14ac:dyDescent="0.3">
      <c r="B46" s="77" t="s">
        <v>119</v>
      </c>
      <c r="C46" s="77"/>
      <c r="D46" s="77"/>
      <c r="E46" s="77"/>
      <c r="F46" s="77"/>
      <c r="G46" s="77"/>
      <c r="I46" s="20" t="s">
        <v>68</v>
      </c>
      <c r="J46" s="28">
        <f>BalanceSheet!C52/BalanceSheet!$G52</f>
        <v>1</v>
      </c>
      <c r="K46" s="28">
        <f>BalanceSheet!D52/BalanceSheet!$G52</f>
        <v>1</v>
      </c>
      <c r="L46" s="28">
        <f>BalanceSheet!E52/BalanceSheet!$G52</f>
        <v>1</v>
      </c>
      <c r="M46" s="28">
        <f>BalanceSheet!F52/BalanceSheet!$G52</f>
        <v>1</v>
      </c>
      <c r="N46" s="28">
        <f>BalanceSheet!G52/BalanceSheet!$G52</f>
        <v>1</v>
      </c>
    </row>
    <row r="47" spans="2:14" x14ac:dyDescent="0.3">
      <c r="B47" s="78" t="s">
        <v>127</v>
      </c>
      <c r="C47" s="78"/>
      <c r="D47" s="78"/>
      <c r="E47" s="78"/>
      <c r="F47" s="78"/>
      <c r="G47" s="78"/>
      <c r="I47" s="20" t="s">
        <v>69</v>
      </c>
      <c r="J47" s="26"/>
      <c r="K47" s="27"/>
      <c r="L47" s="27"/>
      <c r="M47" s="27"/>
      <c r="N47" s="27"/>
    </row>
    <row r="48" spans="2:14" x14ac:dyDescent="0.3">
      <c r="B48" s="78" t="s">
        <v>128</v>
      </c>
      <c r="C48" s="78"/>
      <c r="D48" s="78"/>
      <c r="E48" s="78"/>
      <c r="F48" s="78"/>
      <c r="G48" s="78"/>
      <c r="I48" s="20" t="s">
        <v>70</v>
      </c>
      <c r="J48" s="28">
        <f>BalanceSheet!C54/BalanceSheet!$G54</f>
        <v>1</v>
      </c>
      <c r="K48" s="28">
        <f>BalanceSheet!D54/BalanceSheet!$G54</f>
        <v>1</v>
      </c>
      <c r="L48" s="28">
        <f>BalanceSheet!E54/BalanceSheet!$G54</f>
        <v>1</v>
      </c>
      <c r="M48" s="28">
        <f>BalanceSheet!F54/BalanceSheet!$G54</f>
        <v>1</v>
      </c>
      <c r="N48" s="28">
        <f>BalanceSheet!G54/BalanceSheet!$G54</f>
        <v>1</v>
      </c>
    </row>
    <row r="49" spans="2:14" x14ac:dyDescent="0.3">
      <c r="B49" s="78" t="s">
        <v>129</v>
      </c>
      <c r="C49" s="78"/>
      <c r="D49" s="78"/>
      <c r="E49" s="78"/>
      <c r="F49" s="78"/>
      <c r="G49" s="78"/>
    </row>
    <row r="50" spans="2:14" x14ac:dyDescent="0.3">
      <c r="B50" s="78" t="s">
        <v>130</v>
      </c>
      <c r="C50" s="78"/>
      <c r="D50" s="78"/>
      <c r="E50" s="78"/>
      <c r="F50" s="78"/>
      <c r="G50" s="78"/>
      <c r="I50" s="77" t="s">
        <v>119</v>
      </c>
      <c r="J50" s="77"/>
      <c r="K50" s="77"/>
      <c r="L50" s="77"/>
      <c r="M50" s="77"/>
      <c r="N50" s="77"/>
    </row>
    <row r="51" spans="2:14" x14ac:dyDescent="0.3">
      <c r="B51" s="76" t="s">
        <v>131</v>
      </c>
      <c r="C51" s="76"/>
      <c r="D51" s="76"/>
      <c r="E51" s="76"/>
      <c r="F51" s="76"/>
      <c r="G51" s="76"/>
      <c r="I51" s="76" t="s">
        <v>132</v>
      </c>
      <c r="J51" s="76"/>
      <c r="K51" s="76"/>
      <c r="L51" s="76"/>
      <c r="M51" s="76"/>
      <c r="N51" s="76"/>
    </row>
    <row r="52" spans="2:14" x14ac:dyDescent="0.3">
      <c r="B52" s="76"/>
      <c r="C52" s="76"/>
      <c r="D52" s="76"/>
      <c r="E52" s="76"/>
      <c r="F52" s="76"/>
      <c r="G52" s="76"/>
      <c r="I52" s="76"/>
      <c r="J52" s="76"/>
      <c r="K52" s="76"/>
      <c r="L52" s="76"/>
      <c r="M52" s="76"/>
      <c r="N52" s="76"/>
    </row>
    <row r="53" spans="2:14" x14ac:dyDescent="0.3">
      <c r="I53" s="78" t="s">
        <v>133</v>
      </c>
      <c r="J53" s="78"/>
      <c r="K53" s="78"/>
      <c r="L53" s="78"/>
      <c r="M53" s="78"/>
      <c r="N53" s="78"/>
    </row>
    <row r="54" spans="2:14" x14ac:dyDescent="0.3">
      <c r="I54" s="76" t="s">
        <v>134</v>
      </c>
      <c r="J54" s="76"/>
      <c r="K54" s="76"/>
      <c r="L54" s="76"/>
      <c r="M54" s="76"/>
      <c r="N54" s="76"/>
    </row>
    <row r="55" spans="2:14" x14ac:dyDescent="0.3">
      <c r="I55" s="76"/>
      <c r="J55" s="76"/>
      <c r="K55" s="76"/>
      <c r="L55" s="76"/>
      <c r="M55" s="76"/>
      <c r="N55" s="76"/>
    </row>
    <row r="56" spans="2:14" x14ac:dyDescent="0.3">
      <c r="I56" s="11" t="s">
        <v>135</v>
      </c>
      <c r="J56" s="11"/>
      <c r="K56" s="11"/>
      <c r="L56" s="11"/>
      <c r="M56" s="11"/>
      <c r="N56" s="11"/>
    </row>
  </sheetData>
  <mergeCells count="10">
    <mergeCell ref="B46:G46"/>
    <mergeCell ref="I50:N50"/>
    <mergeCell ref="I53:N53"/>
    <mergeCell ref="I51:N52"/>
    <mergeCell ref="I54:N55"/>
    <mergeCell ref="B47:G47"/>
    <mergeCell ref="B48:G48"/>
    <mergeCell ref="B49:G49"/>
    <mergeCell ref="B50:G50"/>
    <mergeCell ref="B51:G5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3DFA-98DF-458D-9440-E47DC7ABC59A}">
  <dimension ref="B3:K32"/>
  <sheetViews>
    <sheetView workbookViewId="0">
      <selection activeCell="E6" sqref="E6"/>
    </sheetView>
  </sheetViews>
  <sheetFormatPr defaultColWidth="9.109375" defaultRowHeight="14.4" x14ac:dyDescent="0.3"/>
  <cols>
    <col min="1" max="2" width="9.109375" style="35"/>
    <col min="3" max="3" width="46.109375" style="35" bestFit="1" customWidth="1"/>
    <col min="4" max="16384" width="9.109375" style="35"/>
  </cols>
  <sheetData>
    <row r="3" spans="2:11" ht="15" thickBot="1" x14ac:dyDescent="0.35"/>
    <row r="4" spans="2:11" ht="26.4" thickBot="1" x14ac:dyDescent="0.55000000000000004">
      <c r="B4" s="36"/>
      <c r="C4" s="37" t="s">
        <v>145</v>
      </c>
      <c r="D4" s="38" t="s">
        <v>146</v>
      </c>
      <c r="E4" s="38" t="s">
        <v>147</v>
      </c>
      <c r="F4" s="39"/>
    </row>
    <row r="5" spans="2:11" ht="21" x14ac:dyDescent="0.4">
      <c r="B5" s="40"/>
      <c r="C5" s="41" t="s">
        <v>148</v>
      </c>
      <c r="F5" s="42"/>
    </row>
    <row r="6" spans="2:11" x14ac:dyDescent="0.3">
      <c r="B6" s="40"/>
      <c r="C6" s="35" t="s">
        <v>149</v>
      </c>
      <c r="D6" s="35">
        <v>167971</v>
      </c>
      <c r="E6" s="35">
        <v>181210</v>
      </c>
      <c r="F6" s="42"/>
    </row>
    <row r="7" spans="2:11" x14ac:dyDescent="0.3">
      <c r="B7" s="40"/>
      <c r="C7" s="43" t="s">
        <v>150</v>
      </c>
      <c r="D7" s="44">
        <v>5100</v>
      </c>
      <c r="E7" s="35">
        <v>5904</v>
      </c>
      <c r="F7" s="42"/>
    </row>
    <row r="8" spans="2:11" x14ac:dyDescent="0.3">
      <c r="B8" s="40"/>
      <c r="C8" s="43" t="s">
        <v>151</v>
      </c>
      <c r="D8" s="44">
        <v>7805</v>
      </c>
      <c r="E8" s="35">
        <v>9601</v>
      </c>
      <c r="F8" s="42"/>
      <c r="I8" s="45" t="s">
        <v>152</v>
      </c>
      <c r="K8" s="35" t="s">
        <v>153</v>
      </c>
    </row>
    <row r="9" spans="2:11" x14ac:dyDescent="0.3">
      <c r="B9" s="40"/>
      <c r="C9" s="35" t="s">
        <v>154</v>
      </c>
      <c r="D9" s="35">
        <v>45500</v>
      </c>
      <c r="E9" s="35">
        <v>42350</v>
      </c>
      <c r="F9" s="42"/>
    </row>
    <row r="10" spans="2:11" ht="18.600000000000001" thickBot="1" x14ac:dyDescent="0.4">
      <c r="B10" s="40"/>
      <c r="C10" s="46" t="s">
        <v>58</v>
      </c>
      <c r="D10" s="47">
        <f>SUM(D6:D9)</f>
        <v>226376</v>
      </c>
      <c r="E10" s="47">
        <f>SUM(E6:E9)</f>
        <v>239065</v>
      </c>
      <c r="F10" s="42"/>
    </row>
    <row r="11" spans="2:11" ht="15" thickTop="1" x14ac:dyDescent="0.3">
      <c r="B11" s="40"/>
      <c r="F11" s="42"/>
    </row>
    <row r="12" spans="2:11" ht="21" x14ac:dyDescent="0.4">
      <c r="B12" s="40"/>
      <c r="C12" s="41" t="s">
        <v>155</v>
      </c>
      <c r="F12" s="42"/>
    </row>
    <row r="13" spans="2:11" x14ac:dyDescent="0.3">
      <c r="B13" s="40"/>
      <c r="C13" s="43" t="s">
        <v>156</v>
      </c>
      <c r="D13" s="44">
        <v>3902</v>
      </c>
      <c r="E13" s="35">
        <v>4800</v>
      </c>
      <c r="F13" s="42"/>
    </row>
    <row r="14" spans="2:11" x14ac:dyDescent="0.3">
      <c r="B14" s="40"/>
      <c r="C14" s="48" t="s">
        <v>157</v>
      </c>
      <c r="D14" s="48">
        <v>50000</v>
      </c>
      <c r="E14" s="48">
        <v>50000</v>
      </c>
      <c r="F14" s="42"/>
    </row>
    <row r="15" spans="2:11" ht="18" x14ac:dyDescent="0.35">
      <c r="B15" s="40"/>
      <c r="C15" s="49" t="s">
        <v>158</v>
      </c>
      <c r="D15" s="35">
        <f>SUM(D13:D14)</f>
        <v>53902</v>
      </c>
      <c r="E15" s="35">
        <f>SUM(E13:E14)</f>
        <v>54800</v>
      </c>
      <c r="F15" s="42"/>
    </row>
    <row r="16" spans="2:11" ht="21" x14ac:dyDescent="0.4">
      <c r="B16" s="40"/>
      <c r="C16" s="41" t="s">
        <v>159</v>
      </c>
      <c r="F16" s="42"/>
    </row>
    <row r="17" spans="2:6" x14ac:dyDescent="0.3">
      <c r="B17" s="40"/>
      <c r="C17" s="35" t="s">
        <v>160</v>
      </c>
      <c r="D17" s="35">
        <v>170000</v>
      </c>
      <c r="E17" s="35">
        <v>170000</v>
      </c>
      <c r="F17" s="42"/>
    </row>
    <row r="18" spans="2:6" x14ac:dyDescent="0.3">
      <c r="B18" s="40"/>
      <c r="C18" s="48" t="s">
        <v>161</v>
      </c>
      <c r="D18" s="48">
        <v>2474</v>
      </c>
      <c r="E18" s="48">
        <v>14265</v>
      </c>
      <c r="F18" s="42"/>
    </row>
    <row r="19" spans="2:6" ht="18" x14ac:dyDescent="0.35">
      <c r="B19" s="40"/>
      <c r="C19" s="50" t="s">
        <v>162</v>
      </c>
      <c r="D19" s="51">
        <f>SUM(D17:D18)</f>
        <v>172474</v>
      </c>
      <c r="E19" s="51">
        <f>SUM(E17:E18)</f>
        <v>184265</v>
      </c>
      <c r="F19" s="42"/>
    </row>
    <row r="20" spans="2:6" ht="18.600000000000001" thickBot="1" x14ac:dyDescent="0.4">
      <c r="B20" s="40"/>
      <c r="C20" s="46" t="s">
        <v>163</v>
      </c>
      <c r="D20" s="47">
        <f>D15+D19</f>
        <v>226376</v>
      </c>
      <c r="E20" s="47">
        <f>E15+E19</f>
        <v>239065</v>
      </c>
      <c r="F20" s="42"/>
    </row>
    <row r="21" spans="2:6" ht="15" thickTop="1" x14ac:dyDescent="0.3">
      <c r="B21" s="40"/>
      <c r="F21" s="42"/>
    </row>
    <row r="22" spans="2:6" x14ac:dyDescent="0.3">
      <c r="B22" s="40"/>
      <c r="C22" s="52" t="s">
        <v>164</v>
      </c>
      <c r="D22" s="35">
        <f>D10-D20</f>
        <v>0</v>
      </c>
      <c r="E22" s="35">
        <f>E10-E20</f>
        <v>0</v>
      </c>
      <c r="F22" s="42"/>
    </row>
    <row r="23" spans="2:6" ht="15" thickBot="1" x14ac:dyDescent="0.35">
      <c r="B23" s="53"/>
      <c r="C23" s="54"/>
      <c r="D23" s="54"/>
      <c r="E23" s="54"/>
      <c r="F23" s="55"/>
    </row>
    <row r="24" spans="2:6" ht="15" thickBot="1" x14ac:dyDescent="0.35"/>
    <row r="25" spans="2:6" ht="26.4" thickBot="1" x14ac:dyDescent="0.55000000000000004">
      <c r="B25" s="36"/>
      <c r="C25" s="37" t="s">
        <v>165</v>
      </c>
      <c r="D25" s="56"/>
      <c r="E25" s="56"/>
      <c r="F25" s="39"/>
    </row>
    <row r="26" spans="2:6" x14ac:dyDescent="0.3">
      <c r="B26" s="40"/>
      <c r="F26" s="42"/>
    </row>
    <row r="27" spans="2:6" ht="18" x14ac:dyDescent="0.35">
      <c r="B27" s="40"/>
      <c r="C27" s="49" t="s">
        <v>166</v>
      </c>
      <c r="F27" s="42"/>
    </row>
    <row r="28" spans="2:6" x14ac:dyDescent="0.3">
      <c r="B28" s="40"/>
      <c r="C28" s="35" t="s">
        <v>167</v>
      </c>
      <c r="D28" s="35">
        <v>2474</v>
      </c>
      <c r="E28" s="35">
        <v>11791</v>
      </c>
      <c r="F28" s="42"/>
    </row>
    <row r="29" spans="2:6" x14ac:dyDescent="0.3">
      <c r="B29" s="40"/>
      <c r="C29" s="35" t="s">
        <v>168</v>
      </c>
      <c r="D29" s="35">
        <v>19500</v>
      </c>
      <c r="E29" s="35">
        <v>18150</v>
      </c>
      <c r="F29" s="42"/>
    </row>
    <row r="30" spans="2:6" x14ac:dyDescent="0.3">
      <c r="B30" s="40"/>
      <c r="C30" s="35" t="s">
        <v>169</v>
      </c>
      <c r="D30" s="57">
        <v>9003</v>
      </c>
      <c r="E30" s="58">
        <f>((E7+E8)-E13)-((D7+D8)-D13)</f>
        <v>1702</v>
      </c>
      <c r="F30" s="42"/>
    </row>
    <row r="31" spans="2:6" ht="18.600000000000001" thickBot="1" x14ac:dyDescent="0.4">
      <c r="B31" s="40"/>
      <c r="C31" s="46" t="s">
        <v>170</v>
      </c>
      <c r="D31" s="47">
        <f>D28+D29-D30</f>
        <v>12971</v>
      </c>
      <c r="E31" s="47">
        <f>E28+E29-E30</f>
        <v>28239</v>
      </c>
      <c r="F31" s="42"/>
    </row>
    <row r="32" spans="2:6" ht="15.6" thickTop="1" thickBot="1" x14ac:dyDescent="0.35">
      <c r="B32" s="53"/>
      <c r="C32" s="54"/>
      <c r="D32" s="54"/>
      <c r="E32" s="54"/>
      <c r="F32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IncomeStatement</vt:lpstr>
      <vt:lpstr>BalanceSheet</vt:lpstr>
      <vt:lpstr>Trends Analysis  </vt:lpstr>
      <vt:lpstr>Ratio Analysis</vt:lpstr>
      <vt:lpstr>CommonSize</vt:lpstr>
      <vt:lpstr>Indexed</vt:lpstr>
      <vt:lpstr>WorkingCapital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</dc:creator>
  <cp:lastModifiedBy>aneek guha</cp:lastModifiedBy>
  <dcterms:created xsi:type="dcterms:W3CDTF">2015-06-05T18:17:20Z</dcterms:created>
  <dcterms:modified xsi:type="dcterms:W3CDTF">2024-02-10T22:19:16Z</dcterms:modified>
</cp:coreProperties>
</file>