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ruth\Downloads\"/>
    </mc:Choice>
  </mc:AlternateContent>
  <xr:revisionPtr revIDLastSave="0" documentId="13_ncr:1_{782D30DE-DD67-444B-9B67-F9E6828D03FB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IncomeStatement" sheetId="4" r:id="rId1"/>
    <sheet name="BalanceSheet" sheetId="5" r:id="rId2"/>
    <sheet name="Trends Analysis  " sheetId="8" r:id="rId3"/>
    <sheet name="Ratio Analysis" sheetId="3" r:id="rId4"/>
    <sheet name="CommonSize" sheetId="6" r:id="rId5"/>
    <sheet name="Indexed" sheetId="7" r:id="rId6"/>
    <sheet name="WorkingCapital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5" l="1"/>
  <c r="F32" i="5"/>
  <c r="E32" i="5"/>
  <c r="D32" i="5"/>
  <c r="C32" i="5"/>
  <c r="J4" i="5"/>
  <c r="G18" i="5"/>
  <c r="F18" i="5"/>
  <c r="E18" i="5"/>
  <c r="D18" i="5"/>
  <c r="C18" i="5"/>
  <c r="G9" i="4"/>
  <c r="G11" i="4" s="1"/>
  <c r="F9" i="4"/>
  <c r="F11" i="4" s="1"/>
  <c r="E9" i="4"/>
  <c r="E11" i="4" s="1"/>
  <c r="D9" i="4"/>
  <c r="D11" i="4" s="1"/>
  <c r="C9" i="4"/>
  <c r="C11" i="4" s="1"/>
  <c r="K5" i="4" l="1"/>
  <c r="L5" i="4"/>
  <c r="M5" i="4"/>
  <c r="N5" i="4"/>
  <c r="J5" i="4"/>
  <c r="M3" i="4"/>
  <c r="N3" i="4"/>
  <c r="J3" i="4"/>
  <c r="D29" i="4"/>
  <c r="E29" i="4"/>
  <c r="F29" i="4"/>
  <c r="G29" i="4"/>
  <c r="C29" i="4"/>
  <c r="D25" i="4"/>
  <c r="E25" i="4"/>
  <c r="F25" i="4"/>
  <c r="G25" i="4"/>
  <c r="C25" i="4"/>
  <c r="D20" i="4"/>
  <c r="K4" i="4" s="1"/>
  <c r="E20" i="4"/>
  <c r="L4" i="4" s="1"/>
  <c r="F20" i="4"/>
  <c r="M4" i="4" s="1"/>
  <c r="G20" i="4"/>
  <c r="N4" i="4" s="1"/>
  <c r="C20" i="4"/>
  <c r="J4" i="4" s="1"/>
  <c r="K3" i="4"/>
  <c r="L3" i="4"/>
  <c r="K6" i="5"/>
  <c r="L6" i="5"/>
  <c r="M6" i="5"/>
  <c r="N6" i="5"/>
  <c r="J6" i="5"/>
  <c r="D45" i="5" l="1"/>
  <c r="E45" i="5"/>
  <c r="F45" i="5"/>
  <c r="G45" i="5"/>
  <c r="C45" i="5"/>
  <c r="B12" i="5"/>
  <c r="D24" i="5"/>
  <c r="K5" i="5" s="1"/>
  <c r="E24" i="5"/>
  <c r="L5" i="5" s="1"/>
  <c r="F24" i="5"/>
  <c r="M5" i="5" s="1"/>
  <c r="G24" i="5"/>
  <c r="N5" i="5" s="1"/>
  <c r="C24" i="5"/>
  <c r="J5" i="5" s="1"/>
  <c r="D11" i="5"/>
  <c r="K3" i="5" s="1"/>
  <c r="E11" i="5"/>
  <c r="L3" i="5" s="1"/>
  <c r="F11" i="5"/>
  <c r="M3" i="5" s="1"/>
  <c r="G11" i="5"/>
  <c r="N3" i="5" s="1"/>
  <c r="C11" i="5"/>
  <c r="J3" i="5" s="1"/>
  <c r="L4" i="5"/>
  <c r="N4" i="5"/>
  <c r="D31" i="9"/>
  <c r="E30" i="9"/>
  <c r="E31" i="9" s="1"/>
  <c r="E19" i="9"/>
  <c r="E20" i="9" s="1"/>
  <c r="D19" i="9"/>
  <c r="E15" i="9"/>
  <c r="D15" i="9"/>
  <c r="E10" i="9"/>
  <c r="E22" i="9" s="1"/>
  <c r="D10" i="9"/>
  <c r="D13" i="3"/>
  <c r="E13" i="3"/>
  <c r="F13" i="3"/>
  <c r="G13" i="3"/>
  <c r="C13" i="3"/>
  <c r="F25" i="5" l="1"/>
  <c r="M4" i="5"/>
  <c r="D22" i="9"/>
  <c r="G25" i="5"/>
  <c r="E25" i="5"/>
  <c r="D20" i="9"/>
  <c r="C46" i="5"/>
  <c r="J8" i="5" s="1"/>
  <c r="J7" i="5"/>
  <c r="D25" i="5"/>
  <c r="K4" i="5"/>
  <c r="C25" i="5"/>
  <c r="G46" i="5"/>
  <c r="N8" i="5" s="1"/>
  <c r="N7" i="5"/>
  <c r="F46" i="5"/>
  <c r="M8" i="5" s="1"/>
  <c r="M7" i="5"/>
  <c r="E46" i="5"/>
  <c r="L8" i="5" s="1"/>
  <c r="L7" i="5"/>
  <c r="D46" i="5"/>
  <c r="K8" i="5" s="1"/>
  <c r="K7" i="5"/>
  <c r="D22" i="3"/>
  <c r="E22" i="3"/>
  <c r="F22" i="3"/>
  <c r="G22" i="3"/>
  <c r="C22" i="3"/>
  <c r="K48" i="7"/>
  <c r="L48" i="7"/>
  <c r="M48" i="7"/>
  <c r="N48" i="7"/>
  <c r="J48" i="7"/>
  <c r="K46" i="7"/>
  <c r="L46" i="7"/>
  <c r="M46" i="7"/>
  <c r="N46" i="7"/>
  <c r="J46" i="7"/>
  <c r="K44" i="7"/>
  <c r="L44" i="7"/>
  <c r="M44" i="7"/>
  <c r="N44" i="7"/>
  <c r="J44" i="7"/>
  <c r="J35" i="7"/>
  <c r="K35" i="7"/>
  <c r="L35" i="7"/>
  <c r="M35" i="7"/>
  <c r="N35" i="7"/>
  <c r="J36" i="7"/>
  <c r="K36" i="7"/>
  <c r="L36" i="7"/>
  <c r="M36" i="7"/>
  <c r="N36" i="7"/>
  <c r="J37" i="7"/>
  <c r="K37" i="7"/>
  <c r="L37" i="7"/>
  <c r="M37" i="7"/>
  <c r="N37" i="7"/>
  <c r="J38" i="7"/>
  <c r="K38" i="7"/>
  <c r="L38" i="7"/>
  <c r="M38" i="7"/>
  <c r="N38" i="7"/>
  <c r="J39" i="7"/>
  <c r="K39" i="7"/>
  <c r="L39" i="7"/>
  <c r="M39" i="7"/>
  <c r="N39" i="7"/>
  <c r="J40" i="7"/>
  <c r="K40" i="7"/>
  <c r="L40" i="7"/>
  <c r="M40" i="7"/>
  <c r="N40" i="7"/>
  <c r="K34" i="7"/>
  <c r="L34" i="7"/>
  <c r="M34" i="7"/>
  <c r="N34" i="7"/>
  <c r="J34" i="7"/>
  <c r="J24" i="7"/>
  <c r="K24" i="7"/>
  <c r="L24" i="7"/>
  <c r="M24" i="7"/>
  <c r="N24" i="7"/>
  <c r="J25" i="7"/>
  <c r="K25" i="7"/>
  <c r="L25" i="7"/>
  <c r="M25" i="7"/>
  <c r="N25" i="7"/>
  <c r="J26" i="7"/>
  <c r="K26" i="7"/>
  <c r="L26" i="7"/>
  <c r="M26" i="7"/>
  <c r="N26" i="7"/>
  <c r="J27" i="7"/>
  <c r="K27" i="7"/>
  <c r="L27" i="7"/>
  <c r="M27" i="7"/>
  <c r="N27" i="7"/>
  <c r="J28" i="7"/>
  <c r="K28" i="7"/>
  <c r="L28" i="7"/>
  <c r="M28" i="7"/>
  <c r="N28" i="7"/>
  <c r="J29" i="7"/>
  <c r="K29" i="7"/>
  <c r="L29" i="7"/>
  <c r="M29" i="7"/>
  <c r="N29" i="7"/>
  <c r="J30" i="7"/>
  <c r="K30" i="7"/>
  <c r="L30" i="7"/>
  <c r="M30" i="7"/>
  <c r="N30" i="7"/>
  <c r="J31" i="7"/>
  <c r="K31" i="7"/>
  <c r="L31" i="7"/>
  <c r="M31" i="7"/>
  <c r="N31" i="7"/>
  <c r="J32" i="7"/>
  <c r="K32" i="7"/>
  <c r="L32" i="7"/>
  <c r="M32" i="7"/>
  <c r="N32" i="7"/>
  <c r="K23" i="7"/>
  <c r="L23" i="7"/>
  <c r="M23" i="7"/>
  <c r="N23" i="7"/>
  <c r="J23" i="7"/>
  <c r="J17" i="7"/>
  <c r="K17" i="7"/>
  <c r="L17" i="7"/>
  <c r="M17" i="7"/>
  <c r="N17" i="7"/>
  <c r="J18" i="7"/>
  <c r="K18" i="7"/>
  <c r="L18" i="7"/>
  <c r="M18" i="7"/>
  <c r="N18" i="7"/>
  <c r="J19" i="7"/>
  <c r="K19" i="7"/>
  <c r="L19" i="7"/>
  <c r="M19" i="7"/>
  <c r="N19" i="7"/>
  <c r="K16" i="7"/>
  <c r="L16" i="7"/>
  <c r="M16" i="7"/>
  <c r="N16" i="7"/>
  <c r="J16" i="7"/>
  <c r="J13" i="7"/>
  <c r="K13" i="7"/>
  <c r="L13" i="7"/>
  <c r="M13" i="7"/>
  <c r="N13" i="7"/>
  <c r="J14" i="7"/>
  <c r="K14" i="7"/>
  <c r="L14" i="7"/>
  <c r="M14" i="7"/>
  <c r="N14" i="7"/>
  <c r="K12" i="7"/>
  <c r="L12" i="7"/>
  <c r="M12" i="7"/>
  <c r="N12" i="7"/>
  <c r="J12" i="7"/>
  <c r="J7" i="7"/>
  <c r="K7" i="7"/>
  <c r="L7" i="7"/>
  <c r="M7" i="7"/>
  <c r="N7" i="7"/>
  <c r="J8" i="7"/>
  <c r="K8" i="7"/>
  <c r="L8" i="7"/>
  <c r="M8" i="7"/>
  <c r="N8" i="7"/>
  <c r="J9" i="7"/>
  <c r="K9" i="7"/>
  <c r="L9" i="7"/>
  <c r="M9" i="7"/>
  <c r="N9" i="7"/>
  <c r="J10" i="7"/>
  <c r="K10" i="7"/>
  <c r="L10" i="7"/>
  <c r="M10" i="7"/>
  <c r="N10" i="7"/>
  <c r="K6" i="7"/>
  <c r="L6" i="7"/>
  <c r="M6" i="7"/>
  <c r="N6" i="7"/>
  <c r="J6" i="7"/>
  <c r="C43" i="7"/>
  <c r="D43" i="7"/>
  <c r="E43" i="7"/>
  <c r="F43" i="7"/>
  <c r="G43" i="7"/>
  <c r="C44" i="7"/>
  <c r="D44" i="7"/>
  <c r="E44" i="7"/>
  <c r="F44" i="7"/>
  <c r="G44" i="7"/>
  <c r="D42" i="7"/>
  <c r="E42" i="7"/>
  <c r="F42" i="7"/>
  <c r="G42" i="7"/>
  <c r="C42" i="7"/>
  <c r="C38" i="7"/>
  <c r="D38" i="7"/>
  <c r="E38" i="7"/>
  <c r="F38" i="7"/>
  <c r="G38" i="7"/>
  <c r="D37" i="7"/>
  <c r="E37" i="7"/>
  <c r="F37" i="7"/>
  <c r="G37" i="7"/>
  <c r="C37" i="7"/>
  <c r="C25" i="7"/>
  <c r="D25" i="7"/>
  <c r="E25" i="7"/>
  <c r="F25" i="7"/>
  <c r="G25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D23" i="7"/>
  <c r="E23" i="7"/>
  <c r="F23" i="7"/>
  <c r="G23" i="7"/>
  <c r="C23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3" i="7"/>
  <c r="D13" i="7"/>
  <c r="E13" i="7"/>
  <c r="F13" i="7"/>
  <c r="G13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D5" i="7"/>
  <c r="E5" i="7"/>
  <c r="F5" i="7"/>
  <c r="G5" i="7"/>
  <c r="C5" i="7"/>
  <c r="D34" i="6"/>
  <c r="E34" i="6"/>
  <c r="F34" i="6"/>
  <c r="G34" i="6"/>
  <c r="D35" i="6"/>
  <c r="E35" i="6"/>
  <c r="F35" i="6"/>
  <c r="G35" i="6"/>
  <c r="D36" i="6"/>
  <c r="E36" i="6"/>
  <c r="F36" i="6"/>
  <c r="G36" i="6"/>
  <c r="D37" i="6"/>
  <c r="E37" i="6"/>
  <c r="F37" i="6"/>
  <c r="G37" i="6"/>
  <c r="D38" i="6"/>
  <c r="E38" i="6"/>
  <c r="F38" i="6"/>
  <c r="G38" i="6"/>
  <c r="C36" i="6"/>
  <c r="C37" i="6"/>
  <c r="C38" i="6"/>
  <c r="C35" i="6"/>
  <c r="C34" i="6"/>
  <c r="D23" i="6"/>
  <c r="E23" i="6"/>
  <c r="F23" i="6"/>
  <c r="G23" i="6"/>
  <c r="D24" i="6"/>
  <c r="E24" i="6"/>
  <c r="F24" i="6"/>
  <c r="G24" i="6"/>
  <c r="D26" i="6"/>
  <c r="E26" i="6"/>
  <c r="F26" i="6"/>
  <c r="G26" i="6"/>
  <c r="D27" i="6"/>
  <c r="E27" i="6"/>
  <c r="F27" i="6"/>
  <c r="G27" i="6"/>
  <c r="D28" i="6"/>
  <c r="E28" i="6"/>
  <c r="F28" i="6"/>
  <c r="G28" i="6"/>
  <c r="D29" i="6"/>
  <c r="E29" i="6"/>
  <c r="F29" i="6"/>
  <c r="G29" i="6"/>
  <c r="D30" i="6"/>
  <c r="E30" i="6"/>
  <c r="F30" i="6"/>
  <c r="G30" i="6"/>
  <c r="C24" i="6"/>
  <c r="C26" i="6"/>
  <c r="C27" i="6"/>
  <c r="C28" i="6"/>
  <c r="C29" i="6"/>
  <c r="C30" i="6"/>
  <c r="C23" i="6"/>
  <c r="D11" i="6"/>
  <c r="E11" i="6"/>
  <c r="F11" i="6"/>
  <c r="G11" i="6"/>
  <c r="D13" i="6"/>
  <c r="E13" i="6"/>
  <c r="F13" i="6"/>
  <c r="G13" i="6"/>
  <c r="D14" i="6"/>
  <c r="E14" i="6"/>
  <c r="F14" i="6"/>
  <c r="G14" i="6"/>
  <c r="D15" i="6"/>
  <c r="E15" i="6"/>
  <c r="F15" i="6"/>
  <c r="G15" i="6"/>
  <c r="D16" i="6"/>
  <c r="E16" i="6"/>
  <c r="F16" i="6"/>
  <c r="G16" i="6"/>
  <c r="D17" i="6"/>
  <c r="E17" i="6"/>
  <c r="F17" i="6"/>
  <c r="G17" i="6"/>
  <c r="D18" i="6"/>
  <c r="E18" i="6"/>
  <c r="F18" i="6"/>
  <c r="G18" i="6"/>
  <c r="D19" i="6"/>
  <c r="E19" i="6"/>
  <c r="F19" i="6"/>
  <c r="G19" i="6"/>
  <c r="D20" i="6"/>
  <c r="E20" i="6"/>
  <c r="F20" i="6"/>
  <c r="G20" i="6"/>
  <c r="C13" i="6"/>
  <c r="C14" i="6"/>
  <c r="C15" i="6"/>
  <c r="C16" i="6"/>
  <c r="C17" i="6"/>
  <c r="C18" i="6"/>
  <c r="C19" i="6"/>
  <c r="C20" i="6"/>
  <c r="C6" i="6"/>
  <c r="D6" i="6"/>
  <c r="E6" i="6"/>
  <c r="F6" i="6"/>
  <c r="G6" i="6"/>
  <c r="C7" i="6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G10" i="6"/>
  <c r="C11" i="6"/>
  <c r="D5" i="6"/>
  <c r="E5" i="6"/>
  <c r="F5" i="6"/>
  <c r="G5" i="6"/>
  <c r="C5" i="6"/>
  <c r="D19" i="3"/>
  <c r="E19" i="3"/>
  <c r="F19" i="3"/>
  <c r="G19" i="3"/>
  <c r="C19" i="3"/>
  <c r="F18" i="3"/>
  <c r="D17" i="3"/>
  <c r="E17" i="3"/>
  <c r="F17" i="3"/>
  <c r="G17" i="3"/>
  <c r="C17" i="3"/>
  <c r="D16" i="3"/>
  <c r="E16" i="3"/>
  <c r="F16" i="3"/>
  <c r="G16" i="3"/>
  <c r="C16" i="3"/>
  <c r="D12" i="3"/>
  <c r="E12" i="3"/>
  <c r="F12" i="3"/>
  <c r="G12" i="3"/>
  <c r="C12" i="3"/>
  <c r="D10" i="3"/>
  <c r="E10" i="3"/>
  <c r="F10" i="3"/>
  <c r="G10" i="3"/>
  <c r="C10" i="3"/>
  <c r="D7" i="3"/>
  <c r="E7" i="3"/>
  <c r="F7" i="3"/>
  <c r="G7" i="3"/>
  <c r="C7" i="3"/>
  <c r="D5" i="3"/>
  <c r="E5" i="3"/>
  <c r="F5" i="3"/>
  <c r="G5" i="3"/>
  <c r="C5" i="3"/>
  <c r="H5" i="3" s="1"/>
  <c r="C4" i="3"/>
  <c r="D4" i="3"/>
  <c r="E4" i="3"/>
  <c r="F4" i="3"/>
  <c r="G4" i="3"/>
  <c r="K46" i="6" l="1"/>
  <c r="K44" i="6"/>
  <c r="M20" i="6"/>
  <c r="K41" i="6"/>
  <c r="K40" i="6"/>
  <c r="K28" i="6"/>
  <c r="M13" i="6"/>
  <c r="K27" i="6"/>
  <c r="D8" i="3"/>
  <c r="K26" i="6"/>
  <c r="L21" i="6"/>
  <c r="K19" i="6"/>
  <c r="J39" i="6"/>
  <c r="K51" i="6"/>
  <c r="K18" i="6"/>
  <c r="K49" i="6"/>
  <c r="L14" i="6"/>
  <c r="K17" i="6"/>
  <c r="J49" i="6"/>
  <c r="J46" i="6"/>
  <c r="K31" i="6"/>
  <c r="K14" i="6"/>
  <c r="K39" i="6"/>
  <c r="K32" i="6"/>
  <c r="D18" i="3"/>
  <c r="J44" i="6"/>
  <c r="K30" i="6"/>
  <c r="J53" i="6"/>
  <c r="J41" i="6"/>
  <c r="K29" i="6"/>
  <c r="K13" i="6"/>
  <c r="J30" i="6"/>
  <c r="J29" i="6"/>
  <c r="K38" i="6"/>
  <c r="K25" i="6"/>
  <c r="K11" i="6"/>
  <c r="J26" i="6"/>
  <c r="K37" i="6"/>
  <c r="K9" i="6"/>
  <c r="J19" i="6"/>
  <c r="K36" i="6"/>
  <c r="K21" i="6"/>
  <c r="K8" i="6"/>
  <c r="D14" i="3"/>
  <c r="D21" i="3" s="1"/>
  <c r="K55" i="6"/>
  <c r="K35" i="6"/>
  <c r="L6" i="6"/>
  <c r="K53" i="6"/>
  <c r="K34" i="6"/>
  <c r="K20" i="6"/>
  <c r="K6" i="6"/>
  <c r="J25" i="6"/>
  <c r="J21" i="6"/>
  <c r="J20" i="6"/>
  <c r="J37" i="6"/>
  <c r="J15" i="6"/>
  <c r="J36" i="6"/>
  <c r="J38" i="6"/>
  <c r="J17" i="6"/>
  <c r="J9" i="6"/>
  <c r="J35" i="6"/>
  <c r="J8" i="6"/>
  <c r="J7" i="6"/>
  <c r="J28" i="6"/>
  <c r="M20" i="7"/>
  <c r="L44" i="6"/>
  <c r="L36" i="6"/>
  <c r="L29" i="6"/>
  <c r="M55" i="6"/>
  <c r="M41" i="6"/>
  <c r="M35" i="6"/>
  <c r="M28" i="6"/>
  <c r="L19" i="6"/>
  <c r="L11" i="6"/>
  <c r="M53" i="6"/>
  <c r="L40" i="6"/>
  <c r="L34" i="6"/>
  <c r="L27" i="6"/>
  <c r="F14" i="3"/>
  <c r="F21" i="3" s="1"/>
  <c r="L18" i="6"/>
  <c r="L9" i="6"/>
  <c r="L41" i="7"/>
  <c r="M51" i="6"/>
  <c r="L39" i="6"/>
  <c r="L32" i="6"/>
  <c r="L26" i="6"/>
  <c r="K20" i="7"/>
  <c r="M17" i="6"/>
  <c r="M8" i="6"/>
  <c r="M49" i="6"/>
  <c r="M38" i="6"/>
  <c r="M31" i="6"/>
  <c r="M25" i="6"/>
  <c r="C8" i="3"/>
  <c r="J6" i="6"/>
  <c r="J34" i="6"/>
  <c r="J14" i="6"/>
  <c r="L15" i="6"/>
  <c r="L7" i="6"/>
  <c r="F8" i="3"/>
  <c r="C18" i="3"/>
  <c r="J55" i="6"/>
  <c r="J31" i="6"/>
  <c r="J13" i="6"/>
  <c r="L46" i="6"/>
  <c r="L37" i="6"/>
  <c r="L30" i="6"/>
  <c r="L22" i="6"/>
  <c r="K15" i="6"/>
  <c r="K7" i="6"/>
  <c r="J20" i="7"/>
  <c r="L20" i="7"/>
  <c r="K22" i="6"/>
  <c r="K41" i="7"/>
  <c r="N41" i="6"/>
  <c r="N35" i="6"/>
  <c r="N28" i="6"/>
  <c r="N20" i="6"/>
  <c r="N13" i="6"/>
  <c r="G18" i="3"/>
  <c r="N55" i="6"/>
  <c r="L41" i="6"/>
  <c r="L35" i="6"/>
  <c r="L28" i="6"/>
  <c r="L13" i="6"/>
  <c r="C14" i="3"/>
  <c r="C21" i="3" s="1"/>
  <c r="J51" i="6"/>
  <c r="J32" i="6"/>
  <c r="J18" i="6"/>
  <c r="N46" i="6"/>
  <c r="N40" i="6"/>
  <c r="N37" i="6"/>
  <c r="N34" i="6"/>
  <c r="N30" i="6"/>
  <c r="N27" i="6"/>
  <c r="N22" i="6"/>
  <c r="N19" i="6"/>
  <c r="N15" i="6"/>
  <c r="N11" i="6"/>
  <c r="N7" i="6"/>
  <c r="L51" i="6"/>
  <c r="J22" i="6"/>
  <c r="N38" i="6"/>
  <c r="N31" i="6"/>
  <c r="N25" i="6"/>
  <c r="N17" i="6"/>
  <c r="N8" i="6"/>
  <c r="J41" i="7"/>
  <c r="L49" i="6"/>
  <c r="L38" i="6"/>
  <c r="L31" i="6"/>
  <c r="L25" i="6"/>
  <c r="L20" i="6"/>
  <c r="L17" i="6"/>
  <c r="L8" i="6"/>
  <c r="E18" i="3"/>
  <c r="L55" i="6"/>
  <c r="G14" i="3"/>
  <c r="N53" i="6"/>
  <c r="M46" i="6"/>
  <c r="M40" i="6"/>
  <c r="M37" i="6"/>
  <c r="M34" i="6"/>
  <c r="M30" i="6"/>
  <c r="M27" i="6"/>
  <c r="M22" i="6"/>
  <c r="M19" i="6"/>
  <c r="M15" i="6"/>
  <c r="M11" i="6"/>
  <c r="M7" i="6"/>
  <c r="N20" i="7"/>
  <c r="G8" i="3"/>
  <c r="E14" i="3"/>
  <c r="E21" i="3" s="1"/>
  <c r="L53" i="6"/>
  <c r="N44" i="6"/>
  <c r="N39" i="6"/>
  <c r="N36" i="6"/>
  <c r="N32" i="6"/>
  <c r="N29" i="6"/>
  <c r="N26" i="6"/>
  <c r="N21" i="6"/>
  <c r="N18" i="6"/>
  <c r="N14" i="6"/>
  <c r="N9" i="6"/>
  <c r="N6" i="6"/>
  <c r="N41" i="7"/>
  <c r="E8" i="3"/>
  <c r="J40" i="6"/>
  <c r="J27" i="6"/>
  <c r="J11" i="6"/>
  <c r="N51" i="6"/>
  <c r="M44" i="6"/>
  <c r="M39" i="6"/>
  <c r="M36" i="6"/>
  <c r="M32" i="6"/>
  <c r="M29" i="6"/>
  <c r="M26" i="6"/>
  <c r="M21" i="6"/>
  <c r="M18" i="6"/>
  <c r="M14" i="6"/>
  <c r="M9" i="6"/>
  <c r="M6" i="6"/>
  <c r="M41" i="7"/>
  <c r="H7" i="3"/>
  <c r="H16" i="3"/>
  <c r="H17" i="3"/>
  <c r="H19" i="3"/>
  <c r="H4" i="3"/>
  <c r="H10" i="3"/>
  <c r="H22" i="3"/>
  <c r="H8" i="3" l="1"/>
  <c r="H14" i="3"/>
  <c r="G21" i="3"/>
</calcChain>
</file>

<file path=xl/sharedStrings.xml><?xml version="1.0" encoding="utf-8"?>
<sst xmlns="http://schemas.openxmlformats.org/spreadsheetml/2006/main" count="423" uniqueCount="181">
  <si>
    <t>Acid-test ratio</t>
  </si>
  <si>
    <t>Current ratio</t>
  </si>
  <si>
    <t>Leverage</t>
  </si>
  <si>
    <t>Debt-to-equity ratio</t>
  </si>
  <si>
    <t>Total-debt-to-total-assets ratio</t>
  </si>
  <si>
    <t>Coverage</t>
  </si>
  <si>
    <t>Interest Coverage ratio</t>
  </si>
  <si>
    <t>Activity</t>
  </si>
  <si>
    <t>Average collection period</t>
  </si>
  <si>
    <t>Inventory turnover in days</t>
  </si>
  <si>
    <t>Total asset turnover</t>
  </si>
  <si>
    <t>Profitability</t>
  </si>
  <si>
    <t>Gross profit margin</t>
  </si>
  <si>
    <t>Net profit margin</t>
  </si>
  <si>
    <t>Return on investment</t>
  </si>
  <si>
    <t>Return on equity</t>
  </si>
  <si>
    <t>Mar 21</t>
  </si>
  <si>
    <t>12 mths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</si>
  <si>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</si>
  <si>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</si>
  <si>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</si>
  <si>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</si>
  <si>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</si>
  <si>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</si>
  <si>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Employees Stock Options</t>
  </si>
  <si>
    <t>Total Shareholders Funds</t>
  </si>
  <si>
    <t>NON-CURRENT LIABILITIES</t>
  </si>
  <si>
    <t>Long Term Borrowings</t>
  </si>
  <si>
    <t>Deferred Tax Liabilities [Net]</t>
  </si>
  <si>
    <t>Other Long Term Liabilities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</si>
  <si>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</si>
  <si>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</si>
  <si>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</si>
  <si>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</si>
  <si>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</si>
  <si>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</si>
  <si>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</si>
  <si>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</si>
  <si>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</si>
  <si>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</si>
  <si>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</si>
  <si>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</si>
  <si>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</si>
  <si>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Other Assets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</si>
  <si>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</si>
  <si>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</si>
  <si>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</si>
  <si>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</si>
  <si>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</si>
  <si>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</si>
  <si>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</si>
  <si>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</si>
  <si>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</si>
  <si>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</si>
  <si>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</si>
  <si>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</si>
  <si>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</si>
  <si>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</si>
  <si>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</si>
  <si>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OTHER ADDITIONAL INFORMATION</t>
  </si>
  <si>
    <t>CONTINGENT LIABILITIES, COMMITMENTS</t>
  </si>
  <si>
    <t>Contingent Liabilities</t>
  </si>
  <si>
    <t>EXPENDITURE IN FOREIGN EXCHANGE</t>
  </si>
  <si>
    <t>Expenditure In Foreign Currency</t>
  </si>
  <si>
    <t>REMITTANCES IN FOREIGN CURRENCIES FOR DIVIDENDS</t>
  </si>
  <si>
    <t>Dividend Remittance In Foreign Currency</t>
  </si>
  <si>
    <t>Other Earnings</t>
  </si>
  <si>
    <t>BONUS DETAILS</t>
  </si>
  <si>
    <t>Bonus Equity Share Capital</t>
  </si>
  <si>
    <t>NON-CURRENT INVESTMENTS</t>
  </si>
  <si>
    <t>Non-Current Investments Unquoted Book Value</t>
  </si>
  <si>
    <t>CURRENT INVESTMENTS</t>
  </si>
  <si>
    <t>Current Investments Unquoted Book Value</t>
  </si>
  <si>
    <t>Du Pont Analysis</t>
  </si>
  <si>
    <t>INCOME</t>
  </si>
  <si>
    <t>Revenue From Operations [Gross]</t>
  </si>
  <si>
    <t>Less: Excise/Sevice Tax/Other Levies</t>
  </si>
  <si>
    <t>Revenue From Operations [Net]</t>
  </si>
  <si>
    <t>Other Operating Revenues</t>
  </si>
  <si>
    <t>Total Operating Revenues</t>
  </si>
  <si>
    <t>Other Income</t>
  </si>
  <si>
    <t>Total Revenue</t>
  </si>
  <si>
    <t>EXPENSES</t>
  </si>
  <si>
    <t>Cost Of Materials Consumed</t>
  </si>
  <si>
    <t>Purchase Of Stock-In Trade</t>
  </si>
  <si>
    <t>Changes In Inventories Of FG,WIP And Stock-In Trade</t>
  </si>
  <si>
    <t>Employee Benefit Expenses</t>
  </si>
  <si>
    <t>Finance Costs</t>
  </si>
  <si>
    <t>Depreciation And Amortisation Expenses</t>
  </si>
  <si>
    <t>Other Expenses</t>
  </si>
  <si>
    <t>Total Expenses</t>
  </si>
  <si>
    <t>Profit/Loss Before Exceptional, ExtraOrdinary Items And Tax</t>
  </si>
  <si>
    <t>Exceptional Items</t>
  </si>
  <si>
    <t>Profit/Loss Before Tax</t>
  </si>
  <si>
    <t>Tax Expenses-Continued Operations</t>
  </si>
  <si>
    <t>Current Tax</t>
  </si>
  <si>
    <t>Deferred Tax</t>
  </si>
  <si>
    <t>Total Tax Expenses</t>
  </si>
  <si>
    <t>Profit/Loss After Tax And Before ExtraOrdinary Items</t>
  </si>
  <si>
    <t>Profit/Loss From Continuing Operations</t>
  </si>
  <si>
    <t>Profit/Loss For The Period</t>
  </si>
  <si>
    <t>EARNINGS PER SHARE</t>
  </si>
  <si>
    <t>Basic EPS (Rs.)</t>
  </si>
  <si>
    <t>Diluted EPS (Rs.)</t>
  </si>
  <si>
    <t>VALUE OF IMPORTED AND INDIGENIOUS RAW MATERIALS</t>
  </si>
  <si>
    <t>STORES, SPARES AND LOOSE TOOLS</t>
  </si>
  <si>
    <t>DIVIDEND AND DIVIDEND PERCENTAGE</t>
  </si>
  <si>
    <t>Equity Share Dividend</t>
  </si>
  <si>
    <t>Tax On Dividend</t>
  </si>
  <si>
    <t>Equity Dividend Rate (%)</t>
  </si>
  <si>
    <t>ROI</t>
  </si>
  <si>
    <t>ROE</t>
  </si>
  <si>
    <t>Revenue is increasing every year with an average growth rate of 10%</t>
  </si>
  <si>
    <t>Shareholder funds were increasing till 2020 with a sudden dip in 2021</t>
  </si>
  <si>
    <t>Profit has been increasing every year with an average growth rate of 20% which is a good sign.</t>
  </si>
  <si>
    <t xml:space="preserve">Non Current Liabilities have increased exponentially since 2020 while non current assets have been decreased in 2021. Although the non current assets are still more than 4 times the non current liabilities, the solvency risk has increased. </t>
  </si>
  <si>
    <t>Current Liabilities are increasing at 32% while current assets are increasing at 19%. This is worrisome as if the trend continues, the current ratio will become less than one.</t>
  </si>
  <si>
    <t>Total Assets are increasing with an annual growth rate of 19% which is a good sign.</t>
  </si>
  <si>
    <t>Expenses are increasing every year with an average rate of 8% (2% lower than revenue). This is a good indication as the gap between expenses and revenue is increasing.</t>
  </si>
  <si>
    <t>Insights</t>
  </si>
  <si>
    <t>Share of Equity share dividend has increased exponentially which will dilute Earnings per share.</t>
  </si>
  <si>
    <t>Share of Equity dividend rate has also increased by 10 times which is a good sign</t>
  </si>
  <si>
    <t>Share of Cost of Raw Materials Consumed has decreased by 16% which is a good sign</t>
  </si>
  <si>
    <t>Share of Total Shareholder funds have decreased by 36% which is a bad sign.</t>
  </si>
  <si>
    <t>Share of Long Term Borrowings have increased which is a bad sign.</t>
  </si>
  <si>
    <t>Share of Current Investments have increased which is a good sign.</t>
  </si>
  <si>
    <t>The Firm's spending in foreign currency has increased which shows signs of expansion hence positive sign.</t>
  </si>
  <si>
    <t>Revenue from other operations has increased by 2.5 times which is a good sign.</t>
  </si>
  <si>
    <t>Income from other sources has also increased by 2 time which is a good sign.</t>
  </si>
  <si>
    <t>Finance Costs has increased by 73 times which is a bad sign.</t>
  </si>
  <si>
    <t>Profit has more than doubled in 4 years which is a good sign.</t>
  </si>
  <si>
    <t>Equity share dividend and equity dividend rate has increased by more than 10 times which is a great sign.</t>
  </si>
  <si>
    <t>Long term borrowing which is a part of non current liabilities has increased by more than 1600 times which has increased the solvency risk significantly.</t>
  </si>
  <si>
    <t>Current Liabilities have tripled which is also a bad sign.</t>
  </si>
  <si>
    <t>Work in Progress Capital has increased by 3.75 times which is a good sign as the asset will be useful in future.</t>
  </si>
  <si>
    <t>Current Investments have become 15 times in 4 years which is a good sign.</t>
  </si>
  <si>
    <t>Similar</t>
  </si>
  <si>
    <t>Note: Red means bad, Green means good, Yellow means neutral</t>
  </si>
  <si>
    <t>Liquidity problems increase with low value</t>
  </si>
  <si>
    <t>Liquidity problems increase with ratio&lt;1</t>
  </si>
  <si>
    <t>Lower the better</t>
  </si>
  <si>
    <t>Firm can more easily pay its debt</t>
  </si>
  <si>
    <t>Higher the better</t>
  </si>
  <si>
    <t>Efficiency to use assets has decreased</t>
  </si>
  <si>
    <t>Remarks</t>
  </si>
  <si>
    <t>Balance Sheet</t>
  </si>
  <si>
    <t>Year 1</t>
  </si>
  <si>
    <t>Year 2</t>
  </si>
  <si>
    <t>Assets</t>
  </si>
  <si>
    <t>Cash</t>
  </si>
  <si>
    <t>Accounts Receivable</t>
  </si>
  <si>
    <t>Inventory</t>
  </si>
  <si>
    <t>Working capital</t>
  </si>
  <si>
    <t>Current assets - Current liabilities</t>
  </si>
  <si>
    <t>PP&amp;E</t>
  </si>
  <si>
    <t>Liabilities</t>
  </si>
  <si>
    <t>Accounts payable</t>
  </si>
  <si>
    <t>Debt</t>
  </si>
  <si>
    <t>Total Liabilities</t>
  </si>
  <si>
    <t>Shareholder's equity</t>
  </si>
  <si>
    <t>Equity capital</t>
  </si>
  <si>
    <t>Retained earnings</t>
  </si>
  <si>
    <t>Total Shareholder's equity</t>
  </si>
  <si>
    <t>Total Liabilities &amp; Shareholder's equity</t>
  </si>
  <si>
    <t>Check</t>
  </si>
  <si>
    <t>Cash flow statement</t>
  </si>
  <si>
    <t>Operating cash flow</t>
  </si>
  <si>
    <t>Net earnings (PAT)</t>
  </si>
  <si>
    <t>Plus: Depreciation and Ammortization</t>
  </si>
  <si>
    <t>Less: Changes in working capital</t>
  </si>
  <si>
    <t>Cash from operations</t>
  </si>
  <si>
    <t>Note</t>
  </si>
  <si>
    <t>Liquidity</t>
  </si>
  <si>
    <t>Source: Moneycontrol</t>
  </si>
  <si>
    <t>Current Investments Quoted Market Value</t>
  </si>
  <si>
    <t>Profit Loss From Discontinuing Operations</t>
  </si>
  <si>
    <t>Total Tax Expenses Discontinuing Operations</t>
  </si>
  <si>
    <t>Net Profit Loss From Discontinuing Operations</t>
  </si>
  <si>
    <t>Long Term Provisions</t>
  </si>
  <si>
    <t>Intangible Assets Under Development</t>
  </si>
  <si>
    <t>Non-Current Investments Quoted Market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</si>
</sst>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6" fillId="5" borderId="1" applyNumberFormat="0" applyFont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8" fillId="2" borderId="0" xfId="0" applyFont="1" applyFill="1"/>
    <xf numFmtId="0" fontId="7" fillId="2" borderId="0" xfId="0" applyFont="1" applyFill="1" applyAlignment="1">
      <alignment vertical="center"/>
    </xf>
    <xf numFmtId="0" fontId="9" fillId="2" borderId="0" xfId="1" applyFont="1" applyFill="1" applyAlignment="1">
      <alignment horizontal="right" vertical="center"/>
    </xf>
    <xf numFmtId="0" fontId="8" fillId="0" borderId="0" xfId="0" applyFont="1"/>
    <xf numFmtId="0" fontId="0" fillId="0" borderId="2" xfId="0" applyBorder="1"/>
    <xf numFmtId="0" fontId="13" fillId="6" borderId="2" xfId="6" applyBorder="1"/>
    <xf numFmtId="2" fontId="0" fillId="0" borderId="2" xfId="0" applyNumberFormat="1" applyBorder="1"/>
    <xf numFmtId="9" fontId="0" fillId="0" borderId="2" xfId="2" applyFont="1" applyBorder="1"/>
    <xf numFmtId="2" fontId="0" fillId="0" borderId="2" xfId="2" applyNumberFormat="1" applyFont="1" applyBorder="1"/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right" vertical="center"/>
    </xf>
    <xf numFmtId="4" fontId="7" fillId="0" borderId="2" xfId="0" applyNumberFormat="1" applyFont="1" applyBorder="1" applyAlignment="1">
      <alignment horizontal="right" vertical="center"/>
    </xf>
    <xf numFmtId="4" fontId="8" fillId="0" borderId="2" xfId="0" applyNumberFormat="1" applyFont="1" applyBorder="1" applyAlignment="1">
      <alignment horizontal="right" vertical="center"/>
    </xf>
    <xf numFmtId="0" fontId="13" fillId="6" borderId="2" xfId="6" applyBorder="1" applyAlignment="1">
      <alignment vertical="center"/>
    </xf>
    <xf numFmtId="17" fontId="13" fillId="6" borderId="2" xfId="6" applyNumberFormat="1" applyBorder="1" applyAlignment="1">
      <alignment horizontal="right" vertical="center"/>
    </xf>
    <xf numFmtId="0" fontId="13" fillId="6" borderId="2" xfId="6" applyBorder="1" applyAlignment="1"/>
    <xf numFmtId="0" fontId="12" fillId="6" borderId="2" xfId="6" applyFont="1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9" fontId="4" fillId="0" borderId="2" xfId="2" applyFont="1" applyFill="1" applyBorder="1" applyAlignment="1">
      <alignment horizontal="right" vertical="center"/>
    </xf>
    <xf numFmtId="0" fontId="13" fillId="6" borderId="2" xfId="6" applyBorder="1" applyAlignment="1">
      <alignment horizontal="right" vertical="center"/>
    </xf>
    <xf numFmtId="0" fontId="12" fillId="6" borderId="2" xfId="6" applyFont="1" applyBorder="1"/>
    <xf numFmtId="0" fontId="11" fillId="4" borderId="2" xfId="4" applyBorder="1"/>
    <xf numFmtId="0" fontId="14" fillId="7" borderId="2" xfId="7" applyBorder="1"/>
    <xf numFmtId="0" fontId="10" fillId="3" borderId="2" xfId="3" applyBorder="1"/>
    <xf numFmtId="2" fontId="0" fillId="0" borderId="0" xfId="0" applyNumberFormat="1"/>
    <xf numFmtId="0" fontId="0" fillId="8" borderId="0" xfId="0" applyFill="1"/>
    <xf numFmtId="0" fontId="0" fillId="8" borderId="4" xfId="0" applyFill="1" applyBorder="1"/>
    <xf numFmtId="0" fontId="16" fillId="8" borderId="5" xfId="0" applyFont="1" applyFill="1" applyBorder="1"/>
    <xf numFmtId="0" fontId="1" fillId="8" borderId="5" xfId="0" applyFont="1" applyFill="1" applyBorder="1"/>
    <xf numFmtId="0" fontId="0" fillId="8" borderId="6" xfId="0" applyFill="1" applyBorder="1"/>
    <xf numFmtId="0" fontId="0" fillId="8" borderId="7" xfId="0" applyFill="1" applyBorder="1"/>
    <xf numFmtId="0" fontId="17" fillId="8" borderId="0" xfId="0" applyFont="1" applyFill="1"/>
    <xf numFmtId="0" fontId="0" fillId="8" borderId="8" xfId="0" applyFill="1" applyBorder="1"/>
    <xf numFmtId="0" fontId="0" fillId="9" borderId="0" xfId="0" applyFill="1"/>
    <xf numFmtId="0" fontId="0" fillId="10" borderId="0" xfId="0" applyFill="1"/>
    <xf numFmtId="0" fontId="1" fillId="8" borderId="0" xfId="0" applyFont="1" applyFill="1"/>
    <xf numFmtId="0" fontId="18" fillId="8" borderId="9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18" fillId="8" borderId="0" xfId="0" applyFont="1" applyFill="1"/>
    <xf numFmtId="0" fontId="18" fillId="8" borderId="11" xfId="0" applyFont="1" applyFill="1" applyBorder="1"/>
    <xf numFmtId="0" fontId="0" fillId="8" borderId="11" xfId="0" applyFill="1" applyBorder="1"/>
    <xf numFmtId="0" fontId="19" fillId="8" borderId="0" xfId="0" applyFont="1" applyFill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5" xfId="0" applyFill="1" applyBorder="1"/>
    <xf numFmtId="0" fontId="0" fillId="11" borderId="0" xfId="0" applyFill="1"/>
    <xf numFmtId="0" fontId="1" fillId="10" borderId="0" xfId="0" applyFont="1" applyFill="1"/>
    <xf numFmtId="9" fontId="4" fillId="12" borderId="2" xfId="2" applyFont="1" applyFill="1" applyBorder="1" applyAlignment="1">
      <alignment horizontal="right" vertical="center"/>
    </xf>
    <xf numFmtId="2" fontId="8" fillId="0" borderId="2" xfId="0" applyNumberFormat="1" applyFont="1" applyBorder="1" applyAlignment="1">
      <alignment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2" xfId="0" applyNumberFormat="1" applyFont="1" applyBorder="1" applyAlignment="1">
      <alignment vertical="center"/>
    </xf>
    <xf numFmtId="0" fontId="20" fillId="6" borderId="2" xfId="6" applyFont="1" applyBorder="1" applyAlignment="1">
      <alignment vertical="center"/>
    </xf>
    <xf numFmtId="0" fontId="21" fillId="6" borderId="2" xfId="6" applyFont="1" applyBorder="1" applyAlignment="1">
      <alignment vertical="center"/>
    </xf>
    <xf numFmtId="0" fontId="0" fillId="2" borderId="0" xfId="0" applyFill="1" applyAlignment="1">
      <alignment vertical="center" wrapText="1"/>
    </xf>
    <xf numFmtId="0" fontId="12" fillId="0" borderId="2" xfId="6" applyFont="1" applyFill="1" applyBorder="1" applyAlignment="1">
      <alignment vertical="center"/>
    </xf>
    <xf numFmtId="2" fontId="8" fillId="0" borderId="2" xfId="0" applyNumberFormat="1" applyFont="1" applyBorder="1" applyAlignment="1">
      <alignment horizontal="right" vertical="center"/>
    </xf>
    <xf numFmtId="0" fontId="10" fillId="3" borderId="0" xfId="3" applyAlignment="1">
      <alignment wrapText="1"/>
    </xf>
    <xf numFmtId="0" fontId="0" fillId="5" borderId="1" xfId="5" applyFont="1" applyAlignment="1">
      <alignment wrapText="1"/>
    </xf>
    <xf numFmtId="0" fontId="0" fillId="5" borderId="3" xfId="5" applyFont="1" applyBorder="1"/>
    <xf numFmtId="0" fontId="0" fillId="5" borderId="0" xfId="5" applyFont="1" applyBorder="1"/>
    <xf numFmtId="0" fontId="11" fillId="4" borderId="0" xfId="4"/>
    <xf numFmtId="0" fontId="11" fillId="4" borderId="0" xfId="4" applyAlignment="1">
      <alignment horizontal="left" wrapText="1"/>
    </xf>
    <xf numFmtId="0" fontId="10" fillId="3" borderId="0" xfId="3" applyAlignment="1">
      <alignment horizontal="left" wrapText="1"/>
    </xf>
    <xf numFmtId="0" fontId="15" fillId="5" borderId="2" xfId="5" applyFont="1" applyBorder="1" applyAlignment="1"/>
    <xf numFmtId="0" fontId="0" fillId="0" borderId="2" xfId="0" applyBorder="1" applyAlignment="1">
      <alignment wrapText="1"/>
    </xf>
    <xf numFmtId="0" fontId="13" fillId="6" borderId="2" xfId="6" applyBorder="1" applyAlignment="1">
      <alignment vertical="center"/>
    </xf>
    <xf numFmtId="0" fontId="0" fillId="0" borderId="2" xfId="0" applyBorder="1"/>
    <xf numFmtId="0" fontId="13" fillId="6" borderId="2" xfId="6" applyBorder="1" applyAlignment="1">
      <alignment vertical="center" wrapText="1"/>
    </xf>
    <xf numFmtId="0" fontId="7" fillId="0" borderId="2" xfId="0" applyFont="1" applyBorder="1" applyAlignment="1">
      <alignment horizontal="right" vertical="center"/>
    </xf>
    <xf numFmtId="0" fontId="15" fillId="0" borderId="2" xfId="6" applyFont="1" applyFill="1" applyBorder="1" applyAlignment="1">
      <alignment vertical="center"/>
    </xf>
  </cellXfs>
  <cellStyles count="8">
    <cellStyle name="Accent5" xfId="6" builtinId="45"/>
    <cellStyle name="Bad" xfId="4" builtinId="27"/>
    <cellStyle name="Good" xfId="3" builtinId="26"/>
    <cellStyle name="Hyperlink" xfId="1" builtinId="8"/>
    <cellStyle name="Neutral" xfId="7" builtinId="28"/>
    <cellStyle name="Normal" xfId="0" builtinId="0"/>
    <cellStyle name="Note" xfId="5" builtinId="1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IncomeStatement!$C$2:$G$2</c:f>
              <c:numCache>
                <c:formatCode>mmm\-yy</c:formatCode>
                <c:ptCount val="5"/>
                <c:pt idx="0">
                  <c:v>44986</c:v>
                </c:pt>
                <c:pt idx="1">
                  <c:v>44621</c:v>
                </c:pt>
                <c:pt idx="2">
                  <c:v>44256</c:v>
                </c:pt>
                <c:pt idx="3">
                  <c:v>43891</c:v>
                </c:pt>
                <c:pt idx="4">
                  <c:v>43525</c:v>
                </c:pt>
              </c:numCache>
            </c:numRef>
          </c:cat>
          <c:val>
            <c:numRef>
              <c:f>IncomeStatement!#REF!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A-41B7-94DF-6454BC640E8C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IncomeStatement!$C$2:$G$2</c:f>
              <c:numCache>
                <c:formatCode>mmm\-yy</c:formatCode>
                <c:ptCount val="5"/>
                <c:pt idx="0">
                  <c:v>44986</c:v>
                </c:pt>
                <c:pt idx="1">
                  <c:v>44621</c:v>
                </c:pt>
                <c:pt idx="2">
                  <c:v>44256</c:v>
                </c:pt>
                <c:pt idx="3">
                  <c:v>43891</c:v>
                </c:pt>
                <c:pt idx="4">
                  <c:v>43525</c:v>
                </c:pt>
              </c:numCache>
            </c:numRef>
          </c:cat>
          <c:val>
            <c:numRef>
              <c:f>IncomeStatement!$C$4:$G$4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A-41B7-94DF-6454BC640E8C}"/>
            </c:ext>
          </c:extLst>
        </c:ser>
        <c:ser>
          <c:idx val="8"/>
          <c:order val="2"/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0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6A-41B7-94DF-6454BC640E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IncomeStatement!$C$2:$G$2</c:f>
              <c:numCache>
                <c:formatCode>mmm\-yy</c:formatCode>
                <c:ptCount val="5"/>
                <c:pt idx="0">
                  <c:v>44986</c:v>
                </c:pt>
                <c:pt idx="1">
                  <c:v>44621</c:v>
                </c:pt>
                <c:pt idx="2">
                  <c:v>44256</c:v>
                </c:pt>
                <c:pt idx="3">
                  <c:v>43891</c:v>
                </c:pt>
                <c:pt idx="4">
                  <c:v>43525</c:v>
                </c:pt>
              </c:numCache>
            </c:numRef>
          </c:cat>
          <c:val>
            <c:numRef>
              <c:f>IncomeStatement!$C$11:$G$11</c:f>
              <c:numCache>
                <c:formatCode>#,##0.00</c:formatCode>
                <c:ptCount val="5"/>
                <c:pt idx="0">
                  <c:v>72917.340000000011</c:v>
                </c:pt>
                <c:pt idx="1">
                  <c:v>62504.44</c:v>
                </c:pt>
                <c:pt idx="2">
                  <c:v>51905.34</c:v>
                </c:pt>
                <c:pt idx="3">
                  <c:v>52001.94</c:v>
                </c:pt>
                <c:pt idx="4">
                  <c:v>50526.47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A-41B7-94DF-6454BC640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526687"/>
        <c:axId val="838530431"/>
      </c:lineChart>
      <c:dateAx>
        <c:axId val="838526687"/>
        <c:scaling>
          <c:orientation val="minMax"/>
          <c:max val="44256"/>
          <c:min val="42795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30431"/>
        <c:crosses val="autoZero"/>
        <c:auto val="1"/>
        <c:lblOffset val="100"/>
        <c:baseTimeUnit val="years"/>
      </c:dateAx>
      <c:valAx>
        <c:axId val="838530431"/>
        <c:scaling>
          <c:orientation val="minMax"/>
          <c:min val="800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Revenue (in Crore)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83852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Expenses</a:t>
            </a:r>
            <a:r>
              <a:rPr lang="en-IN" baseline="0"/>
              <a:t>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IncomeStatement!$J$2:$N$2</c:f>
              <c:numCache>
                <c:formatCode>mmm\-yy</c:formatCode>
                <c:ptCount val="5"/>
                <c:pt idx="0">
                  <c:v>44986</c:v>
                </c:pt>
                <c:pt idx="1">
                  <c:v>44621</c:v>
                </c:pt>
                <c:pt idx="2">
                  <c:v>44256</c:v>
                </c:pt>
                <c:pt idx="3">
                  <c:v>43891</c:v>
                </c:pt>
                <c:pt idx="4">
                  <c:v>43525</c:v>
                </c:pt>
              </c:numCache>
            </c:numRef>
          </c:cat>
          <c:val>
            <c:numRef>
              <c:f>IncomeStatement!$J$4:$N$4</c:f>
              <c:numCache>
                <c:formatCode>#,##0.00</c:formatCode>
                <c:ptCount val="5"/>
                <c:pt idx="0">
                  <c:v>47124.13</c:v>
                </c:pt>
                <c:pt idx="1">
                  <c:v>41781.449999999997</c:v>
                </c:pt>
                <c:pt idx="2">
                  <c:v>33960.25</c:v>
                </c:pt>
                <c:pt idx="3">
                  <c:v>31843.479999999996</c:v>
                </c:pt>
                <c:pt idx="4">
                  <c:v>31388.350000000002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4-4B6E-8A59-4A673414A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343151"/>
        <c:axId val="965344399"/>
      </c:lineChart>
      <c:dateAx>
        <c:axId val="96534315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44399"/>
        <c:crosses val="autoZero"/>
        <c:auto val="1"/>
        <c:lblOffset val="100"/>
        <c:baseTimeUnit val="years"/>
      </c:dateAx>
      <c:valAx>
        <c:axId val="965344399"/>
        <c:scaling>
          <c:orientation val="minMax"/>
          <c:min val="600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Expenses (in Crores)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crossAx val="96534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IncomeStatement!$J$2:$N$2</c:f>
              <c:numCache>
                <c:formatCode>mmm\-yy</c:formatCode>
                <c:ptCount val="5"/>
                <c:pt idx="0">
                  <c:v>44986</c:v>
                </c:pt>
                <c:pt idx="1">
                  <c:v>44621</c:v>
                </c:pt>
                <c:pt idx="2">
                  <c:v>44256</c:v>
                </c:pt>
                <c:pt idx="3">
                  <c:v>43891</c:v>
                </c:pt>
                <c:pt idx="4">
                  <c:v>43525</c:v>
                </c:pt>
              </c:numCache>
            </c:numRef>
          </c:cat>
          <c:val>
            <c:numRef>
              <c:f>IncomeStatement!$J$5:$N$5</c:f>
              <c:numCache>
                <c:formatCode>#,##0.00</c:formatCode>
                <c:ptCount val="5"/>
                <c:pt idx="0">
                  <c:v>19427.68</c:v>
                </c:pt>
                <c:pt idx="1">
                  <c:v>15485.65</c:v>
                </c:pt>
                <c:pt idx="2">
                  <c:v>13389.8</c:v>
                </c:pt>
                <c:pt idx="3">
                  <c:v>15584.56</c:v>
                </c:pt>
                <c:pt idx="4">
                  <c:v>12824.2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D-412D-BE33-9F4FCD043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448063"/>
        <c:axId val="831449727"/>
      </c:lineChart>
      <c:dateAx>
        <c:axId val="83144806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49727"/>
        <c:crosses val="autoZero"/>
        <c:auto val="1"/>
        <c:lblOffset val="100"/>
        <c:baseTimeUnit val="years"/>
      </c:dateAx>
      <c:valAx>
        <c:axId val="83144972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 for the year ( 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crossAx val="83144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BalanceSheet!$I$3</c:f>
              <c:strCache>
                <c:ptCount val="1"/>
                <c:pt idx="0">
                  <c:v>Total Shareholders Funds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BalanceSheet!$J$2:$N$2</c:f>
              <c:numCache>
                <c:formatCode>mmm\-yy</c:formatCode>
                <c:ptCount val="5"/>
                <c:pt idx="0">
                  <c:v>44986</c:v>
                </c:pt>
                <c:pt idx="1">
                  <c:v>44621</c:v>
                </c:pt>
                <c:pt idx="2">
                  <c:v>44256</c:v>
                </c:pt>
                <c:pt idx="3">
                  <c:v>43891</c:v>
                </c:pt>
                <c:pt idx="4">
                  <c:v>43525</c:v>
                </c:pt>
              </c:numCache>
            </c:numRef>
          </c:cat>
          <c:val>
            <c:numRef>
              <c:f>BalanceSheet!$J$3:$N$3</c:f>
              <c:numCache>
                <c:formatCode>#,##0.00</c:formatCode>
                <c:ptCount val="5"/>
                <c:pt idx="0">
                  <c:v>69155.259999999995</c:v>
                </c:pt>
                <c:pt idx="1">
                  <c:v>62455.570000000007</c:v>
                </c:pt>
                <c:pt idx="2">
                  <c:v>60347.34</c:v>
                </c:pt>
                <c:pt idx="3">
                  <c:v>65273.26</c:v>
                </c:pt>
                <c:pt idx="4">
                  <c:v>59140.87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3-4D75-9B2B-E68F11DC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329343"/>
        <c:axId val="839328511"/>
      </c:lineChart>
      <c:dateAx>
        <c:axId val="8393293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28511"/>
        <c:crosses val="autoZero"/>
        <c:auto val="1"/>
        <c:lblOffset val="100"/>
        <c:baseTimeUnit val="years"/>
      </c:dateAx>
      <c:valAx>
        <c:axId val="83932851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Shareholder Fund (in</a:t>
                </a:r>
                <a:r>
                  <a:rPr lang="en-IN" baseline="0"/>
                  <a:t> Crores)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crossAx val="83932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BalanceSheet!$I$8</c:f>
              <c:strCache>
                <c:ptCount val="1"/>
                <c:pt idx="0">
                  <c:v>Total Assets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BalanceSheet!$J$2:$N$2</c:f>
              <c:numCache>
                <c:formatCode>mmm\-yy</c:formatCode>
                <c:ptCount val="5"/>
                <c:pt idx="0">
                  <c:v>44986</c:v>
                </c:pt>
                <c:pt idx="1">
                  <c:v>44621</c:v>
                </c:pt>
                <c:pt idx="2">
                  <c:v>44256</c:v>
                </c:pt>
                <c:pt idx="3">
                  <c:v>43891</c:v>
                </c:pt>
                <c:pt idx="4">
                  <c:v>43525</c:v>
                </c:pt>
              </c:numCache>
            </c:numRef>
          </c:cat>
          <c:val>
            <c:numRef>
              <c:f>BalanceSheet!$J$8:$N$8</c:f>
              <c:numCache>
                <c:formatCode>#,##0.00</c:formatCode>
                <c:ptCount val="5"/>
                <c:pt idx="0">
                  <c:v>85882.98</c:v>
                </c:pt>
                <c:pt idx="1">
                  <c:v>77259.55</c:v>
                </c:pt>
                <c:pt idx="2">
                  <c:v>73819.3</c:v>
                </c:pt>
                <c:pt idx="3">
                  <c:v>77367.040000000008</c:v>
                </c:pt>
                <c:pt idx="4">
                  <c:v>71798.41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A-4138-8D02-AA009EEF5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329343"/>
        <c:axId val="839328511"/>
      </c:lineChart>
      <c:dateAx>
        <c:axId val="8393293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28511"/>
        <c:crosses val="autoZero"/>
        <c:auto val="1"/>
        <c:lblOffset val="100"/>
        <c:baseTimeUnit val="years"/>
      </c:dateAx>
      <c:valAx>
        <c:axId val="83932851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Assets (in Crores)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crossAx val="83932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 Assets</a:t>
            </a:r>
            <a:r>
              <a:rPr lang="en-IN" baseline="0"/>
              <a:t> &amp; Current Liabilities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BalanceSheet!$I$5</c:f>
              <c:strCache>
                <c:ptCount val="1"/>
                <c:pt idx="0">
                  <c:v>Total Current Liabilities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BalanceSheet!$J$2:$N$2</c:f>
              <c:numCache>
                <c:formatCode>mmm\-yy</c:formatCode>
                <c:ptCount val="5"/>
                <c:pt idx="0">
                  <c:v>44986</c:v>
                </c:pt>
                <c:pt idx="1">
                  <c:v>44621</c:v>
                </c:pt>
                <c:pt idx="2">
                  <c:v>44256</c:v>
                </c:pt>
                <c:pt idx="3">
                  <c:v>43891</c:v>
                </c:pt>
                <c:pt idx="4">
                  <c:v>43525</c:v>
                </c:pt>
              </c:numCache>
            </c:numRef>
          </c:cat>
          <c:val>
            <c:numRef>
              <c:f>BalanceSheet!$J$5:$N$5</c:f>
              <c:numCache>
                <c:formatCode>#,##0.00</c:formatCode>
                <c:ptCount val="5"/>
                <c:pt idx="0">
                  <c:v>13739.41</c:v>
                </c:pt>
                <c:pt idx="1">
                  <c:v>12163.71</c:v>
                </c:pt>
                <c:pt idx="2">
                  <c:v>10689.68</c:v>
                </c:pt>
                <c:pt idx="3">
                  <c:v>9559.77</c:v>
                </c:pt>
                <c:pt idx="4">
                  <c:v>10011.99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55-4467-B5C3-E1642D86BB2E}"/>
            </c:ext>
          </c:extLst>
        </c:ser>
        <c:ser>
          <c:idx val="4"/>
          <c:order val="4"/>
          <c:tx>
            <c:strRef>
              <c:f>BalanceSheet!$I$7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BalanceSheet!$J$2:$N$2</c:f>
              <c:numCache>
                <c:formatCode>mmm\-yy</c:formatCode>
                <c:ptCount val="5"/>
                <c:pt idx="0">
                  <c:v>44986</c:v>
                </c:pt>
                <c:pt idx="1">
                  <c:v>44621</c:v>
                </c:pt>
                <c:pt idx="2">
                  <c:v>44256</c:v>
                </c:pt>
                <c:pt idx="3">
                  <c:v>43891</c:v>
                </c:pt>
                <c:pt idx="4">
                  <c:v>43525</c:v>
                </c:pt>
              </c:numCache>
            </c:numRef>
          </c:cat>
          <c:val>
            <c:numRef>
              <c:f>BalanceSheet!$J$7:$N$7</c:f>
              <c:numCache>
                <c:formatCode>#,##0.00</c:formatCode>
                <c:ptCount val="5"/>
                <c:pt idx="0">
                  <c:v>39670.89</c:v>
                </c:pt>
                <c:pt idx="1">
                  <c:v>34232.450000000004</c:v>
                </c:pt>
                <c:pt idx="2">
                  <c:v>34991.990000000005</c:v>
                </c:pt>
                <c:pt idx="3">
                  <c:v>39505.350000000006</c:v>
                </c:pt>
                <c:pt idx="4">
                  <c:v>31747.269999999997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55-4467-B5C3-E1642D86B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329343"/>
        <c:axId val="839328511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BalanceSheet!$I$3</c15:sqref>
                        </c15:formulaRef>
                      </c:ext>
                    </c:extLst>
                    <c:strCache>
                      <c:ptCount val="1"/>
                      <c:pt idx="0">
                        <c:v>Total Shareholders Funds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BalanceSheet!$J$2:$N$2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44986</c:v>
                      </c:pt>
                      <c:pt idx="1">
                        <c:v>44621</c:v>
                      </c:pt>
                      <c:pt idx="2">
                        <c:v>44256</c:v>
                      </c:pt>
                      <c:pt idx="3">
                        <c:v>43891</c:v>
                      </c:pt>
                      <c:pt idx="4">
                        <c:v>43525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BalanceSheet!$J$3:$N$3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69155.259999999995</c:v>
                      </c:pt>
                      <c:pt idx="1">
                        <c:v>62455.570000000007</c:v>
                      </c:pt>
                      <c:pt idx="2">
                        <c:v>60347.34</c:v>
                      </c:pt>
                      <c:pt idx="3">
                        <c:v>65273.26</c:v>
                      </c:pt>
                      <c:pt idx="4">
                        <c:v>59140.87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A55-4467-B5C3-E1642D86BB2E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BalanceSheet!$I$4</c15:sqref>
                        </c15:formulaRef>
                      </c:ext>
                    </c:extLst>
                    <c:strCache>
                      <c:ptCount val="1"/>
                      <c:pt idx="0">
                        <c:v>Total Non-Current Liabilities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BalanceSheet!$J$2:$N$2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44986</c:v>
                      </c:pt>
                      <c:pt idx="1">
                        <c:v>44621</c:v>
                      </c:pt>
                      <c:pt idx="2">
                        <c:v>44256</c:v>
                      </c:pt>
                      <c:pt idx="3">
                        <c:v>43891</c:v>
                      </c:pt>
                      <c:pt idx="4">
                        <c:v>43525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BalanceSheet!$J$4:$N$4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2604.7800000000002</c:v>
                      </c:pt>
                      <c:pt idx="1">
                        <c:v>2273.9700000000003</c:v>
                      </c:pt>
                      <c:pt idx="2">
                        <c:v>2435.4700000000003</c:v>
                      </c:pt>
                      <c:pt idx="3">
                        <c:v>2156.54</c:v>
                      </c:pt>
                      <c:pt idx="4">
                        <c:v>2302.08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A55-4467-B5C3-E1642D86BB2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BalanceSheet!$I$6</c15:sqref>
                        </c15:formulaRef>
                      </c:ext>
                    </c:extLst>
                    <c:strCache>
                      <c:ptCount val="1"/>
                      <c:pt idx="0">
                        <c:v>Total Non-Current Assets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BalanceSheet!$J$2:$N$2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44986</c:v>
                      </c:pt>
                      <c:pt idx="1">
                        <c:v>44621</c:v>
                      </c:pt>
                      <c:pt idx="2">
                        <c:v>44256</c:v>
                      </c:pt>
                      <c:pt idx="3">
                        <c:v>43891</c:v>
                      </c:pt>
                      <c:pt idx="4">
                        <c:v>43525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BalanceSheet!$J$6:$N$6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46212.09</c:v>
                      </c:pt>
                      <c:pt idx="1">
                        <c:v>43027.1</c:v>
                      </c:pt>
                      <c:pt idx="2">
                        <c:v>38827.31</c:v>
                      </c:pt>
                      <c:pt idx="3">
                        <c:v>37861.69</c:v>
                      </c:pt>
                      <c:pt idx="4">
                        <c:v>40051.14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A55-4467-B5C3-E1642D86BB2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BalanceSheet!$I$8</c15:sqref>
                        </c15:formulaRef>
                      </c:ext>
                    </c:extLst>
                    <c:strCache>
                      <c:ptCount val="1"/>
                      <c:pt idx="0">
                        <c:v>Total Assets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BalanceSheet!$J$2:$N$2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44986</c:v>
                      </c:pt>
                      <c:pt idx="1">
                        <c:v>44621</c:v>
                      </c:pt>
                      <c:pt idx="2">
                        <c:v>44256</c:v>
                      </c:pt>
                      <c:pt idx="3">
                        <c:v>43891</c:v>
                      </c:pt>
                      <c:pt idx="4">
                        <c:v>43525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BalanceSheet!$J$8:$N$8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85882.98</c:v>
                      </c:pt>
                      <c:pt idx="1">
                        <c:v>77259.55</c:v>
                      </c:pt>
                      <c:pt idx="2">
                        <c:v>73819.3</c:v>
                      </c:pt>
                      <c:pt idx="3">
                        <c:v>77367.040000000008</c:v>
                      </c:pt>
                      <c:pt idx="4">
                        <c:v>71798.41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A55-4467-B5C3-E1642D86BB2E}"/>
                  </c:ext>
                </c:extLst>
              </c15:ser>
            </c15:filteredLineSeries>
          </c:ext>
        </c:extLst>
      </c:lineChart>
      <c:dateAx>
        <c:axId val="8393293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28511"/>
        <c:crosses val="autoZero"/>
        <c:auto val="1"/>
        <c:lblOffset val="100"/>
        <c:baseTimeUnit val="years"/>
      </c:dateAx>
      <c:valAx>
        <c:axId val="83932851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  <a:r>
                  <a:rPr lang="en-IN" baseline="0"/>
                  <a:t> </a:t>
                </a:r>
                <a:r>
                  <a:rPr lang="en-IN"/>
                  <a:t>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crossAx val="83932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</a:t>
            </a:r>
            <a:r>
              <a:rPr lang="en-IN" baseline="0"/>
              <a:t>n Current Assets &amp; Non Current Liabilities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BalanceSheet!$I$4</c:f>
              <c:strCache>
                <c:ptCount val="1"/>
                <c:pt idx="0">
                  <c:v>Total Non-Current Liabilities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BalanceSheet!$J$2:$N$2</c:f>
              <c:numCache>
                <c:formatCode>mmm\-yy</c:formatCode>
                <c:ptCount val="5"/>
                <c:pt idx="0">
                  <c:v>44986</c:v>
                </c:pt>
                <c:pt idx="1">
                  <c:v>44621</c:v>
                </c:pt>
                <c:pt idx="2">
                  <c:v>44256</c:v>
                </c:pt>
                <c:pt idx="3">
                  <c:v>43891</c:v>
                </c:pt>
                <c:pt idx="4">
                  <c:v>43525</c:v>
                </c:pt>
              </c:numCache>
            </c:numRef>
          </c:cat>
          <c:val>
            <c:numRef>
              <c:f>BalanceSheet!$J$4:$N$4</c:f>
              <c:numCache>
                <c:formatCode>0.00</c:formatCode>
                <c:ptCount val="5"/>
                <c:pt idx="0">
                  <c:v>2604.7800000000002</c:v>
                </c:pt>
                <c:pt idx="1">
                  <c:v>2273.9700000000003</c:v>
                </c:pt>
                <c:pt idx="2">
                  <c:v>2435.4700000000003</c:v>
                </c:pt>
                <c:pt idx="3">
                  <c:v>2156.54</c:v>
                </c:pt>
                <c:pt idx="4">
                  <c:v>2302.08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3D-41D6-9843-392BDAF73B2D}"/>
            </c:ext>
          </c:extLst>
        </c:ser>
        <c:ser>
          <c:idx val="3"/>
          <c:order val="3"/>
          <c:tx>
            <c:strRef>
              <c:f>BalanceSheet!$I$6</c:f>
              <c:strCache>
                <c:ptCount val="1"/>
                <c:pt idx="0">
                  <c:v>Total Non-Current Assets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BalanceSheet!$J$2:$N$2</c:f>
              <c:numCache>
                <c:formatCode>mmm\-yy</c:formatCode>
                <c:ptCount val="5"/>
                <c:pt idx="0">
                  <c:v>44986</c:v>
                </c:pt>
                <c:pt idx="1">
                  <c:v>44621</c:v>
                </c:pt>
                <c:pt idx="2">
                  <c:v>44256</c:v>
                </c:pt>
                <c:pt idx="3">
                  <c:v>43891</c:v>
                </c:pt>
                <c:pt idx="4">
                  <c:v>43525</c:v>
                </c:pt>
              </c:numCache>
            </c:numRef>
          </c:cat>
          <c:val>
            <c:numRef>
              <c:f>BalanceSheet!$J$6:$N$6</c:f>
              <c:numCache>
                <c:formatCode>#,##0.00</c:formatCode>
                <c:ptCount val="5"/>
                <c:pt idx="0">
                  <c:v>46212.09</c:v>
                </c:pt>
                <c:pt idx="1">
                  <c:v>43027.1</c:v>
                </c:pt>
                <c:pt idx="2">
                  <c:v>38827.31</c:v>
                </c:pt>
                <c:pt idx="3">
                  <c:v>37861.69</c:v>
                </c:pt>
                <c:pt idx="4">
                  <c:v>40051.14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3D-41D6-9843-392BDAF73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329343"/>
        <c:axId val="839328511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BalanceSheet!$I$3</c15:sqref>
                        </c15:formulaRef>
                      </c:ext>
                    </c:extLst>
                    <c:strCache>
                      <c:ptCount val="1"/>
                      <c:pt idx="0">
                        <c:v>Total Shareholders Funds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BalanceSheet!$J$2:$N$2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44986</c:v>
                      </c:pt>
                      <c:pt idx="1">
                        <c:v>44621</c:v>
                      </c:pt>
                      <c:pt idx="2">
                        <c:v>44256</c:v>
                      </c:pt>
                      <c:pt idx="3">
                        <c:v>43891</c:v>
                      </c:pt>
                      <c:pt idx="4">
                        <c:v>43525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BalanceSheet!$J$3:$N$3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69155.259999999995</c:v>
                      </c:pt>
                      <c:pt idx="1">
                        <c:v>62455.570000000007</c:v>
                      </c:pt>
                      <c:pt idx="2">
                        <c:v>60347.34</c:v>
                      </c:pt>
                      <c:pt idx="3">
                        <c:v>65273.26</c:v>
                      </c:pt>
                      <c:pt idx="4">
                        <c:v>59140.87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63D-41D6-9843-392BDAF73B2D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BalanceSheet!$I$5</c15:sqref>
                        </c15:formulaRef>
                      </c:ext>
                    </c:extLst>
                    <c:strCache>
                      <c:ptCount val="1"/>
                      <c:pt idx="0">
                        <c:v>Total Current Liabilities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BalanceSheet!$J$2:$N$2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44986</c:v>
                      </c:pt>
                      <c:pt idx="1">
                        <c:v>44621</c:v>
                      </c:pt>
                      <c:pt idx="2">
                        <c:v>44256</c:v>
                      </c:pt>
                      <c:pt idx="3">
                        <c:v>43891</c:v>
                      </c:pt>
                      <c:pt idx="4">
                        <c:v>43525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BalanceSheet!$J$5:$N$5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13739.41</c:v>
                      </c:pt>
                      <c:pt idx="1">
                        <c:v>12163.71</c:v>
                      </c:pt>
                      <c:pt idx="2">
                        <c:v>10689.68</c:v>
                      </c:pt>
                      <c:pt idx="3">
                        <c:v>9559.77</c:v>
                      </c:pt>
                      <c:pt idx="4">
                        <c:v>10011.99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3D-41D6-9843-392BDAF73B2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BalanceSheet!$I$7</c15:sqref>
                        </c15:formulaRef>
                      </c:ext>
                    </c:extLst>
                    <c:strCache>
                      <c:ptCount val="1"/>
                      <c:pt idx="0">
                        <c:v>Total Current Assets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BalanceSheet!$J$2:$N$2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44986</c:v>
                      </c:pt>
                      <c:pt idx="1">
                        <c:v>44621</c:v>
                      </c:pt>
                      <c:pt idx="2">
                        <c:v>44256</c:v>
                      </c:pt>
                      <c:pt idx="3">
                        <c:v>43891</c:v>
                      </c:pt>
                      <c:pt idx="4">
                        <c:v>43525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BalanceSheet!$J$7:$N$7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39670.89</c:v>
                      </c:pt>
                      <c:pt idx="1">
                        <c:v>34232.450000000004</c:v>
                      </c:pt>
                      <c:pt idx="2">
                        <c:v>34991.990000000005</c:v>
                      </c:pt>
                      <c:pt idx="3">
                        <c:v>39505.350000000006</c:v>
                      </c:pt>
                      <c:pt idx="4">
                        <c:v>31747.269999999997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3D-41D6-9843-392BDAF73B2D}"/>
                  </c:ext>
                </c:extLst>
              </c15:ser>
            </c15:filteredLineSeries>
          </c:ext>
        </c:extLst>
      </c:lineChart>
      <c:dateAx>
        <c:axId val="8393293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28511"/>
        <c:crosses val="autoZero"/>
        <c:auto val="1"/>
        <c:lblOffset val="100"/>
        <c:baseTimeUnit val="years"/>
      </c:dateAx>
      <c:valAx>
        <c:axId val="83932851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 </a:t>
                </a:r>
                <a:r>
                  <a:rPr lang="en-IN" baseline="0"/>
                  <a:t>(in Crores)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83932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76200</xdr:colOff>
      <xdr:row>2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3D6671-3160-4F01-9E17-7A9547313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76200</xdr:colOff>
      <xdr:row>3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0BF410-302D-48F6-A6A6-EDB9851A5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3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76200</xdr:colOff>
      <xdr:row>21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9BDF54-E8D8-4A64-B6E7-469F9BAFD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77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76200</xdr:colOff>
      <xdr:row>22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6F6D71F-A770-4538-8796-5769810A9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2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76200</xdr:colOff>
      <xdr:row>36</xdr:row>
      <xdr:rowOff>76200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FA0C97C-83BF-4124-816C-3073E727B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44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76200</xdr:colOff>
      <xdr:row>37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25286EC-809F-49D4-8A8E-74141AA2C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10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76200</xdr:colOff>
      <xdr:row>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4A4EBD-1CF0-4938-8D41-2AB8AE943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6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76200</xdr:colOff>
      <xdr:row>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4257F2-4F33-4FA5-BC5B-19B4B9972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54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80362-5FC6-44FB-90CF-D0F3FA21F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6714B-8810-4228-962A-840A98A42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8</xdr:col>
      <xdr:colOff>304800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A2B1A4-3CD3-41C2-8778-F3579EFA1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E92E67-35BB-4EED-B113-DCC2F0D3D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58</xdr:row>
      <xdr:rowOff>141316</xdr:rowOff>
    </xdr:from>
    <xdr:to>
      <xdr:col>16</xdr:col>
      <xdr:colOff>304800</xdr:colOff>
      <xdr:row>74</xdr:row>
      <xdr:rowOff>31865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709E61-BE0F-4EEF-840D-DA2DBE6D2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F19D87-BD1E-48C4-A533-510F28F7E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16</xdr:col>
      <xdr:colOff>304800</xdr:colOff>
      <xdr:row>54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E4F923-7C89-44BE-BBB6-217B0CAF2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76200</xdr:colOff>
      <xdr:row>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DC32F1-3CFA-46A8-A658-B470D3CB4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76200</xdr:colOff>
      <xdr:row>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0EFCE0-56A5-408C-95A8-C4AC9D84B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76200</xdr:colOff>
      <xdr:row>21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DB591B-8F92-4B82-BFFE-7080F4384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76200</xdr:colOff>
      <xdr:row>22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5232B8-3E61-41DE-8B7F-D3BFFE9C4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76200</xdr:colOff>
      <xdr:row>31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D1BEEB-7230-484D-80A4-CC8C053D5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10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76200</xdr:colOff>
      <xdr:row>32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302284E-FE98-429A-B849-9394ABA1A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6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76200</xdr:colOff>
      <xdr:row>2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AB0A80-38CE-40D7-BF5B-0A572BA2D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76200</xdr:colOff>
      <xdr:row>3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663129-7D96-46EA-AD71-E3CCF3EE1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76200</xdr:colOff>
      <xdr:row>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269FB-BED2-4D8F-B55E-C8352BE6A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76200</xdr:colOff>
      <xdr:row>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7A0B9A-958B-4CD9-929B-01317FCD3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76200</xdr:colOff>
      <xdr:row>21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2BCBD6-73E9-4670-A241-D65742B79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76200</xdr:colOff>
      <xdr:row>22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69EC64-314F-4552-8A8C-31539D1A9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76200</xdr:colOff>
      <xdr:row>33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3FE777-B4F0-424B-B4E2-FC3F4C339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10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76200</xdr:colOff>
      <xdr:row>34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7C86D1-33A5-4F22-A5ED-414864AE4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6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76200</xdr:colOff>
      <xdr:row>2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DAB57A-E37B-4896-8DDE-07C71A011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76200</xdr:colOff>
      <xdr:row>3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DB6A58E-6983-4088-96F3-FE03BDC0B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CF73-30B1-4869-B397-4AD1BF228591}">
  <sheetPr>
    <tabColor rgb="FFFFC000"/>
  </sheetPr>
  <dimension ref="B2:N54"/>
  <sheetViews>
    <sheetView showGridLines="0" zoomScaleNormal="100" workbookViewId="0">
      <selection activeCell="B20" sqref="B20"/>
    </sheetView>
  </sheetViews>
  <sheetFormatPr defaultColWidth="8.796875" defaultRowHeight="14.25" x14ac:dyDescent="0.45"/>
  <cols>
    <col min="2" max="2" width="50.796875" bestFit="1" customWidth="1"/>
    <col min="3" max="7" width="9" bestFit="1" customWidth="1"/>
    <col min="9" max="9" width="22.46484375" bestFit="1" customWidth="1"/>
    <col min="10" max="12" width="8.796875" bestFit="1" customWidth="1"/>
    <col min="13" max="14" width="8.86328125" bestFit="1" customWidth="1"/>
    <col min="15" max="15" width="8" bestFit="1" customWidth="1"/>
  </cols>
  <sheetData>
    <row r="2" spans="2:14" x14ac:dyDescent="0.45">
      <c r="B2" s="17"/>
      <c r="C2" s="18">
        <v>44986</v>
      </c>
      <c r="D2" s="18">
        <v>44621</v>
      </c>
      <c r="E2" s="18">
        <v>44256</v>
      </c>
      <c r="F2" s="18">
        <v>43891</v>
      </c>
      <c r="G2" s="18">
        <v>43525</v>
      </c>
      <c r="I2" s="9"/>
      <c r="J2" s="18">
        <v>44986</v>
      </c>
      <c r="K2" s="18">
        <v>44621</v>
      </c>
      <c r="L2" s="18">
        <v>44256</v>
      </c>
      <c r="M2" s="18">
        <v>43891</v>
      </c>
      <c r="N2" s="18">
        <v>43525</v>
      </c>
    </row>
    <row r="3" spans="2:14" x14ac:dyDescent="0.45">
      <c r="B3" s="17"/>
      <c r="C3" s="14" t="s">
        <v>17</v>
      </c>
      <c r="D3" s="14" t="s">
        <v>17</v>
      </c>
      <c r="E3" s="14" t="s">
        <v>17</v>
      </c>
      <c r="F3" s="14" t="s">
        <v>17</v>
      </c>
      <c r="G3" s="14" t="s">
        <v>17</v>
      </c>
      <c r="I3" s="17" t="s">
        <v>81</v>
      </c>
      <c r="J3" s="16">
        <f>C11</f>
        <v>72917.340000000011</v>
      </c>
      <c r="K3" s="16">
        <f t="shared" ref="K3:N3" si="0">D11</f>
        <v>62504.44</v>
      </c>
      <c r="L3" s="16">
        <f t="shared" si="0"/>
        <v>51905.34</v>
      </c>
      <c r="M3" s="16">
        <f t="shared" si="0"/>
        <v>52001.94</v>
      </c>
      <c r="N3" s="16">
        <f t="shared" si="0"/>
        <v>50526.47</v>
      </c>
    </row>
    <row r="4" spans="2:14" ht="15.75" x14ac:dyDescent="0.45">
      <c r="B4" s="60" t="s">
        <v>74</v>
      </c>
      <c r="C4" s="13"/>
      <c r="D4" s="14"/>
      <c r="E4" s="14"/>
      <c r="F4" s="14"/>
      <c r="G4" s="14"/>
      <c r="I4" s="17" t="s">
        <v>90</v>
      </c>
      <c r="J4" s="16">
        <f>C20</f>
        <v>47124.13</v>
      </c>
      <c r="K4" s="16">
        <f t="shared" ref="K4:N4" si="1">D20</f>
        <v>41781.449999999997</v>
      </c>
      <c r="L4" s="16">
        <f t="shared" si="1"/>
        <v>33960.25</v>
      </c>
      <c r="M4" s="16">
        <f t="shared" si="1"/>
        <v>31843.479999999996</v>
      </c>
      <c r="N4" s="16">
        <f t="shared" si="1"/>
        <v>31388.350000000002</v>
      </c>
    </row>
    <row r="5" spans="2:14" x14ac:dyDescent="0.45">
      <c r="B5" s="17" t="s">
        <v>75</v>
      </c>
      <c r="C5" s="16">
        <v>75826.58</v>
      </c>
      <c r="D5" s="16">
        <v>64618.23</v>
      </c>
      <c r="E5" s="16">
        <v>52835.15</v>
      </c>
      <c r="F5" s="16">
        <v>50968.5</v>
      </c>
      <c r="G5" s="16">
        <v>49348.43</v>
      </c>
      <c r="I5" s="17" t="s">
        <v>100</v>
      </c>
      <c r="J5" s="16">
        <f>C35</f>
        <v>19427.68</v>
      </c>
      <c r="K5" s="16">
        <f t="shared" ref="K5:N5" si="2">D35</f>
        <v>15485.65</v>
      </c>
      <c r="L5" s="16">
        <f t="shared" si="2"/>
        <v>13389.8</v>
      </c>
      <c r="M5" s="16">
        <f t="shared" si="2"/>
        <v>15584.56</v>
      </c>
      <c r="N5" s="16">
        <f t="shared" si="2"/>
        <v>12824.2</v>
      </c>
    </row>
    <row r="6" spans="2:14" x14ac:dyDescent="0.45">
      <c r="B6" s="17" t="s">
        <v>76</v>
      </c>
      <c r="C6" s="14">
        <v>5581.36</v>
      </c>
      <c r="D6" s="14">
        <v>4536.87</v>
      </c>
      <c r="E6" s="14">
        <v>3882.34</v>
      </c>
      <c r="F6" s="14">
        <v>1989.42</v>
      </c>
      <c r="G6" s="14">
        <v>1509.43</v>
      </c>
    </row>
    <row r="7" spans="2:14" x14ac:dyDescent="0.45">
      <c r="B7" s="17" t="s">
        <v>77</v>
      </c>
      <c r="C7" s="16">
        <v>70245.22</v>
      </c>
      <c r="D7" s="16">
        <v>60081.36</v>
      </c>
      <c r="E7" s="16">
        <v>48952.81</v>
      </c>
      <c r="F7" s="16">
        <v>48979.08</v>
      </c>
      <c r="G7" s="16">
        <v>47839</v>
      </c>
    </row>
    <row r="8" spans="2:14" x14ac:dyDescent="0.45">
      <c r="B8" s="17" t="s">
        <v>78</v>
      </c>
      <c r="C8" s="14">
        <v>691.63</v>
      </c>
      <c r="D8" s="14">
        <v>586.73</v>
      </c>
      <c r="E8" s="14">
        <v>319.97000000000003</v>
      </c>
      <c r="F8" s="14">
        <v>424.97</v>
      </c>
      <c r="G8" s="14">
        <v>513.67999999999995</v>
      </c>
    </row>
    <row r="9" spans="2:14" x14ac:dyDescent="0.45">
      <c r="B9" s="20" t="s">
        <v>79</v>
      </c>
      <c r="C9" s="15">
        <f>SUM(C7:C8)</f>
        <v>70936.850000000006</v>
      </c>
      <c r="D9" s="15">
        <f t="shared" ref="D9:G9" si="3">SUM(D7:D8)</f>
        <v>60668.090000000004</v>
      </c>
      <c r="E9" s="15">
        <f t="shared" si="3"/>
        <v>49272.78</v>
      </c>
      <c r="F9" s="15">
        <f t="shared" si="3"/>
        <v>49404.05</v>
      </c>
      <c r="G9" s="15">
        <f t="shared" si="3"/>
        <v>48352.68</v>
      </c>
    </row>
    <row r="10" spans="2:14" x14ac:dyDescent="0.45">
      <c r="B10" s="17" t="s">
        <v>80</v>
      </c>
      <c r="C10" s="14">
        <v>1980.49</v>
      </c>
      <c r="D10" s="14">
        <v>1836.35</v>
      </c>
      <c r="E10" s="14">
        <v>2632.56</v>
      </c>
      <c r="F10" s="14">
        <v>2597.89</v>
      </c>
      <c r="G10" s="14">
        <v>2173.79</v>
      </c>
    </row>
    <row r="11" spans="2:14" x14ac:dyDescent="0.45">
      <c r="B11" s="20" t="s">
        <v>81</v>
      </c>
      <c r="C11" s="15">
        <f>SUM(C9:C10)</f>
        <v>72917.340000000011</v>
      </c>
      <c r="D11" s="15">
        <f t="shared" ref="D11:G11" si="4">SUM(D9:D10)</f>
        <v>62504.44</v>
      </c>
      <c r="E11" s="15">
        <f t="shared" si="4"/>
        <v>51905.34</v>
      </c>
      <c r="F11" s="15">
        <f t="shared" si="4"/>
        <v>52001.94</v>
      </c>
      <c r="G11" s="15">
        <f t="shared" si="4"/>
        <v>50526.47</v>
      </c>
    </row>
    <row r="12" spans="2:14" ht="15.75" x14ac:dyDescent="0.45">
      <c r="B12" s="60" t="s">
        <v>82</v>
      </c>
      <c r="C12" s="13"/>
      <c r="D12" s="14"/>
      <c r="E12" s="14"/>
      <c r="F12" s="14"/>
      <c r="G12" s="14"/>
    </row>
    <row r="13" spans="2:14" x14ac:dyDescent="0.45">
      <c r="B13" s="17" t="s">
        <v>83</v>
      </c>
      <c r="C13" s="16">
        <v>20275.990000000002</v>
      </c>
      <c r="D13" s="16">
        <v>16399.939999999999</v>
      </c>
      <c r="E13" s="16">
        <v>13939.84</v>
      </c>
      <c r="F13" s="16">
        <v>13810.7</v>
      </c>
      <c r="G13" s="16">
        <v>13403.01</v>
      </c>
      <c r="I13" s="1" t="s">
        <v>173</v>
      </c>
    </row>
    <row r="14" spans="2:14" x14ac:dyDescent="0.45">
      <c r="B14" s="17" t="s">
        <v>84</v>
      </c>
      <c r="C14" s="16">
        <v>9088.3700000000008</v>
      </c>
      <c r="D14" s="16">
        <v>10671.13</v>
      </c>
      <c r="E14" s="16">
        <v>6836.87</v>
      </c>
      <c r="F14" s="16">
        <v>4237.8999999999996</v>
      </c>
      <c r="G14" s="14">
        <v>4220.51</v>
      </c>
    </row>
    <row r="15" spans="2:14" x14ac:dyDescent="0.45">
      <c r="B15" s="17" t="s">
        <v>85</v>
      </c>
      <c r="C15" s="14">
        <v>-358.59</v>
      </c>
      <c r="D15" s="14">
        <v>-686</v>
      </c>
      <c r="E15" s="14">
        <v>-645.27</v>
      </c>
      <c r="F15" s="14">
        <v>-703.13</v>
      </c>
      <c r="G15" s="14">
        <v>-203.19</v>
      </c>
    </row>
    <row r="16" spans="2:14" x14ac:dyDescent="0.45">
      <c r="B16" s="17" t="s">
        <v>86</v>
      </c>
      <c r="C16" s="14">
        <v>5736.22</v>
      </c>
      <c r="D16" s="14">
        <v>4890.55</v>
      </c>
      <c r="E16" s="14">
        <v>4463.33</v>
      </c>
      <c r="F16" s="14">
        <v>4295.79</v>
      </c>
      <c r="G16" s="14">
        <v>4177.88</v>
      </c>
    </row>
    <row r="17" spans="2:7" x14ac:dyDescent="0.45">
      <c r="B17" s="17" t="s">
        <v>87</v>
      </c>
      <c r="C17" s="14">
        <v>43.2</v>
      </c>
      <c r="D17" s="14">
        <v>39.36</v>
      </c>
      <c r="E17" s="14">
        <v>44.58</v>
      </c>
      <c r="F17" s="14">
        <v>54.68</v>
      </c>
      <c r="G17" s="14">
        <v>45.42</v>
      </c>
    </row>
    <row r="18" spans="2:7" x14ac:dyDescent="0.45">
      <c r="B18" s="17" t="s">
        <v>88</v>
      </c>
      <c r="C18" s="14">
        <v>1809.01</v>
      </c>
      <c r="D18" s="14">
        <v>1732.41</v>
      </c>
      <c r="E18" s="14">
        <v>1645.59</v>
      </c>
      <c r="F18" s="14">
        <v>1644.91</v>
      </c>
      <c r="G18" s="14">
        <v>1396.61</v>
      </c>
    </row>
    <row r="19" spans="2:7" x14ac:dyDescent="0.45">
      <c r="B19" s="17" t="s">
        <v>89</v>
      </c>
      <c r="C19" s="16">
        <v>10529.93</v>
      </c>
      <c r="D19" s="16">
        <v>8734.06</v>
      </c>
      <c r="E19" s="16">
        <v>7675.31</v>
      </c>
      <c r="F19" s="16">
        <v>8502.6299999999992</v>
      </c>
      <c r="G19" s="16">
        <v>8348.11</v>
      </c>
    </row>
    <row r="20" spans="2:7" x14ac:dyDescent="0.45">
      <c r="B20" s="20" t="s">
        <v>90</v>
      </c>
      <c r="C20" s="15">
        <f>SUM(C13:C19)</f>
        <v>47124.13</v>
      </c>
      <c r="D20" s="15">
        <f t="shared" ref="D20:G20" si="5">SUM(D13:D19)</f>
        <v>41781.449999999997</v>
      </c>
      <c r="E20" s="15">
        <f t="shared" si="5"/>
        <v>33960.25</v>
      </c>
      <c r="F20" s="15">
        <f t="shared" si="5"/>
        <v>31843.479999999996</v>
      </c>
      <c r="G20" s="15">
        <f t="shared" si="5"/>
        <v>31388.350000000002</v>
      </c>
    </row>
    <row r="21" spans="2:7" x14ac:dyDescent="0.45">
      <c r="B21" s="17"/>
      <c r="C21" s="18">
        <v>44986</v>
      </c>
      <c r="D21" s="18">
        <v>44621</v>
      </c>
      <c r="E21" s="18">
        <v>44256</v>
      </c>
      <c r="F21" s="18">
        <v>43891</v>
      </c>
      <c r="G21" s="18">
        <v>43525</v>
      </c>
    </row>
    <row r="22" spans="2:7" x14ac:dyDescent="0.45">
      <c r="B22" s="17"/>
      <c r="C22" s="14" t="s">
        <v>17</v>
      </c>
      <c r="D22" s="14" t="s">
        <v>17</v>
      </c>
      <c r="E22" s="14" t="s">
        <v>17</v>
      </c>
      <c r="F22" s="14" t="s">
        <v>17</v>
      </c>
      <c r="G22" s="14" t="s">
        <v>17</v>
      </c>
    </row>
    <row r="23" spans="2:7" x14ac:dyDescent="0.45">
      <c r="B23" s="17" t="s">
        <v>91</v>
      </c>
      <c r="C23" s="16">
        <v>25793.21</v>
      </c>
      <c r="D23" s="16">
        <v>20722.990000000002</v>
      </c>
      <c r="E23" s="16">
        <v>17945.09</v>
      </c>
      <c r="F23" s="16">
        <v>20158.46</v>
      </c>
      <c r="G23" s="16">
        <v>19138.12</v>
      </c>
    </row>
    <row r="24" spans="2:7" x14ac:dyDescent="0.45">
      <c r="B24" s="17" t="s">
        <v>92</v>
      </c>
      <c r="C24" s="16">
        <v>-64</v>
      </c>
      <c r="D24" s="16">
        <v>-44</v>
      </c>
      <c r="E24" s="16">
        <v>-239</v>
      </c>
      <c r="F24" s="16">
        <v>-200</v>
      </c>
      <c r="G24" s="16">
        <v>-228</v>
      </c>
    </row>
    <row r="25" spans="2:7" x14ac:dyDescent="0.45">
      <c r="B25" s="17" t="s">
        <v>93</v>
      </c>
      <c r="C25" s="16">
        <f>SUM(C23:C24)</f>
        <v>25729.21</v>
      </c>
      <c r="D25" s="16">
        <f t="shared" ref="D25:G25" si="6">SUM(D23:D24)</f>
        <v>20678.990000000002</v>
      </c>
      <c r="E25" s="16">
        <f t="shared" si="6"/>
        <v>17706.09</v>
      </c>
      <c r="F25" s="16">
        <f t="shared" si="6"/>
        <v>19958.46</v>
      </c>
      <c r="G25" s="16">
        <f t="shared" si="6"/>
        <v>18910.12</v>
      </c>
    </row>
    <row r="26" spans="2:7" x14ac:dyDescent="0.45">
      <c r="B26" s="17" t="s">
        <v>94</v>
      </c>
      <c r="C26" s="13"/>
      <c r="D26" s="14"/>
      <c r="E26" s="14"/>
      <c r="F26" s="14"/>
      <c r="G26" s="14"/>
    </row>
    <row r="27" spans="2:7" x14ac:dyDescent="0.45">
      <c r="B27" s="17" t="s">
        <v>95</v>
      </c>
      <c r="C27" s="14">
        <v>6450.9</v>
      </c>
      <c r="D27" s="14">
        <v>5306.58</v>
      </c>
      <c r="E27" s="14">
        <v>4463.74</v>
      </c>
      <c r="F27" s="14">
        <v>4846.1499999999996</v>
      </c>
      <c r="G27" s="14">
        <v>6191.62</v>
      </c>
    </row>
    <row r="28" spans="2:7" x14ac:dyDescent="0.45">
      <c r="B28" s="17" t="s">
        <v>96</v>
      </c>
      <c r="C28" s="14">
        <v>-12.5</v>
      </c>
      <c r="D28" s="14">
        <v>-69.239999999999995</v>
      </c>
      <c r="E28" s="14">
        <v>91.55</v>
      </c>
      <c r="F28" s="14">
        <v>-404.36</v>
      </c>
      <c r="G28" s="14">
        <v>122.3</v>
      </c>
    </row>
    <row r="29" spans="2:7" x14ac:dyDescent="0.45">
      <c r="B29" s="20" t="s">
        <v>97</v>
      </c>
      <c r="C29" s="15">
        <f>SUM(C26:C28)</f>
        <v>6438.4</v>
      </c>
      <c r="D29" s="15">
        <f t="shared" ref="D29:G29" si="7">SUM(D26:D28)</f>
        <v>5237.34</v>
      </c>
      <c r="E29" s="15">
        <f t="shared" si="7"/>
        <v>4555.29</v>
      </c>
      <c r="F29" s="15">
        <f t="shared" si="7"/>
        <v>4441.79</v>
      </c>
      <c r="G29" s="15">
        <f t="shared" si="7"/>
        <v>6313.92</v>
      </c>
    </row>
    <row r="30" spans="2:7" x14ac:dyDescent="0.45">
      <c r="B30" s="17" t="s">
        <v>98</v>
      </c>
      <c r="C30" s="16">
        <v>19427.68</v>
      </c>
      <c r="D30" s="16">
        <v>15485.65</v>
      </c>
      <c r="E30" s="16">
        <v>13389.8</v>
      </c>
      <c r="F30" s="14">
        <v>15584.56</v>
      </c>
      <c r="G30" s="14">
        <v>12824.2</v>
      </c>
    </row>
    <row r="31" spans="2:7" ht="19.25" customHeight="1" x14ac:dyDescent="0.45">
      <c r="B31" s="17" t="s">
        <v>99</v>
      </c>
      <c r="C31" s="16">
        <v>19427.68</v>
      </c>
      <c r="D31" s="16">
        <v>15485.65</v>
      </c>
      <c r="E31" s="16">
        <v>13389.8</v>
      </c>
      <c r="F31" s="14">
        <v>15584.56</v>
      </c>
      <c r="G31" s="14">
        <v>12824.2</v>
      </c>
    </row>
    <row r="32" spans="2:7" ht="19.25" customHeight="1" x14ac:dyDescent="0.45">
      <c r="B32" s="17" t="s">
        <v>175</v>
      </c>
      <c r="C32" s="16"/>
      <c r="D32" s="16"/>
      <c r="E32" s="16"/>
      <c r="F32" s="16"/>
      <c r="G32" s="16"/>
    </row>
    <row r="33" spans="2:7" ht="19.25" customHeight="1" x14ac:dyDescent="0.45">
      <c r="B33" s="17" t="s">
        <v>176</v>
      </c>
      <c r="C33" s="16"/>
      <c r="D33" s="16"/>
      <c r="E33" s="16"/>
      <c r="F33" s="16"/>
      <c r="G33" s="16"/>
    </row>
    <row r="34" spans="2:7" ht="19.25" customHeight="1" x14ac:dyDescent="0.45">
      <c r="B34" s="17" t="s">
        <v>177</v>
      </c>
      <c r="C34" s="16"/>
      <c r="D34" s="16"/>
      <c r="E34" s="16"/>
      <c r="F34" s="16"/>
      <c r="G34" s="16"/>
    </row>
    <row r="35" spans="2:7" x14ac:dyDescent="0.45">
      <c r="B35" s="20" t="s">
        <v>100</v>
      </c>
      <c r="C35" s="15">
        <v>19427.68</v>
      </c>
      <c r="D35" s="15">
        <v>15485.65</v>
      </c>
      <c r="E35" s="15">
        <v>13389.8</v>
      </c>
      <c r="F35" s="77">
        <v>15584.56</v>
      </c>
      <c r="G35" s="77">
        <v>12824.2</v>
      </c>
    </row>
    <row r="36" spans="2:7" x14ac:dyDescent="0.45">
      <c r="B36" s="17"/>
      <c r="C36" s="18">
        <v>44986</v>
      </c>
      <c r="D36" s="18">
        <v>44621</v>
      </c>
      <c r="E36" s="18">
        <v>44256</v>
      </c>
      <c r="F36" s="18">
        <v>43891</v>
      </c>
      <c r="G36" s="18">
        <v>43525</v>
      </c>
    </row>
    <row r="37" spans="2:7" x14ac:dyDescent="0.45">
      <c r="B37" s="17"/>
      <c r="C37" s="14" t="s">
        <v>17</v>
      </c>
      <c r="D37" s="14" t="s">
        <v>17</v>
      </c>
      <c r="E37" s="14" t="s">
        <v>17</v>
      </c>
      <c r="F37" s="14" t="s">
        <v>17</v>
      </c>
      <c r="G37" s="14" t="s">
        <v>17</v>
      </c>
    </row>
    <row r="38" spans="2:7" x14ac:dyDescent="0.45">
      <c r="B38" s="17" t="s">
        <v>59</v>
      </c>
      <c r="C38" s="13"/>
      <c r="D38" s="14"/>
      <c r="E38" s="14"/>
      <c r="F38" s="14"/>
      <c r="G38" s="14"/>
    </row>
    <row r="39" spans="2:7" x14ac:dyDescent="0.45">
      <c r="B39" s="17" t="s">
        <v>101</v>
      </c>
      <c r="C39" s="13"/>
      <c r="D39" s="14"/>
      <c r="E39" s="14"/>
      <c r="F39" s="14"/>
      <c r="G39" s="14"/>
    </row>
    <row r="40" spans="2:7" x14ac:dyDescent="0.45">
      <c r="B40" s="17" t="s">
        <v>102</v>
      </c>
      <c r="C40" s="14">
        <v>16</v>
      </c>
      <c r="D40" s="14">
        <v>12</v>
      </c>
      <c r="E40" s="14">
        <v>11</v>
      </c>
      <c r="F40" s="14">
        <v>12</v>
      </c>
      <c r="G40" s="14">
        <v>10</v>
      </c>
    </row>
    <row r="41" spans="2:7" x14ac:dyDescent="0.45">
      <c r="B41" s="17" t="s">
        <v>103</v>
      </c>
      <c r="C41" s="14">
        <v>15</v>
      </c>
      <c r="D41" s="14">
        <v>12</v>
      </c>
      <c r="E41" s="14">
        <v>11</v>
      </c>
      <c r="F41" s="14">
        <v>12</v>
      </c>
      <c r="G41" s="14">
        <v>10</v>
      </c>
    </row>
    <row r="42" spans="2:7" x14ac:dyDescent="0.45">
      <c r="B42" s="17" t="s">
        <v>107</v>
      </c>
      <c r="C42" s="16">
        <v>7448.41</v>
      </c>
      <c r="D42" s="14">
        <v>6469.48</v>
      </c>
      <c r="E42" s="14">
        <v>6152.68</v>
      </c>
      <c r="F42" s="14">
        <v>7048.71</v>
      </c>
      <c r="G42" s="14">
        <v>6285.21</v>
      </c>
    </row>
    <row r="43" spans="2:7" x14ac:dyDescent="0.45">
      <c r="B43" s="17" t="s">
        <v>108</v>
      </c>
      <c r="C43" s="14">
        <v>0</v>
      </c>
      <c r="D43" s="14">
        <v>0</v>
      </c>
      <c r="E43" s="14">
        <v>0</v>
      </c>
      <c r="F43" s="14">
        <v>1407.44</v>
      </c>
      <c r="G43" s="14">
        <v>1213.5999999999999</v>
      </c>
    </row>
    <row r="44" spans="2:7" x14ac:dyDescent="0.45">
      <c r="B44" s="17" t="s">
        <v>109</v>
      </c>
      <c r="C44" s="16"/>
      <c r="D44" s="16"/>
      <c r="E44" s="16"/>
      <c r="F44" s="16"/>
      <c r="G44" s="16"/>
    </row>
    <row r="45" spans="2:7" ht="19.25" customHeight="1" x14ac:dyDescent="0.45"/>
    <row r="49" spans="8:9" ht="29" customHeight="1" x14ac:dyDescent="0.45">
      <c r="H49" s="4"/>
      <c r="I49" s="4"/>
    </row>
    <row r="50" spans="8:9" ht="19.25" customHeight="1" x14ac:dyDescent="0.45">
      <c r="H50" s="4"/>
      <c r="I50" s="4"/>
    </row>
    <row r="51" spans="8:9" ht="19.25" customHeight="1" x14ac:dyDescent="0.45">
      <c r="H51" s="4"/>
      <c r="I51" s="4"/>
    </row>
    <row r="52" spans="8:9" x14ac:dyDescent="0.45">
      <c r="H52" s="4"/>
      <c r="I52" s="4"/>
    </row>
    <row r="53" spans="8:9" x14ac:dyDescent="0.45">
      <c r="H53" s="4"/>
      <c r="I53" s="4"/>
    </row>
    <row r="54" spans="8:9" x14ac:dyDescent="0.45">
      <c r="H54" s="4"/>
      <c r="I54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44A8B-C6DE-46A9-9ECF-F5126B2F3536}">
  <sheetPr>
    <tabColor rgb="FFFFC000"/>
  </sheetPr>
  <dimension ref="B1:N65"/>
  <sheetViews>
    <sheetView showGridLines="0" topLeftCell="A33" zoomScaleNormal="100" workbookViewId="0">
      <selection activeCell="L46" sqref="L46"/>
    </sheetView>
  </sheetViews>
  <sheetFormatPr defaultColWidth="8.796875" defaultRowHeight="13.15" x14ac:dyDescent="0.4"/>
  <cols>
    <col min="1" max="1" width="8.796875" style="7"/>
    <col min="2" max="2" width="30.33203125" style="7" bestFit="1" customWidth="1"/>
    <col min="3" max="3" width="24.33203125" style="7" bestFit="1" customWidth="1"/>
    <col min="4" max="5" width="9" style="7" bestFit="1" customWidth="1"/>
    <col min="6" max="6" width="8.86328125" style="7" customWidth="1"/>
    <col min="7" max="7" width="10.19921875" style="7" customWidth="1"/>
    <col min="8" max="8" width="8.796875" style="7"/>
    <col min="9" max="9" width="23.33203125" style="7" bestFit="1" customWidth="1"/>
    <col min="10" max="14" width="8.86328125" style="7" bestFit="1" customWidth="1"/>
    <col min="15" max="16384" width="8.796875" style="7"/>
  </cols>
  <sheetData>
    <row r="1" spans="2:14" x14ac:dyDescent="0.4">
      <c r="B1" s="5"/>
      <c r="C1" s="6"/>
    </row>
    <row r="2" spans="2:14" ht="14.25" x14ac:dyDescent="0.45">
      <c r="B2" s="17"/>
      <c r="C2" s="18">
        <v>44986</v>
      </c>
      <c r="D2" s="18">
        <v>44621</v>
      </c>
      <c r="E2" s="18">
        <v>44256</v>
      </c>
      <c r="F2" s="18">
        <v>43891</v>
      </c>
      <c r="G2" s="18">
        <v>43525</v>
      </c>
      <c r="I2" s="19"/>
      <c r="J2" s="18">
        <v>44986</v>
      </c>
      <c r="K2" s="18">
        <v>44621</v>
      </c>
      <c r="L2" s="18">
        <v>44256</v>
      </c>
      <c r="M2" s="18">
        <v>43891</v>
      </c>
      <c r="N2" s="18">
        <v>43525</v>
      </c>
    </row>
    <row r="3" spans="2:14" ht="14.25" x14ac:dyDescent="0.4">
      <c r="B3" s="17"/>
      <c r="C3" s="14" t="s">
        <v>17</v>
      </c>
      <c r="D3" s="14" t="s">
        <v>17</v>
      </c>
      <c r="E3" s="14" t="s">
        <v>17</v>
      </c>
      <c r="F3" s="14" t="s">
        <v>17</v>
      </c>
      <c r="G3" s="14" t="s">
        <v>17</v>
      </c>
      <c r="I3" s="17" t="s">
        <v>25</v>
      </c>
      <c r="J3" s="16">
        <f>C11</f>
        <v>69155.259999999995</v>
      </c>
      <c r="K3" s="16">
        <f t="shared" ref="K3:N3" si="0">D11</f>
        <v>62455.570000000007</v>
      </c>
      <c r="L3" s="16">
        <f t="shared" si="0"/>
        <v>60347.34</v>
      </c>
      <c r="M3" s="16">
        <f t="shared" si="0"/>
        <v>65273.26</v>
      </c>
      <c r="N3" s="16">
        <f t="shared" si="0"/>
        <v>59140.87</v>
      </c>
    </row>
    <row r="4" spans="2:14" ht="18" x14ac:dyDescent="0.4">
      <c r="B4" s="61" t="s">
        <v>18</v>
      </c>
      <c r="C4" s="13"/>
      <c r="D4" s="14"/>
      <c r="E4" s="14"/>
      <c r="F4" s="14"/>
      <c r="G4" s="14"/>
      <c r="I4" s="17" t="s">
        <v>30</v>
      </c>
      <c r="J4" s="64">
        <f>C18</f>
        <v>2604.7800000000002</v>
      </c>
      <c r="K4" s="64">
        <f t="shared" ref="K4:N4" si="1">D18</f>
        <v>2273.9700000000003</v>
      </c>
      <c r="L4" s="64">
        <f t="shared" si="1"/>
        <v>2435.4700000000003</v>
      </c>
      <c r="M4" s="64">
        <f t="shared" si="1"/>
        <v>2156.54</v>
      </c>
      <c r="N4" s="64">
        <f t="shared" si="1"/>
        <v>2302.08</v>
      </c>
    </row>
    <row r="5" spans="2:14" ht="14.25" x14ac:dyDescent="0.4">
      <c r="B5" s="20" t="s">
        <v>19</v>
      </c>
      <c r="C5" s="13"/>
      <c r="D5" s="14"/>
      <c r="E5" s="14"/>
      <c r="F5" s="14"/>
      <c r="G5" s="14"/>
      <c r="I5" s="17" t="s">
        <v>36</v>
      </c>
      <c r="J5" s="16">
        <f>C24</f>
        <v>13739.41</v>
      </c>
      <c r="K5" s="16">
        <f t="shared" ref="K5:N5" si="2">D24</f>
        <v>12163.71</v>
      </c>
      <c r="L5" s="16">
        <f t="shared" si="2"/>
        <v>10689.68</v>
      </c>
      <c r="M5" s="16">
        <f t="shared" si="2"/>
        <v>9559.77</v>
      </c>
      <c r="N5" s="16">
        <f t="shared" si="2"/>
        <v>10011.99</v>
      </c>
    </row>
    <row r="6" spans="2:14" ht="14.25" x14ac:dyDescent="0.4">
      <c r="B6" s="17" t="s">
        <v>20</v>
      </c>
      <c r="C6" s="14">
        <v>1242.8</v>
      </c>
      <c r="D6" s="14">
        <v>1232.33</v>
      </c>
      <c r="E6" s="14">
        <v>1230.8800000000001</v>
      </c>
      <c r="F6" s="14">
        <v>1229.22</v>
      </c>
      <c r="G6" s="14">
        <v>1225.8599999999999</v>
      </c>
      <c r="I6" s="17" t="s">
        <v>49</v>
      </c>
      <c r="J6" s="16">
        <f>C37</f>
        <v>46212.09</v>
      </c>
      <c r="K6" s="16">
        <f t="shared" ref="K6:N6" si="3">D37</f>
        <v>43027.1</v>
      </c>
      <c r="L6" s="16">
        <f t="shared" si="3"/>
        <v>38827.31</v>
      </c>
      <c r="M6" s="16">
        <f t="shared" si="3"/>
        <v>37861.69</v>
      </c>
      <c r="N6" s="16">
        <f t="shared" si="3"/>
        <v>40051.14</v>
      </c>
    </row>
    <row r="7" spans="2:14" ht="14.25" x14ac:dyDescent="0.4">
      <c r="B7" s="20" t="s">
        <v>21</v>
      </c>
      <c r="C7" s="77">
        <v>1242.8</v>
      </c>
      <c r="D7" s="77">
        <v>1232.33</v>
      </c>
      <c r="E7" s="77">
        <v>1230.8800000000001</v>
      </c>
      <c r="F7" s="77">
        <v>1229.22</v>
      </c>
      <c r="G7" s="77">
        <v>1225.8599999999999</v>
      </c>
      <c r="I7" s="17" t="s">
        <v>57</v>
      </c>
      <c r="J7" s="16">
        <f>C45</f>
        <v>39670.89</v>
      </c>
      <c r="K7" s="16">
        <f t="shared" ref="K7:N7" si="4">D45</f>
        <v>34232.450000000004</v>
      </c>
      <c r="L7" s="16">
        <f t="shared" si="4"/>
        <v>34991.990000000005</v>
      </c>
      <c r="M7" s="16">
        <f t="shared" si="4"/>
        <v>39505.350000000006</v>
      </c>
      <c r="N7" s="16">
        <f t="shared" si="4"/>
        <v>31747.269999999997</v>
      </c>
    </row>
    <row r="8" spans="2:14" ht="14.25" x14ac:dyDescent="0.4">
      <c r="B8" s="17" t="s">
        <v>22</v>
      </c>
      <c r="C8" s="16">
        <v>67171.009999999995</v>
      </c>
      <c r="D8" s="16">
        <v>59906.91</v>
      </c>
      <c r="E8" s="16">
        <v>57409.94</v>
      </c>
      <c r="F8" s="16">
        <v>62021.86</v>
      </c>
      <c r="G8" s="16">
        <v>55917.07</v>
      </c>
      <c r="I8" s="17" t="s">
        <v>58</v>
      </c>
      <c r="J8" s="16">
        <f>C46</f>
        <v>85882.98</v>
      </c>
      <c r="K8" s="16">
        <f t="shared" ref="K8:N8" si="5">D46</f>
        <v>77259.55</v>
      </c>
      <c r="L8" s="16">
        <f t="shared" si="5"/>
        <v>73819.3</v>
      </c>
      <c r="M8" s="16">
        <f t="shared" si="5"/>
        <v>77367.040000000008</v>
      </c>
      <c r="N8" s="16">
        <f t="shared" si="5"/>
        <v>71798.41</v>
      </c>
    </row>
    <row r="9" spans="2:14" ht="14.25" x14ac:dyDescent="0.4">
      <c r="B9" s="20" t="s">
        <v>23</v>
      </c>
      <c r="C9" s="15">
        <v>67171.009999999995</v>
      </c>
      <c r="D9" s="15">
        <v>59906.91</v>
      </c>
      <c r="E9" s="15">
        <v>57409.94</v>
      </c>
      <c r="F9" s="15">
        <v>62021.86</v>
      </c>
      <c r="G9" s="15">
        <v>55917.07</v>
      </c>
    </row>
    <row r="10" spans="2:14" ht="14.25" x14ac:dyDescent="0.4">
      <c r="B10" s="17" t="s">
        <v>24</v>
      </c>
      <c r="C10" s="14">
        <v>741.45</v>
      </c>
      <c r="D10" s="14">
        <v>1316.33</v>
      </c>
      <c r="E10" s="14">
        <v>1706.52</v>
      </c>
      <c r="F10" s="14">
        <v>2022.18</v>
      </c>
      <c r="G10" s="14">
        <v>1997.94</v>
      </c>
    </row>
    <row r="11" spans="2:14" ht="14.25" x14ac:dyDescent="0.4">
      <c r="B11" s="20" t="s">
        <v>25</v>
      </c>
      <c r="C11" s="59">
        <f>SUM(C7+C9+C10)</f>
        <v>69155.259999999995</v>
      </c>
      <c r="D11" s="59">
        <f t="shared" ref="D11:G11" si="6">SUM(D7+D9+D10)</f>
        <v>62455.570000000007</v>
      </c>
      <c r="E11" s="59">
        <f t="shared" si="6"/>
        <v>60347.34</v>
      </c>
      <c r="F11" s="59">
        <f t="shared" si="6"/>
        <v>65273.26</v>
      </c>
      <c r="G11" s="59">
        <f t="shared" si="6"/>
        <v>59140.87</v>
      </c>
    </row>
    <row r="12" spans="2:14" ht="14.25" x14ac:dyDescent="0.4">
      <c r="B12" s="20" t="str">
        <f>UPPER("minority interest")</f>
        <v>MINORITY INTEREST</v>
      </c>
      <c r="C12" s="16">
        <v>383.53</v>
      </c>
      <c r="D12" s="16">
        <v>366.3</v>
      </c>
      <c r="E12" s="16">
        <v>346.81</v>
      </c>
      <c r="F12" s="16">
        <v>377.47</v>
      </c>
      <c r="G12" s="16">
        <v>343.47</v>
      </c>
    </row>
    <row r="13" spans="2:14" ht="14.25" x14ac:dyDescent="0.4">
      <c r="B13" s="20" t="s">
        <v>26</v>
      </c>
      <c r="C13" s="13"/>
      <c r="D13" s="14"/>
      <c r="E13" s="14"/>
      <c r="F13" s="14"/>
      <c r="G13" s="14"/>
    </row>
    <row r="14" spans="2:14" ht="14.25" x14ac:dyDescent="0.4">
      <c r="B14" s="17" t="s">
        <v>27</v>
      </c>
      <c r="C14" s="14">
        <v>3.49</v>
      </c>
      <c r="D14" s="14">
        <v>4.8499999999999996</v>
      </c>
      <c r="E14" s="14">
        <v>5.58</v>
      </c>
      <c r="F14" s="14">
        <v>5.9</v>
      </c>
      <c r="G14" s="14">
        <v>8.15</v>
      </c>
    </row>
    <row r="15" spans="2:14" ht="14.25" x14ac:dyDescent="0.4">
      <c r="B15" s="17" t="s">
        <v>28</v>
      </c>
      <c r="C15" s="14">
        <v>1629</v>
      </c>
      <c r="D15" s="14">
        <v>1673.47</v>
      </c>
      <c r="E15" s="14">
        <v>1736.39</v>
      </c>
      <c r="F15" s="14">
        <v>1627.2</v>
      </c>
      <c r="G15" s="14">
        <v>2052.06</v>
      </c>
    </row>
    <row r="16" spans="2:14" ht="14.25" x14ac:dyDescent="0.4">
      <c r="B16" s="17" t="s">
        <v>29</v>
      </c>
      <c r="C16" s="14">
        <v>713.08</v>
      </c>
      <c r="D16" s="14">
        <v>374.6</v>
      </c>
      <c r="E16" s="14">
        <v>506</v>
      </c>
      <c r="F16" s="14">
        <v>348.07</v>
      </c>
      <c r="G16" s="14">
        <v>79.92</v>
      </c>
    </row>
    <row r="17" spans="2:7" ht="14.25" x14ac:dyDescent="0.4">
      <c r="B17" s="17" t="s">
        <v>178</v>
      </c>
      <c r="C17" s="14">
        <v>259.20999999999998</v>
      </c>
      <c r="D17" s="14">
        <v>221.05</v>
      </c>
      <c r="E17" s="14">
        <v>187.5</v>
      </c>
      <c r="F17" s="14">
        <v>175.37</v>
      </c>
      <c r="G17" s="14">
        <v>161.94999999999999</v>
      </c>
    </row>
    <row r="18" spans="2:7" ht="14.25" x14ac:dyDescent="0.4">
      <c r="B18" s="20" t="s">
        <v>30</v>
      </c>
      <c r="C18" s="58">
        <f>SUM(C14:C17)</f>
        <v>2604.7800000000002</v>
      </c>
      <c r="D18" s="58">
        <f>SUM(D14:D17)</f>
        <v>2273.9700000000003</v>
      </c>
      <c r="E18" s="58">
        <f>SUM(E14:E17)</f>
        <v>2435.4700000000003</v>
      </c>
      <c r="F18" s="58">
        <f>SUM(F14:F17)</f>
        <v>2156.54</v>
      </c>
      <c r="G18" s="58">
        <f>SUM(G14:G17)</f>
        <v>2302.08</v>
      </c>
    </row>
    <row r="19" spans="2:7" ht="14.25" x14ac:dyDescent="0.4">
      <c r="B19" s="20" t="s">
        <v>31</v>
      </c>
      <c r="C19" s="13"/>
      <c r="D19" s="14"/>
      <c r="E19" s="14"/>
      <c r="F19" s="14"/>
      <c r="G19" s="14"/>
    </row>
    <row r="20" spans="2:7" ht="14.25" x14ac:dyDescent="0.4">
      <c r="B20" s="17" t="s">
        <v>32</v>
      </c>
      <c r="C20" s="57">
        <v>35.32</v>
      </c>
      <c r="D20" s="57">
        <v>0.74</v>
      </c>
      <c r="E20" s="57">
        <v>3.88</v>
      </c>
      <c r="F20" s="57">
        <v>1.42</v>
      </c>
      <c r="G20" s="57">
        <v>1.86</v>
      </c>
    </row>
    <row r="21" spans="2:7" ht="14.25" x14ac:dyDescent="0.4">
      <c r="B21" s="17" t="s">
        <v>33</v>
      </c>
      <c r="C21" s="57">
        <v>4658.99</v>
      </c>
      <c r="D21" s="57">
        <v>4417.26</v>
      </c>
      <c r="E21" s="57">
        <v>4318.7299999999996</v>
      </c>
      <c r="F21" s="57">
        <v>3629.83</v>
      </c>
      <c r="G21" s="57">
        <v>3509.58</v>
      </c>
    </row>
    <row r="22" spans="2:7" ht="14.25" x14ac:dyDescent="0.4">
      <c r="B22" s="17" t="s">
        <v>34</v>
      </c>
      <c r="C22" s="57">
        <v>8944.5400000000009</v>
      </c>
      <c r="D22" s="57">
        <v>7666.15</v>
      </c>
      <c r="E22" s="57">
        <v>6173.06</v>
      </c>
      <c r="F22" s="57">
        <v>5780.34</v>
      </c>
      <c r="G22" s="57">
        <v>6449.17</v>
      </c>
    </row>
    <row r="23" spans="2:7" ht="14.25" x14ac:dyDescent="0.4">
      <c r="B23" s="17" t="s">
        <v>35</v>
      </c>
      <c r="C23" s="57">
        <v>100.56</v>
      </c>
      <c r="D23" s="57">
        <v>79.56</v>
      </c>
      <c r="E23" s="57">
        <v>194.01</v>
      </c>
      <c r="F23" s="57">
        <v>148.18</v>
      </c>
      <c r="G23" s="57">
        <v>51.38</v>
      </c>
    </row>
    <row r="24" spans="2:7" ht="14.25" x14ac:dyDescent="0.4">
      <c r="B24" s="20" t="s">
        <v>36</v>
      </c>
      <c r="C24" s="15">
        <f>SUM(C20:C23)</f>
        <v>13739.41</v>
      </c>
      <c r="D24" s="15">
        <f t="shared" ref="D24:G24" si="7">SUM(D20:D23)</f>
        <v>12163.71</v>
      </c>
      <c r="E24" s="15">
        <f t="shared" si="7"/>
        <v>10689.68</v>
      </c>
      <c r="F24" s="15">
        <f t="shared" si="7"/>
        <v>9559.77</v>
      </c>
      <c r="G24" s="15">
        <f t="shared" si="7"/>
        <v>10011.99</v>
      </c>
    </row>
    <row r="25" spans="2:7" ht="14.25" x14ac:dyDescent="0.4">
      <c r="B25" s="20" t="s">
        <v>37</v>
      </c>
      <c r="C25" s="15">
        <f>SUM(C11+C18+C24+C12)</f>
        <v>85882.98</v>
      </c>
      <c r="D25" s="15">
        <f t="shared" ref="D25:G25" si="8">SUM(D11+D18+D24+D12)</f>
        <v>77259.55</v>
      </c>
      <c r="E25" s="15">
        <f t="shared" si="8"/>
        <v>73819.299999999988</v>
      </c>
      <c r="F25" s="15">
        <f t="shared" si="8"/>
        <v>77367.040000000008</v>
      </c>
      <c r="G25" s="15">
        <f t="shared" si="8"/>
        <v>71798.41</v>
      </c>
    </row>
    <row r="26" spans="2:7" ht="18" x14ac:dyDescent="0.4">
      <c r="B26" s="61" t="s">
        <v>38</v>
      </c>
      <c r="C26" s="13"/>
      <c r="D26" s="14"/>
      <c r="E26" s="14"/>
      <c r="F26" s="14"/>
      <c r="G26" s="14"/>
    </row>
    <row r="27" spans="2:7" ht="14.25" x14ac:dyDescent="0.4">
      <c r="B27" s="20" t="s">
        <v>39</v>
      </c>
      <c r="C27" s="13"/>
      <c r="D27" s="14"/>
      <c r="E27" s="14"/>
      <c r="F27" s="14"/>
      <c r="G27" s="14"/>
    </row>
    <row r="28" spans="2:7" ht="14.25" x14ac:dyDescent="0.4">
      <c r="B28" s="17" t="s">
        <v>40</v>
      </c>
      <c r="C28" s="57">
        <v>22344.22</v>
      </c>
      <c r="D28" s="57">
        <v>21438.76</v>
      </c>
      <c r="E28" s="57">
        <v>20507.689999999999</v>
      </c>
      <c r="F28" s="57">
        <v>20985.439999999999</v>
      </c>
      <c r="G28" s="57">
        <v>18625.740000000002</v>
      </c>
    </row>
    <row r="29" spans="2:7" ht="14.25" x14ac:dyDescent="0.4">
      <c r="B29" s="17" t="s">
        <v>41</v>
      </c>
      <c r="C29" s="57">
        <v>2727.32</v>
      </c>
      <c r="D29" s="57">
        <v>2013.1</v>
      </c>
      <c r="E29" s="57">
        <v>2011.06</v>
      </c>
      <c r="F29" s="57">
        <v>525.37</v>
      </c>
      <c r="G29" s="57">
        <v>545.91999999999996</v>
      </c>
    </row>
    <row r="30" spans="2:7" ht="14.25" x14ac:dyDescent="0.4">
      <c r="B30" s="17" t="s">
        <v>42</v>
      </c>
      <c r="C30" s="57">
        <v>2984.71</v>
      </c>
      <c r="D30" s="57">
        <v>3198.45</v>
      </c>
      <c r="E30" s="57">
        <v>4004.45</v>
      </c>
      <c r="F30" s="57">
        <v>3251.61</v>
      </c>
      <c r="G30" s="57">
        <v>4126.18</v>
      </c>
    </row>
    <row r="31" spans="2:7" ht="14.25" x14ac:dyDescent="0.4">
      <c r="B31" s="17" t="s">
        <v>179</v>
      </c>
      <c r="C31" s="57">
        <v>18.59</v>
      </c>
      <c r="D31" s="57">
        <v>27.09</v>
      </c>
      <c r="E31" s="57">
        <v>6.84</v>
      </c>
      <c r="F31" s="57">
        <v>4.8499999999999996</v>
      </c>
      <c r="G31" s="57">
        <v>10.24</v>
      </c>
    </row>
    <row r="32" spans="2:7" ht="14.25" x14ac:dyDescent="0.4">
      <c r="B32" s="20" t="s">
        <v>44</v>
      </c>
      <c r="C32" s="59">
        <f>SUM(C28:C31)</f>
        <v>28074.84</v>
      </c>
      <c r="D32" s="59">
        <f>SUM(D28:D31)</f>
        <v>26677.399999999998</v>
      </c>
      <c r="E32" s="59">
        <f>SUM(E28:E31)</f>
        <v>26530.04</v>
      </c>
      <c r="F32" s="59">
        <f>SUM(F28:F31)</f>
        <v>24767.269999999997</v>
      </c>
      <c r="G32" s="59">
        <f>SUM(G28:G31)</f>
        <v>23308.080000000002</v>
      </c>
    </row>
    <row r="33" spans="2:7" ht="14.25" x14ac:dyDescent="0.4">
      <c r="B33" s="17" t="s">
        <v>45</v>
      </c>
      <c r="C33" s="57">
        <v>12182.16</v>
      </c>
      <c r="D33" s="57">
        <v>12576.73</v>
      </c>
      <c r="E33" s="57">
        <v>10024.540000000001</v>
      </c>
      <c r="F33" s="57">
        <v>10715.02</v>
      </c>
      <c r="G33" s="57">
        <v>11695.99</v>
      </c>
    </row>
    <row r="34" spans="2:7" ht="14.25" x14ac:dyDescent="0.4">
      <c r="B34" s="17" t="s">
        <v>46</v>
      </c>
      <c r="C34" s="57">
        <v>52.02</v>
      </c>
      <c r="D34" s="57">
        <v>63.53</v>
      </c>
      <c r="E34" s="57">
        <v>58.54</v>
      </c>
      <c r="F34" s="57">
        <v>56.29</v>
      </c>
      <c r="G34" s="57">
        <v>59.37</v>
      </c>
    </row>
    <row r="35" spans="2:7" ht="14.25" x14ac:dyDescent="0.4">
      <c r="B35" s="17" t="s">
        <v>47</v>
      </c>
      <c r="C35" s="57">
        <v>5.48</v>
      </c>
      <c r="D35" s="57">
        <v>6.61</v>
      </c>
      <c r="E35" s="57">
        <v>4.07</v>
      </c>
      <c r="F35" s="57">
        <v>5.27</v>
      </c>
      <c r="G35" s="57">
        <v>8.34</v>
      </c>
    </row>
    <row r="36" spans="2:7" ht="14.25" x14ac:dyDescent="0.4">
      <c r="B36" s="17" t="s">
        <v>48</v>
      </c>
      <c r="C36" s="57">
        <v>5117.8599999999997</v>
      </c>
      <c r="D36" s="57">
        <v>2923.1</v>
      </c>
      <c r="E36" s="57">
        <v>1430.39</v>
      </c>
      <c r="F36" s="57">
        <v>2115.31</v>
      </c>
      <c r="G36" s="57">
        <v>4776.83</v>
      </c>
    </row>
    <row r="37" spans="2:7" ht="14.25" x14ac:dyDescent="0.4">
      <c r="B37" s="20" t="s">
        <v>49</v>
      </c>
      <c r="C37" s="59">
        <v>46212.09</v>
      </c>
      <c r="D37" s="59">
        <v>43027.1</v>
      </c>
      <c r="E37" s="59">
        <v>38827.31</v>
      </c>
      <c r="F37" s="59">
        <v>37861.69</v>
      </c>
      <c r="G37" s="59">
        <v>40051.14</v>
      </c>
    </row>
    <row r="38" spans="2:7" ht="14.25" x14ac:dyDescent="0.4">
      <c r="B38" s="20" t="s">
        <v>50</v>
      </c>
      <c r="C38" s="13"/>
      <c r="D38" s="14"/>
      <c r="E38" s="14"/>
      <c r="F38" s="14"/>
      <c r="G38" s="14"/>
    </row>
    <row r="39" spans="2:7" ht="14.25" x14ac:dyDescent="0.4">
      <c r="B39" s="17" t="s">
        <v>51</v>
      </c>
      <c r="C39" s="57">
        <v>17232.86</v>
      </c>
      <c r="D39" s="57">
        <v>12264.28</v>
      </c>
      <c r="E39" s="57">
        <v>14846.33</v>
      </c>
      <c r="F39" s="57">
        <v>17948.330000000002</v>
      </c>
      <c r="G39" s="57">
        <v>13347.5</v>
      </c>
    </row>
    <row r="40" spans="2:7" ht="14.25" x14ac:dyDescent="0.4">
      <c r="B40" s="17" t="s">
        <v>52</v>
      </c>
      <c r="C40" s="57">
        <v>11914.13</v>
      </c>
      <c r="D40" s="57">
        <v>10973.59</v>
      </c>
      <c r="E40" s="57">
        <v>10507.22</v>
      </c>
      <c r="F40" s="57">
        <v>8965.5300000000007</v>
      </c>
      <c r="G40" s="57">
        <v>7943.97</v>
      </c>
    </row>
    <row r="41" spans="2:7" ht="14.25" x14ac:dyDescent="0.4">
      <c r="B41" s="17" t="s">
        <v>53</v>
      </c>
      <c r="C41" s="57">
        <v>2956.17</v>
      </c>
      <c r="D41" s="57">
        <v>2461.9</v>
      </c>
      <c r="E41" s="57">
        <v>2501.6999999999998</v>
      </c>
      <c r="F41" s="57">
        <v>2562.48</v>
      </c>
      <c r="G41" s="57">
        <v>4035.28</v>
      </c>
    </row>
    <row r="42" spans="2:7" ht="14.25" x14ac:dyDescent="0.4">
      <c r="B42" s="17" t="s">
        <v>54</v>
      </c>
      <c r="C42" s="57">
        <v>4880.1899999999996</v>
      </c>
      <c r="D42" s="57">
        <v>4654.42</v>
      </c>
      <c r="E42" s="57">
        <v>4659.0200000000004</v>
      </c>
      <c r="F42" s="57">
        <v>7277.34</v>
      </c>
      <c r="G42" s="57">
        <v>4152.03</v>
      </c>
    </row>
    <row r="43" spans="2:7" ht="14.25" x14ac:dyDescent="0.4">
      <c r="B43" s="17" t="s">
        <v>55</v>
      </c>
      <c r="C43" s="57">
        <v>7.12</v>
      </c>
      <c r="D43" s="57">
        <v>6.77</v>
      </c>
      <c r="E43" s="57">
        <v>3.47</v>
      </c>
      <c r="F43" s="57">
        <v>6.33</v>
      </c>
      <c r="G43" s="57">
        <v>6.75</v>
      </c>
    </row>
    <row r="44" spans="2:7" ht="14.25" x14ac:dyDescent="0.4">
      <c r="B44" s="17" t="s">
        <v>56</v>
      </c>
      <c r="C44" s="57">
        <v>2680.42</v>
      </c>
      <c r="D44" s="57">
        <v>3871.49</v>
      </c>
      <c r="E44" s="57">
        <v>2474.25</v>
      </c>
      <c r="F44" s="57">
        <v>2745.34</v>
      </c>
      <c r="G44" s="57">
        <v>2261.7399999999998</v>
      </c>
    </row>
    <row r="45" spans="2:7" ht="14.25" x14ac:dyDescent="0.4">
      <c r="B45" s="20" t="s">
        <v>57</v>
      </c>
      <c r="C45" s="15">
        <f>SUM(C39:C44)</f>
        <v>39670.89</v>
      </c>
      <c r="D45" s="15">
        <f t="shared" ref="D45:G45" si="9">SUM(D39:D44)</f>
        <v>34232.450000000004</v>
      </c>
      <c r="E45" s="15">
        <f t="shared" si="9"/>
        <v>34991.990000000005</v>
      </c>
      <c r="F45" s="15">
        <f t="shared" si="9"/>
        <v>39505.350000000006</v>
      </c>
      <c r="G45" s="15">
        <f t="shared" si="9"/>
        <v>31747.269999999997</v>
      </c>
    </row>
    <row r="46" spans="2:7" ht="14.25" x14ac:dyDescent="0.4">
      <c r="B46" s="20" t="s">
        <v>58</v>
      </c>
      <c r="C46" s="15">
        <f>SUM(C45+C37)</f>
        <v>85882.98</v>
      </c>
      <c r="D46" s="15">
        <f t="shared" ref="D46:G46" si="10">SUM(D45+D37)</f>
        <v>77259.55</v>
      </c>
      <c r="E46" s="15">
        <f t="shared" si="10"/>
        <v>73819.3</v>
      </c>
      <c r="F46" s="15">
        <f t="shared" si="10"/>
        <v>77367.040000000008</v>
      </c>
      <c r="G46" s="15">
        <f t="shared" si="10"/>
        <v>71798.41</v>
      </c>
    </row>
    <row r="47" spans="2:7" ht="14.25" x14ac:dyDescent="0.4">
      <c r="B47" s="20" t="s">
        <v>59</v>
      </c>
      <c r="C47" s="13"/>
      <c r="D47" s="14"/>
      <c r="E47" s="14"/>
      <c r="F47" s="14"/>
      <c r="G47" s="14"/>
    </row>
    <row r="48" spans="2:7" ht="14.25" x14ac:dyDescent="0.4">
      <c r="B48" s="20" t="s">
        <v>60</v>
      </c>
      <c r="C48" s="13"/>
      <c r="D48" s="14"/>
      <c r="E48" s="14"/>
      <c r="F48" s="14"/>
      <c r="G48" s="14"/>
    </row>
    <row r="49" spans="2:7" ht="14.25" x14ac:dyDescent="0.4">
      <c r="B49" s="17" t="s">
        <v>61</v>
      </c>
      <c r="C49" s="57">
        <v>3093.75</v>
      </c>
      <c r="D49" s="57">
        <v>3205.16</v>
      </c>
      <c r="E49" s="57">
        <v>3527.64</v>
      </c>
      <c r="F49" s="57">
        <v>3784.02</v>
      </c>
      <c r="G49" s="57">
        <v>3562.53</v>
      </c>
    </row>
    <row r="50" spans="2:7" ht="19.25" customHeight="1" x14ac:dyDescent="0.4">
      <c r="B50" s="17" t="s">
        <v>63</v>
      </c>
      <c r="C50" s="16"/>
      <c r="D50" s="14"/>
      <c r="E50" s="14"/>
      <c r="F50" s="14"/>
      <c r="G50" s="14"/>
    </row>
    <row r="51" spans="2:7" ht="19.25" customHeight="1" x14ac:dyDescent="0.4">
      <c r="B51" s="17" t="s">
        <v>66</v>
      </c>
      <c r="C51" s="14"/>
      <c r="D51" s="14"/>
      <c r="E51" s="14"/>
      <c r="F51" s="14"/>
      <c r="G51" s="14"/>
    </row>
    <row r="52" spans="2:7" ht="14.25" x14ac:dyDescent="0.4">
      <c r="B52" s="20" t="s">
        <v>67</v>
      </c>
      <c r="C52" s="13"/>
      <c r="D52" s="14"/>
      <c r="E52" s="14"/>
      <c r="F52" s="14"/>
      <c r="G52" s="14"/>
    </row>
    <row r="53" spans="2:7" ht="14.25" x14ac:dyDescent="0.4">
      <c r="B53" s="17" t="s">
        <v>68</v>
      </c>
      <c r="C53" s="57">
        <v>1113.1400000000001</v>
      </c>
      <c r="D53" s="57">
        <v>1113.1300000000001</v>
      </c>
      <c r="E53" s="57">
        <v>1113.1300000000001</v>
      </c>
      <c r="F53" s="57">
        <v>1113.1300000000001</v>
      </c>
      <c r="G53" s="57">
        <v>1113.1300000000001</v>
      </c>
    </row>
    <row r="54" spans="2:7" ht="14.25" x14ac:dyDescent="0.4">
      <c r="B54" s="20" t="s">
        <v>69</v>
      </c>
      <c r="C54" s="63"/>
      <c r="D54" s="57"/>
      <c r="E54" s="57"/>
      <c r="F54" s="57"/>
      <c r="G54" s="57"/>
    </row>
    <row r="55" spans="2:7" ht="14.25" x14ac:dyDescent="0.4">
      <c r="B55" s="20" t="s">
        <v>180</v>
      </c>
      <c r="C55" s="78">
        <v>8853.1299999999992</v>
      </c>
      <c r="D55" s="57">
        <v>11701.81</v>
      </c>
      <c r="E55" s="57">
        <v>10237.469999999999</v>
      </c>
      <c r="F55" s="57">
        <v>10653.86</v>
      </c>
      <c r="G55" s="57">
        <v>11459.86</v>
      </c>
    </row>
    <row r="56" spans="2:7" ht="19.25" customHeight="1" x14ac:dyDescent="0.4">
      <c r="B56" s="17" t="s">
        <v>70</v>
      </c>
      <c r="C56" s="57">
        <v>3323.59</v>
      </c>
      <c r="D56" s="57">
        <v>1095.82</v>
      </c>
      <c r="E56" s="57">
        <v>229.5</v>
      </c>
      <c r="F56" s="57">
        <v>206.33</v>
      </c>
      <c r="G56" s="57">
        <v>211.84</v>
      </c>
    </row>
    <row r="57" spans="2:7" ht="14.25" x14ac:dyDescent="0.4">
      <c r="B57" s="20" t="s">
        <v>71</v>
      </c>
      <c r="C57" s="62"/>
      <c r="D57" s="57"/>
      <c r="E57" s="57"/>
      <c r="F57" s="57"/>
      <c r="G57" s="57"/>
    </row>
    <row r="58" spans="2:7" ht="29" customHeight="1" x14ac:dyDescent="0.4">
      <c r="B58" s="17" t="s">
        <v>174</v>
      </c>
      <c r="C58" s="57">
        <v>3414.51</v>
      </c>
      <c r="D58" s="57">
        <v>4711.32</v>
      </c>
      <c r="E58" s="57">
        <v>4544.92</v>
      </c>
      <c r="F58" s="57">
        <v>3456.49</v>
      </c>
      <c r="G58" s="57">
        <v>4973.37</v>
      </c>
    </row>
    <row r="59" spans="2:7" ht="14.25" x14ac:dyDescent="0.4">
      <c r="B59" s="17" t="s">
        <v>72</v>
      </c>
      <c r="C59" s="57">
        <v>13818.44</v>
      </c>
      <c r="D59" s="57">
        <v>7569.44</v>
      </c>
      <c r="E59" s="57">
        <v>10331.36</v>
      </c>
      <c r="F59" s="57">
        <v>14500.78</v>
      </c>
      <c r="G59" s="57">
        <v>8377.61</v>
      </c>
    </row>
    <row r="60" spans="2:7" ht="19.25" customHeight="1" x14ac:dyDescent="0.4"/>
    <row r="65" ht="19.25" customHeight="1" x14ac:dyDescent="0.4"/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5D38-F23D-48D9-929C-3A7FA9F134DE}">
  <sheetPr>
    <tabColor rgb="FFFFFF00"/>
  </sheetPr>
  <dimension ref="B11:S77"/>
  <sheetViews>
    <sheetView showGridLines="0" zoomScaleNormal="100" workbookViewId="0">
      <selection activeCell="T12" sqref="T12"/>
    </sheetView>
  </sheetViews>
  <sheetFormatPr defaultColWidth="8.796875" defaultRowHeight="14.25" x14ac:dyDescent="0.45"/>
  <cols>
    <col min="19" max="19" width="17.46484375" bestFit="1" customWidth="1"/>
  </cols>
  <sheetData>
    <row r="11" spans="18:19" x14ac:dyDescent="0.45">
      <c r="R11" t="s">
        <v>148</v>
      </c>
      <c r="S11" s="1"/>
    </row>
    <row r="12" spans="18:19" x14ac:dyDescent="0.45">
      <c r="S12" s="1"/>
    </row>
    <row r="13" spans="18:19" x14ac:dyDescent="0.45">
      <c r="S13" s="1"/>
    </row>
    <row r="14" spans="18:19" x14ac:dyDescent="0.45">
      <c r="S14" s="1"/>
    </row>
    <row r="15" spans="18:19" x14ac:dyDescent="0.45">
      <c r="S15" s="1"/>
    </row>
    <row r="16" spans="18:19" x14ac:dyDescent="0.45">
      <c r="S16" s="1"/>
    </row>
    <row r="17" spans="2:19" x14ac:dyDescent="0.45">
      <c r="S17" s="1"/>
    </row>
    <row r="18" spans="2:19" x14ac:dyDescent="0.45">
      <c r="B18" s="67" t="s">
        <v>112</v>
      </c>
      <c r="C18" s="68"/>
      <c r="D18" s="68"/>
      <c r="E18" s="68"/>
      <c r="F18" s="68"/>
      <c r="G18" s="68"/>
      <c r="H18" s="68"/>
      <c r="J18" s="69" t="s">
        <v>113</v>
      </c>
      <c r="K18" s="69"/>
      <c r="L18" s="69"/>
      <c r="M18" s="69"/>
      <c r="N18" s="69"/>
      <c r="O18" s="69"/>
      <c r="P18" s="69"/>
      <c r="S18" s="1"/>
    </row>
    <row r="19" spans="2:19" x14ac:dyDescent="0.45">
      <c r="S19" s="1"/>
    </row>
    <row r="20" spans="2:19" x14ac:dyDescent="0.45">
      <c r="S20" s="1"/>
    </row>
    <row r="21" spans="2:19" x14ac:dyDescent="0.45">
      <c r="S21" s="1"/>
    </row>
    <row r="22" spans="2:19" x14ac:dyDescent="0.45">
      <c r="S22" s="1"/>
    </row>
    <row r="36" spans="2:17" ht="14.55" customHeight="1" x14ac:dyDescent="0.45">
      <c r="B36" s="65" t="s">
        <v>118</v>
      </c>
      <c r="C36" s="65"/>
      <c r="D36" s="65"/>
      <c r="E36" s="65"/>
      <c r="F36" s="65"/>
      <c r="G36" s="65"/>
      <c r="H36" s="65"/>
      <c r="J36" s="70" t="s">
        <v>116</v>
      </c>
      <c r="K36" s="70"/>
      <c r="L36" s="70"/>
      <c r="M36" s="70"/>
      <c r="N36" s="70"/>
      <c r="O36" s="70"/>
      <c r="P36" s="70"/>
      <c r="Q36" s="22"/>
    </row>
    <row r="37" spans="2:17" x14ac:dyDescent="0.45">
      <c r="B37" s="65"/>
      <c r="C37" s="65"/>
      <c r="D37" s="65"/>
      <c r="E37" s="65"/>
      <c r="F37" s="65"/>
      <c r="G37" s="65"/>
      <c r="H37" s="65"/>
      <c r="J37" s="70"/>
      <c r="K37" s="70"/>
      <c r="L37" s="70"/>
      <c r="M37" s="70"/>
      <c r="N37" s="70"/>
      <c r="O37" s="70"/>
      <c r="P37" s="70"/>
      <c r="Q37" s="22"/>
    </row>
    <row r="38" spans="2:17" x14ac:dyDescent="0.45">
      <c r="B38" s="65"/>
      <c r="C38" s="65"/>
      <c r="D38" s="65"/>
      <c r="E38" s="65"/>
      <c r="F38" s="65"/>
      <c r="G38" s="65"/>
      <c r="H38" s="65"/>
      <c r="J38" s="70"/>
      <c r="K38" s="70"/>
      <c r="L38" s="70"/>
      <c r="M38" s="70"/>
      <c r="N38" s="70"/>
      <c r="O38" s="70"/>
      <c r="P38" s="70"/>
      <c r="Q38" s="22"/>
    </row>
    <row r="56" spans="2:17" ht="14.55" customHeight="1" x14ac:dyDescent="0.45">
      <c r="B56" s="71" t="s">
        <v>114</v>
      </c>
      <c r="C56" s="71"/>
      <c r="D56" s="71"/>
      <c r="E56" s="71"/>
      <c r="F56" s="71"/>
      <c r="G56" s="71"/>
      <c r="H56" s="71"/>
      <c r="I56" s="22"/>
      <c r="J56" s="66" t="s">
        <v>115</v>
      </c>
      <c r="K56" s="66"/>
      <c r="L56" s="66"/>
      <c r="M56" s="66"/>
      <c r="N56" s="66"/>
      <c r="O56" s="66"/>
      <c r="P56" s="66"/>
      <c r="Q56" s="66"/>
    </row>
    <row r="57" spans="2:17" x14ac:dyDescent="0.45">
      <c r="B57" s="71"/>
      <c r="C57" s="71"/>
      <c r="D57" s="71"/>
      <c r="E57" s="71"/>
      <c r="F57" s="71"/>
      <c r="G57" s="71"/>
      <c r="H57" s="71"/>
      <c r="I57" s="22"/>
      <c r="J57" s="66"/>
      <c r="K57" s="66"/>
      <c r="L57" s="66"/>
      <c r="M57" s="66"/>
      <c r="N57" s="66"/>
      <c r="O57" s="66"/>
      <c r="P57" s="66"/>
      <c r="Q57" s="66"/>
    </row>
    <row r="58" spans="2:17" x14ac:dyDescent="0.45">
      <c r="B58" s="22"/>
      <c r="C58" s="22"/>
      <c r="D58" s="22"/>
      <c r="E58" s="22"/>
      <c r="F58" s="22"/>
      <c r="G58" s="22"/>
      <c r="H58" s="22"/>
      <c r="I58" s="22"/>
      <c r="J58" s="66"/>
      <c r="K58" s="66"/>
      <c r="L58" s="66"/>
      <c r="M58" s="66"/>
      <c r="N58" s="66"/>
      <c r="O58" s="66"/>
      <c r="P58" s="66"/>
      <c r="Q58" s="66"/>
    </row>
    <row r="59" spans="2:17" x14ac:dyDescent="0.45">
      <c r="B59" s="21"/>
      <c r="C59" s="21"/>
      <c r="D59" s="21"/>
      <c r="E59" s="21"/>
      <c r="F59" s="21"/>
      <c r="G59" s="21"/>
      <c r="H59" s="21"/>
      <c r="I59" s="21"/>
    </row>
    <row r="76" spans="10:16" x14ac:dyDescent="0.45">
      <c r="J76" s="65" t="s">
        <v>117</v>
      </c>
      <c r="K76" s="65"/>
      <c r="L76" s="65"/>
      <c r="M76" s="65"/>
      <c r="N76" s="65"/>
      <c r="O76" s="65"/>
      <c r="P76" s="65"/>
    </row>
    <row r="77" spans="10:16" x14ac:dyDescent="0.45">
      <c r="J77" s="65"/>
      <c r="K77" s="65"/>
      <c r="L77" s="65"/>
      <c r="M77" s="65"/>
      <c r="N77" s="65"/>
      <c r="O77" s="65"/>
      <c r="P77" s="65"/>
    </row>
  </sheetData>
  <mergeCells count="7">
    <mergeCell ref="J76:P77"/>
    <mergeCell ref="J56:Q58"/>
    <mergeCell ref="B18:H18"/>
    <mergeCell ref="J18:P18"/>
    <mergeCell ref="B36:H38"/>
    <mergeCell ref="J36:P38"/>
    <mergeCell ref="B56:H57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0A30-D669-4781-A43D-6E86BF8D6898}">
  <sheetPr>
    <tabColor rgb="FF92D050"/>
  </sheetPr>
  <dimension ref="A2:J24"/>
  <sheetViews>
    <sheetView showGridLines="0" tabSelected="1" zoomScaleNormal="100" workbookViewId="0">
      <selection activeCell="D4" sqref="D4"/>
    </sheetView>
  </sheetViews>
  <sheetFormatPr defaultColWidth="8.796875" defaultRowHeight="14.25" x14ac:dyDescent="0.45"/>
  <cols>
    <col min="1" max="1" width="11.1328125" customWidth="1"/>
    <col min="2" max="2" width="27" bestFit="1" customWidth="1"/>
    <col min="3" max="7" width="5.46484375" bestFit="1" customWidth="1"/>
    <col min="8" max="8" width="9.46484375" bestFit="1" customWidth="1"/>
    <col min="9" max="9" width="35.796875" bestFit="1" customWidth="1"/>
  </cols>
  <sheetData>
    <row r="2" spans="1:10" x14ac:dyDescent="0.45">
      <c r="B2" s="9"/>
      <c r="C2" s="9">
        <v>2021</v>
      </c>
      <c r="D2" s="9">
        <v>2020</v>
      </c>
      <c r="E2" s="9">
        <v>2019</v>
      </c>
      <c r="F2" s="9">
        <v>2018</v>
      </c>
      <c r="G2" s="9">
        <v>2017</v>
      </c>
      <c r="H2" s="9" t="s">
        <v>119</v>
      </c>
      <c r="I2" s="9" t="s">
        <v>144</v>
      </c>
    </row>
    <row r="3" spans="1:10" ht="23.25" x14ac:dyDescent="0.7">
      <c r="A3" s="3"/>
      <c r="B3" s="27" t="s">
        <v>172</v>
      </c>
      <c r="C3" s="8"/>
      <c r="D3" s="8"/>
      <c r="E3" s="8"/>
      <c r="F3" s="8"/>
      <c r="G3" s="8"/>
      <c r="H3" s="8"/>
      <c r="I3" s="8"/>
    </row>
    <row r="4" spans="1:10" x14ac:dyDescent="0.45">
      <c r="B4" s="9" t="s">
        <v>1</v>
      </c>
      <c r="C4" s="10">
        <f>BalanceSheet!C45/BalanceSheet!C24</f>
        <v>2.8873794435132223</v>
      </c>
      <c r="D4" s="10">
        <f>BalanceSheet!D45/BalanceSheet!D24</f>
        <v>2.8143099432656653</v>
      </c>
      <c r="E4" s="10">
        <f>BalanceSheet!E45/BalanceSheet!E24</f>
        <v>3.2734366229859084</v>
      </c>
      <c r="F4" s="10">
        <f>BalanceSheet!F45/BalanceSheet!F24</f>
        <v>4.132458207676545</v>
      </c>
      <c r="G4" s="10">
        <f>BalanceSheet!G45/BalanceSheet!G24</f>
        <v>3.1709250608520381</v>
      </c>
      <c r="H4" s="28" t="str">
        <f>IF(C4&gt;G4,"Increased","Decreased")</f>
        <v>Decreased</v>
      </c>
      <c r="I4" s="8" t="s">
        <v>138</v>
      </c>
      <c r="J4" s="31"/>
    </row>
    <row r="5" spans="1:10" x14ac:dyDescent="0.45">
      <c r="B5" s="9" t="s">
        <v>0</v>
      </c>
      <c r="C5" s="10">
        <f>(BalanceSheet!C45-BalanceSheet!C40)/BalanceSheet!C24</f>
        <v>2.0202293984967334</v>
      </c>
      <c r="D5" s="10">
        <f>(BalanceSheet!D45-BalanceSheet!D40)/BalanceSheet!D24</f>
        <v>1.9121518023695079</v>
      </c>
      <c r="E5" s="10">
        <f>(BalanceSheet!E45-BalanceSheet!E40)/BalanceSheet!E24</f>
        <v>2.2905054220519232</v>
      </c>
      <c r="F5" s="10">
        <f>(BalanceSheet!F45-BalanceSheet!F40)/BalanceSheet!F24</f>
        <v>3.1946186989854364</v>
      </c>
      <c r="G5" s="10">
        <f>(BalanceSheet!G45-BalanceSheet!G40)/BalanceSheet!G24</f>
        <v>2.3774794021967658</v>
      </c>
      <c r="H5" s="28" t="str">
        <f t="shared" ref="H5:H22" si="0">IF(C5&gt;G5,"Increased","Decreased")</f>
        <v>Decreased</v>
      </c>
      <c r="I5" s="8" t="s">
        <v>139</v>
      </c>
      <c r="J5" s="31"/>
    </row>
    <row r="6" spans="1:10" x14ac:dyDescent="0.45">
      <c r="B6" s="27" t="s">
        <v>2</v>
      </c>
      <c r="C6" s="8"/>
      <c r="D6" s="8"/>
      <c r="E6" s="8"/>
      <c r="F6" s="8"/>
      <c r="G6" s="8"/>
      <c r="H6" s="8"/>
      <c r="I6" s="8"/>
      <c r="J6" s="31"/>
    </row>
    <row r="7" spans="1:10" x14ac:dyDescent="0.45">
      <c r="B7" s="9" t="s">
        <v>3</v>
      </c>
      <c r="C7" s="10">
        <f>(BalanceSheet!C24+BalanceSheet!C18)/BalanceSheet!C11</f>
        <v>0.23634051842188145</v>
      </c>
      <c r="D7" s="10">
        <f>(BalanceSheet!D24+BalanceSheet!D18)/BalanceSheet!D11</f>
        <v>0.23116721214777158</v>
      </c>
      <c r="E7" s="10">
        <f>(BalanceSheet!E24+BalanceSheet!E18)/BalanceSheet!E11</f>
        <v>0.21749343053065806</v>
      </c>
      <c r="F7" s="10">
        <f>(BalanceSheet!F24+BalanceSheet!F18)/BalanceSheet!F11</f>
        <v>0.17949632054535045</v>
      </c>
      <c r="G7" s="10">
        <f>(BalanceSheet!G24+BalanceSheet!G18)/BalanceSheet!G11</f>
        <v>0.20821590889684238</v>
      </c>
      <c r="H7" s="29" t="str">
        <f t="shared" si="0"/>
        <v>Increased</v>
      </c>
      <c r="I7" s="8"/>
      <c r="J7" s="31"/>
    </row>
    <row r="8" spans="1:10" x14ac:dyDescent="0.45">
      <c r="B8" s="9" t="s">
        <v>4</v>
      </c>
      <c r="C8" s="10">
        <f>(BalanceSheet!C24+BalanceSheet!C18)/BalanceSheet!C46</f>
        <v>0.19030767213713359</v>
      </c>
      <c r="D8" s="10">
        <f>(BalanceSheet!D24+BalanceSheet!D18)/BalanceSheet!D46</f>
        <v>0.18687243195177813</v>
      </c>
      <c r="E8" s="10">
        <f>(BalanceSheet!E24+BalanceSheet!E18)/BalanceSheet!E46</f>
        <v>0.17780106286567335</v>
      </c>
      <c r="F8" s="10">
        <f>(BalanceSheet!F24+BalanceSheet!F18)/BalanceSheet!F46</f>
        <v>0.15143800253958276</v>
      </c>
      <c r="G8" s="10">
        <f>(BalanceSheet!G24+BalanceSheet!G18)/BalanceSheet!G46</f>
        <v>0.17150895124279214</v>
      </c>
      <c r="H8" s="28" t="str">
        <f t="shared" si="0"/>
        <v>Increased</v>
      </c>
      <c r="I8" s="8" t="s">
        <v>140</v>
      </c>
      <c r="J8" s="31"/>
    </row>
    <row r="9" spans="1:10" x14ac:dyDescent="0.45">
      <c r="A9" s="2"/>
      <c r="B9" s="27" t="s">
        <v>5</v>
      </c>
      <c r="C9" s="8"/>
      <c r="D9" s="8"/>
      <c r="E9" s="8"/>
      <c r="F9" s="8"/>
      <c r="G9" s="8"/>
      <c r="H9" s="8"/>
      <c r="I9" s="8"/>
      <c r="J9" s="31"/>
    </row>
    <row r="10" spans="1:10" x14ac:dyDescent="0.45">
      <c r="B10" s="9" t="s">
        <v>6</v>
      </c>
      <c r="C10" s="10">
        <f>IncomeStatement!C11/IncomeStatement!C19</f>
        <v>6.9247696803302592</v>
      </c>
      <c r="D10" s="10">
        <f>IncomeStatement!D11/IncomeStatement!D19</f>
        <v>7.1564014902576814</v>
      </c>
      <c r="E10" s="10">
        <f>IncomeStatement!E11/IncomeStatement!E19</f>
        <v>6.7626376003053936</v>
      </c>
      <c r="F10" s="10">
        <f>IncomeStatement!F11/IncomeStatement!F19</f>
        <v>6.1159829370441861</v>
      </c>
      <c r="G10" s="10">
        <f>IncomeStatement!G11/IncomeStatement!G19</f>
        <v>6.0524442059340373</v>
      </c>
      <c r="H10" s="30" t="str">
        <f t="shared" si="0"/>
        <v>Increased</v>
      </c>
      <c r="I10" s="8" t="s">
        <v>141</v>
      </c>
      <c r="J10" s="31"/>
    </row>
    <row r="11" spans="1:10" x14ac:dyDescent="0.45">
      <c r="B11" s="27" t="s">
        <v>7</v>
      </c>
      <c r="C11" s="8"/>
      <c r="D11" s="8"/>
      <c r="E11" s="8"/>
      <c r="F11" s="8"/>
      <c r="G11" s="8"/>
      <c r="H11" s="8"/>
      <c r="I11" s="8"/>
      <c r="J11" s="31"/>
    </row>
    <row r="12" spans="1:10" x14ac:dyDescent="0.45">
      <c r="B12" s="9" t="s">
        <v>8</v>
      </c>
      <c r="C12" s="10">
        <f>BalanceSheet!C41*365/IncomeStatement!C11</f>
        <v>14.797605754680573</v>
      </c>
      <c r="D12" s="10">
        <f>BalanceSheet!D41*365/IncomeStatement!D11</f>
        <v>14.376474695237651</v>
      </c>
      <c r="E12" s="10">
        <f>BalanceSheet!E41*365/IncomeStatement!E11</f>
        <v>17.592033883218949</v>
      </c>
      <c r="F12" s="10">
        <f>BalanceSheet!F41*365/IncomeStatement!F11</f>
        <v>17.985967446599105</v>
      </c>
      <c r="G12" s="10">
        <f>BalanceSheet!G41*365/IncomeStatement!G11</f>
        <v>29.150605613255788</v>
      </c>
      <c r="H12" s="29" t="s">
        <v>136</v>
      </c>
      <c r="I12" s="8"/>
      <c r="J12" s="31"/>
    </row>
    <row r="13" spans="1:10" x14ac:dyDescent="0.45">
      <c r="B13" s="9" t="s">
        <v>9</v>
      </c>
      <c r="C13" s="10">
        <f>365*BalanceSheet!C40/IncomeStatement!C11</f>
        <v>59.638180026863274</v>
      </c>
      <c r="D13" s="10">
        <f>365*BalanceSheet!D40/IncomeStatement!D11</f>
        <v>64.081213270609254</v>
      </c>
      <c r="E13" s="10">
        <f>365*BalanceSheet!E40/IncomeStatement!E11</f>
        <v>73.887104872061329</v>
      </c>
      <c r="F13" s="10">
        <f>365*BalanceSheet!F40/IncomeStatement!F11</f>
        <v>62.92877631103763</v>
      </c>
      <c r="G13" s="10">
        <f>365*BalanceSheet!G40/IncomeStatement!G11</f>
        <v>57.386733132158255</v>
      </c>
      <c r="H13" s="29" t="s">
        <v>136</v>
      </c>
      <c r="I13" s="8"/>
      <c r="J13" s="31"/>
    </row>
    <row r="14" spans="1:10" x14ac:dyDescent="0.45">
      <c r="B14" s="9" t="s">
        <v>10</v>
      </c>
      <c r="C14" s="10">
        <f>IncomeStatement!C11/BalanceSheet!C46</f>
        <v>0.84903132145624216</v>
      </c>
      <c r="D14" s="10">
        <f>IncomeStatement!D11/BalanceSheet!D46</f>
        <v>0.80901894976090338</v>
      </c>
      <c r="E14" s="10">
        <f>IncomeStatement!E11/BalanceSheet!E46</f>
        <v>0.70314050661547856</v>
      </c>
      <c r="F14" s="10">
        <f>IncomeStatement!F11/BalanceSheet!F46</f>
        <v>0.67214591640057575</v>
      </c>
      <c r="G14" s="10">
        <f>IncomeStatement!G11/BalanceSheet!G46</f>
        <v>0.70372686526066519</v>
      </c>
      <c r="H14" s="28" t="str">
        <f t="shared" si="0"/>
        <v>Increased</v>
      </c>
      <c r="I14" s="8" t="s">
        <v>143</v>
      </c>
      <c r="J14" s="31"/>
    </row>
    <row r="15" spans="1:10" x14ac:dyDescent="0.45">
      <c r="B15" s="27" t="s">
        <v>11</v>
      </c>
      <c r="C15" s="8"/>
      <c r="D15" s="8"/>
      <c r="E15" s="8"/>
      <c r="F15" s="8"/>
      <c r="G15" s="8"/>
      <c r="H15" s="8"/>
      <c r="I15" s="8"/>
      <c r="J15" s="31"/>
    </row>
    <row r="16" spans="1:10" x14ac:dyDescent="0.45">
      <c r="B16" s="9" t="s">
        <v>12</v>
      </c>
      <c r="C16" s="11">
        <f>(IncomeStatement!C11-IncomeStatement!C13)/IncomeStatement!C11</f>
        <v>0.7219318477607658</v>
      </c>
      <c r="D16" s="11">
        <f>(IncomeStatement!D11-IncomeStatement!D13)/IncomeStatement!D11</f>
        <v>0.73761959950365119</v>
      </c>
      <c r="E16" s="11">
        <f>(IncomeStatement!E11-IncomeStatement!E13)/IncomeStatement!E11</f>
        <v>0.73143726637760209</v>
      </c>
      <c r="F16" s="11">
        <f>(IncomeStatement!F11-IncomeStatement!F13)/IncomeStatement!F11</f>
        <v>0.73441952357931273</v>
      </c>
      <c r="G16" s="11">
        <f>(IncomeStatement!G11-IncomeStatement!G13)/IncomeStatement!G11</f>
        <v>0.73473290336728447</v>
      </c>
      <c r="H16" s="30" t="str">
        <f t="shared" si="0"/>
        <v>Decreased</v>
      </c>
      <c r="I16" s="8" t="s">
        <v>142</v>
      </c>
      <c r="J16" s="31"/>
    </row>
    <row r="17" spans="2:10" x14ac:dyDescent="0.45">
      <c r="B17" s="9" t="s">
        <v>13</v>
      </c>
      <c r="C17" s="11">
        <f>IncomeStatement!C35/IncomeStatement!C11</f>
        <v>0.26643429395531976</v>
      </c>
      <c r="D17" s="11">
        <f>IncomeStatement!D35/IncomeStatement!D11</f>
        <v>0.24775279964111349</v>
      </c>
      <c r="E17" s="11">
        <f>IncomeStatement!E35/IncomeStatement!E11</f>
        <v>0.25796575073007905</v>
      </c>
      <c r="F17" s="11">
        <f>IncomeStatement!F35/IncomeStatement!F11</f>
        <v>0.29969189611002972</v>
      </c>
      <c r="G17" s="11">
        <f>IncomeStatement!G35/IncomeStatement!G11</f>
        <v>0.25381151701276577</v>
      </c>
      <c r="H17" s="30" t="str">
        <f t="shared" si="0"/>
        <v>Increased</v>
      </c>
      <c r="I17" s="8" t="s">
        <v>142</v>
      </c>
      <c r="J17" s="31"/>
    </row>
    <row r="18" spans="2:10" x14ac:dyDescent="0.45">
      <c r="B18" s="9" t="s">
        <v>14</v>
      </c>
      <c r="C18" s="11">
        <f>IncomeStatement!C35/BalanceSheet!C46</f>
        <v>0.22621106067814603</v>
      </c>
      <c r="D18" s="11">
        <f>IncomeStatement!D35/BalanceSheet!D46</f>
        <v>0.20043670976597713</v>
      </c>
      <c r="E18" s="11">
        <f>IncomeStatement!E35/BalanceSheet!E46</f>
        <v>0.18138616865779003</v>
      </c>
      <c r="F18" s="11">
        <f>IncomeStatement!F35/BalanceSheet!F46</f>
        <v>0.20143668414870206</v>
      </c>
      <c r="G18" s="11">
        <f>IncomeStatement!G35/BalanceSheet!G46</f>
        <v>0.17861398323444766</v>
      </c>
      <c r="H18" s="29" t="s">
        <v>136</v>
      </c>
      <c r="I18" s="8"/>
      <c r="J18" s="31"/>
    </row>
    <row r="19" spans="2:10" x14ac:dyDescent="0.45">
      <c r="B19" s="9" t="s">
        <v>15</v>
      </c>
      <c r="C19" s="12">
        <f>IncomeStatement!C35/BalanceSheet!C11</f>
        <v>0.28092844998341415</v>
      </c>
      <c r="D19" s="12">
        <f>IncomeStatement!D35/BalanceSheet!D11</f>
        <v>0.24794666032188958</v>
      </c>
      <c r="E19" s="12">
        <f>IncomeStatement!E35/BalanceSheet!E11</f>
        <v>0.22187887651717542</v>
      </c>
      <c r="F19" s="12">
        <f>IncomeStatement!F35/BalanceSheet!F11</f>
        <v>0.23875871988008565</v>
      </c>
      <c r="G19" s="12">
        <f>IncomeStatement!G35/BalanceSheet!G11</f>
        <v>0.21684158518466165</v>
      </c>
      <c r="H19" s="30" t="str">
        <f t="shared" si="0"/>
        <v>Increased</v>
      </c>
      <c r="I19" s="8" t="s">
        <v>142</v>
      </c>
      <c r="J19" s="31"/>
    </row>
    <row r="20" spans="2:10" x14ac:dyDescent="0.45">
      <c r="B20" s="27" t="s">
        <v>73</v>
      </c>
      <c r="C20" s="8"/>
      <c r="D20" s="8"/>
      <c r="E20" s="8"/>
      <c r="F20" s="8"/>
      <c r="G20" s="8"/>
      <c r="H20" s="8"/>
      <c r="I20" s="8"/>
      <c r="J20" s="31"/>
    </row>
    <row r="21" spans="2:10" x14ac:dyDescent="0.45">
      <c r="B21" s="9" t="s">
        <v>110</v>
      </c>
      <c r="C21" s="10">
        <f>C17*C14</f>
        <v>0.226211060678146</v>
      </c>
      <c r="D21" s="10">
        <f>D17*D14</f>
        <v>0.20043670976597716</v>
      </c>
      <c r="E21" s="10">
        <f>E17*E14</f>
        <v>0.18138616865779003</v>
      </c>
      <c r="F21" s="10">
        <f>F17*F14</f>
        <v>0.20143668414870206</v>
      </c>
      <c r="G21" s="10">
        <f>G17*G14</f>
        <v>0.17861398323444766</v>
      </c>
      <c r="H21" s="29" t="s">
        <v>136</v>
      </c>
      <c r="I21" s="8"/>
      <c r="J21" s="31"/>
    </row>
    <row r="22" spans="2:10" x14ac:dyDescent="0.45">
      <c r="B22" s="9" t="s">
        <v>111</v>
      </c>
      <c r="C22" s="10">
        <f>IncomeStatement!C35/BalanceSheet!C11</f>
        <v>0.28092844998341415</v>
      </c>
      <c r="D22" s="10">
        <f>IncomeStatement!D35/BalanceSheet!D11</f>
        <v>0.24794666032188958</v>
      </c>
      <c r="E22" s="10">
        <f>IncomeStatement!E35/BalanceSheet!E11</f>
        <v>0.22187887651717542</v>
      </c>
      <c r="F22" s="10">
        <f>IncomeStatement!F35/BalanceSheet!F11</f>
        <v>0.23875871988008565</v>
      </c>
      <c r="G22" s="10">
        <f>IncomeStatement!G35/BalanceSheet!G11</f>
        <v>0.21684158518466165</v>
      </c>
      <c r="H22" s="30" t="str">
        <f t="shared" si="0"/>
        <v>Increased</v>
      </c>
      <c r="I22" s="8" t="s">
        <v>142</v>
      </c>
      <c r="J22" s="31"/>
    </row>
    <row r="23" spans="2:10" x14ac:dyDescent="0.45">
      <c r="I23" s="1"/>
    </row>
    <row r="24" spans="2:10" x14ac:dyDescent="0.45">
      <c r="B24" s="72" t="s">
        <v>137</v>
      </c>
      <c r="C24" s="72"/>
      <c r="D24" s="72"/>
      <c r="E24" s="72"/>
    </row>
  </sheetData>
  <mergeCells count="1">
    <mergeCell ref="B24:E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6745-A47D-405D-A784-15B9253CFAF8}">
  <sheetPr>
    <tabColor rgb="FF92D050"/>
  </sheetPr>
  <dimension ref="A2:N62"/>
  <sheetViews>
    <sheetView showGridLines="0" topLeftCell="A13" zoomScaleNormal="100" workbookViewId="0">
      <selection activeCell="C29" sqref="C29"/>
    </sheetView>
  </sheetViews>
  <sheetFormatPr defaultColWidth="8.796875" defaultRowHeight="14.25" x14ac:dyDescent="0.45"/>
  <cols>
    <col min="1" max="1" width="11.46484375" customWidth="1"/>
    <col min="2" max="2" width="39.46484375" bestFit="1" customWidth="1"/>
    <col min="3" max="3" width="7" bestFit="1" customWidth="1"/>
    <col min="4" max="7" width="7.1328125" bestFit="1" customWidth="1"/>
    <col min="8" max="8" width="11.1328125" customWidth="1"/>
    <col min="9" max="9" width="36.33203125" bestFit="1" customWidth="1"/>
    <col min="10" max="10" width="5.6640625" bestFit="1" customWidth="1"/>
    <col min="11" max="14" width="7" bestFit="1" customWidth="1"/>
  </cols>
  <sheetData>
    <row r="2" spans="1:14" x14ac:dyDescent="0.45">
      <c r="B2" s="17"/>
      <c r="C2" s="26" t="s">
        <v>16</v>
      </c>
      <c r="D2" s="18">
        <v>43891</v>
      </c>
      <c r="E2" s="18">
        <v>43525</v>
      </c>
      <c r="F2" s="18">
        <v>43160</v>
      </c>
      <c r="G2" s="18">
        <v>42795</v>
      </c>
      <c r="I2" s="17"/>
      <c r="J2" s="26" t="s">
        <v>16</v>
      </c>
      <c r="K2" s="18">
        <v>43891</v>
      </c>
      <c r="L2" s="18">
        <v>43525</v>
      </c>
      <c r="M2" s="18">
        <v>43160</v>
      </c>
      <c r="N2" s="18">
        <v>42795</v>
      </c>
    </row>
    <row r="3" spans="1:14" x14ac:dyDescent="0.45">
      <c r="B3" s="17"/>
      <c r="C3" s="24" t="s">
        <v>17</v>
      </c>
      <c r="D3" s="24" t="s">
        <v>17</v>
      </c>
      <c r="E3" s="24" t="s">
        <v>17</v>
      </c>
      <c r="F3" s="24" t="s">
        <v>17</v>
      </c>
      <c r="G3" s="24" t="s">
        <v>17</v>
      </c>
      <c r="I3" s="17"/>
      <c r="J3" s="24" t="s">
        <v>17</v>
      </c>
      <c r="K3" s="24" t="s">
        <v>17</v>
      </c>
      <c r="L3" s="24" t="s">
        <v>17</v>
      </c>
      <c r="M3" s="24" t="s">
        <v>17</v>
      </c>
      <c r="N3" s="24" t="s">
        <v>17</v>
      </c>
    </row>
    <row r="4" spans="1:14" x14ac:dyDescent="0.45">
      <c r="B4" s="17" t="s">
        <v>74</v>
      </c>
      <c r="C4" s="23"/>
      <c r="D4" s="24"/>
      <c r="E4" s="24"/>
      <c r="F4" s="24"/>
      <c r="G4" s="24"/>
      <c r="I4" s="17" t="s">
        <v>18</v>
      </c>
      <c r="J4" s="23"/>
      <c r="K4" s="24"/>
      <c r="L4" s="24"/>
      <c r="M4" s="24"/>
      <c r="N4" s="24"/>
    </row>
    <row r="5" spans="1:14" x14ac:dyDescent="0.45">
      <c r="B5" s="17" t="s">
        <v>75</v>
      </c>
      <c r="C5" s="25">
        <f>IncomeStatement!C5/IncomeStatement!C$11</f>
        <v>1.0398977801439273</v>
      </c>
      <c r="D5" s="25">
        <f>IncomeStatement!D5/IncomeStatement!D$11</f>
        <v>1.0338182375524043</v>
      </c>
      <c r="E5" s="25">
        <f>IncomeStatement!E5/IncomeStatement!E$11</f>
        <v>1.0179135711277492</v>
      </c>
      <c r="F5" s="25">
        <f>IncomeStatement!F5/IncomeStatement!F$11</f>
        <v>0.98012689526583041</v>
      </c>
      <c r="G5" s="25">
        <f>IncomeStatement!G5/IncomeStatement!G$11</f>
        <v>0.97668469616025022</v>
      </c>
      <c r="I5" s="17" t="s">
        <v>19</v>
      </c>
      <c r="J5" s="23"/>
      <c r="K5" s="24"/>
      <c r="L5" s="24"/>
      <c r="M5" s="24"/>
      <c r="N5" s="24"/>
    </row>
    <row r="6" spans="1:14" x14ac:dyDescent="0.45">
      <c r="B6" s="17" t="s">
        <v>76</v>
      </c>
      <c r="C6" s="25">
        <f>IncomeStatement!C6/IncomeStatement!C$11</f>
        <v>7.6543658888269903E-2</v>
      </c>
      <c r="D6" s="25">
        <f>IncomeStatement!D6/IncomeStatement!D$11</f>
        <v>7.2584763578395384E-2</v>
      </c>
      <c r="E6" s="25">
        <f>IncomeStatement!E6/IncomeStatement!E$11</f>
        <v>7.4796543091712728E-2</v>
      </c>
      <c r="F6" s="25">
        <f>IncomeStatement!F6/IncomeStatement!F$11</f>
        <v>3.8256649655762844E-2</v>
      </c>
      <c r="G6" s="25">
        <f>IncomeStatement!G6/IncomeStatement!G$11</f>
        <v>2.9874044238594147E-2</v>
      </c>
      <c r="I6" s="17" t="s">
        <v>20</v>
      </c>
      <c r="J6" s="25">
        <f>BalanceSheet!C6/BalanceSheet!C$46</f>
        <v>1.4470853247057798E-2</v>
      </c>
      <c r="K6" s="25">
        <f>BalanceSheet!D6/BalanceSheet!D$46</f>
        <v>1.5950520032798534E-2</v>
      </c>
      <c r="L6" s="25">
        <f>BalanceSheet!E6/BalanceSheet!E$46</f>
        <v>1.6674230180996029E-2</v>
      </c>
      <c r="M6" s="25">
        <f>BalanceSheet!F6/BalanceSheet!F$46</f>
        <v>1.588816116010125E-2</v>
      </c>
      <c r="N6" s="25">
        <f>BalanceSheet!G6/BalanceSheet!G$46</f>
        <v>1.7073637146003649E-2</v>
      </c>
    </row>
    <row r="7" spans="1:14" x14ac:dyDescent="0.45">
      <c r="B7" s="17" t="s">
        <v>77</v>
      </c>
      <c r="C7" s="25">
        <f>IncomeStatement!C7/IncomeStatement!C$11</f>
        <v>0.96335412125565734</v>
      </c>
      <c r="D7" s="25">
        <f>IncomeStatement!D7/IncomeStatement!D$11</f>
        <v>0.96123347397400882</v>
      </c>
      <c r="E7" s="25">
        <f>IncomeStatement!E7/IncomeStatement!E$11</f>
        <v>0.94311702803603636</v>
      </c>
      <c r="F7" s="25">
        <f>IncomeStatement!F7/IncomeStatement!F$11</f>
        <v>0.9418702456100676</v>
      </c>
      <c r="G7" s="25">
        <f>IncomeStatement!G7/IncomeStatement!G$11</f>
        <v>0.94681065192165614</v>
      </c>
      <c r="I7" s="17" t="s">
        <v>21</v>
      </c>
      <c r="J7" s="25">
        <f>BalanceSheet!C7/BalanceSheet!C$46</f>
        <v>1.4470853247057798E-2</v>
      </c>
      <c r="K7" s="25">
        <f>BalanceSheet!D7/BalanceSheet!D$46</f>
        <v>1.5950520032798534E-2</v>
      </c>
      <c r="L7" s="25">
        <f>BalanceSheet!E7/BalanceSheet!E$46</f>
        <v>1.6674230180996029E-2</v>
      </c>
      <c r="M7" s="25">
        <f>BalanceSheet!F7/BalanceSheet!F$46</f>
        <v>1.588816116010125E-2</v>
      </c>
      <c r="N7" s="25">
        <f>BalanceSheet!G7/BalanceSheet!G$46</f>
        <v>1.7073637146003649E-2</v>
      </c>
    </row>
    <row r="8" spans="1:14" x14ac:dyDescent="0.45">
      <c r="B8" s="17" t="s">
        <v>78</v>
      </c>
      <c r="C8" s="25">
        <f>IncomeStatement!C8/IncomeStatement!C$11</f>
        <v>9.4851238402278507E-3</v>
      </c>
      <c r="D8" s="25">
        <f>IncomeStatement!D8/IncomeStatement!D$11</f>
        <v>9.3870131465860658E-3</v>
      </c>
      <c r="E8" s="25">
        <f>IncomeStatement!E8/IncomeStatement!E$11</f>
        <v>6.1644909753023492E-3</v>
      </c>
      <c r="F8" s="25">
        <f>IncomeStatement!F8/IncomeStatement!F$11</f>
        <v>8.1721951142591995E-3</v>
      </c>
      <c r="G8" s="25">
        <f>IncomeStatement!G8/IncomeStatement!G$11</f>
        <v>1.0166552304168488E-2</v>
      </c>
      <c r="I8" s="17" t="s">
        <v>22</v>
      </c>
      <c r="J8" s="25">
        <f>BalanceSheet!C8/BalanceSheet!C$46</f>
        <v>0.78212248806457341</v>
      </c>
      <c r="K8" s="25">
        <f>BalanceSheet!D8/BalanceSheet!D$46</f>
        <v>0.77539812230332694</v>
      </c>
      <c r="L8" s="25">
        <f>BalanceSheet!E8/BalanceSheet!E$46</f>
        <v>0.77770908150036644</v>
      </c>
      <c r="M8" s="25">
        <f>BalanceSheet!F8/BalanceSheet!F$46</f>
        <v>0.80165739829260618</v>
      </c>
      <c r="N8" s="25">
        <f>BalanceSheet!G8/BalanceSheet!G$46</f>
        <v>0.77880652231713765</v>
      </c>
    </row>
    <row r="9" spans="1:14" x14ac:dyDescent="0.45">
      <c r="B9" s="17" t="s">
        <v>79</v>
      </c>
      <c r="C9" s="25">
        <f>IncomeStatement!C9/IncomeStatement!C$11</f>
        <v>0.97283924509588526</v>
      </c>
      <c r="D9" s="25">
        <f>IncomeStatement!D9/IncomeStatement!D$11</f>
        <v>0.97062048712059501</v>
      </c>
      <c r="E9" s="25">
        <f>IncomeStatement!E9/IncomeStatement!E$11</f>
        <v>0.94928151901133873</v>
      </c>
      <c r="F9" s="25">
        <f>IncomeStatement!F9/IncomeStatement!F$11</f>
        <v>0.95004244072432686</v>
      </c>
      <c r="G9" s="25">
        <f>IncomeStatement!G9/IncomeStatement!G$11</f>
        <v>0.95697720422582455</v>
      </c>
      <c r="I9" s="17" t="s">
        <v>23</v>
      </c>
      <c r="J9" s="25">
        <f>BalanceSheet!C9/BalanceSheet!C$46</f>
        <v>0.78212248806457341</v>
      </c>
      <c r="K9" s="25">
        <f>BalanceSheet!D9/BalanceSheet!D$46</f>
        <v>0.77539812230332694</v>
      </c>
      <c r="L9" s="25">
        <f>BalanceSheet!E9/BalanceSheet!E$46</f>
        <v>0.77770908150036644</v>
      </c>
      <c r="M9" s="25">
        <f>BalanceSheet!F9/BalanceSheet!F$46</f>
        <v>0.80165739829260618</v>
      </c>
      <c r="N9" s="25">
        <f>BalanceSheet!G9/BalanceSheet!G$46</f>
        <v>0.77880652231713765</v>
      </c>
    </row>
    <row r="10" spans="1:14" x14ac:dyDescent="0.45">
      <c r="A10" t="s">
        <v>171</v>
      </c>
      <c r="B10" s="17" t="s">
        <v>80</v>
      </c>
      <c r="C10" s="25">
        <f>IncomeStatement!C10/IncomeStatement!C$11</f>
        <v>2.7160754904114709E-2</v>
      </c>
      <c r="D10" s="25">
        <f>IncomeStatement!D10/IncomeStatement!D$11</f>
        <v>2.9379512879405045E-2</v>
      </c>
      <c r="E10" s="25">
        <f>IncomeStatement!E10/IncomeStatement!E$11</f>
        <v>5.0718480988661288E-2</v>
      </c>
      <c r="F10" s="25">
        <f>IncomeStatement!F10/IncomeStatement!F$11</f>
        <v>4.995755927567317E-2</v>
      </c>
      <c r="G10" s="25">
        <f>IncomeStatement!G10/IncomeStatement!G$11</f>
        <v>4.3022795774175393E-2</v>
      </c>
      <c r="I10" s="17" t="s">
        <v>24</v>
      </c>
      <c r="J10" s="25"/>
      <c r="K10" s="25"/>
      <c r="L10" s="25"/>
      <c r="M10" s="25"/>
      <c r="N10" s="25"/>
    </row>
    <row r="11" spans="1:14" x14ac:dyDescent="0.45">
      <c r="B11" s="17" t="s">
        <v>81</v>
      </c>
      <c r="C11" s="25">
        <f>IncomeStatement!C11/IncomeStatement!C$11</f>
        <v>1</v>
      </c>
      <c r="D11" s="25">
        <f>IncomeStatement!D11/IncomeStatement!D$11</f>
        <v>1</v>
      </c>
      <c r="E11" s="25">
        <f>IncomeStatement!E11/IncomeStatement!E$11</f>
        <v>1</v>
      </c>
      <c r="F11" s="25">
        <f>IncomeStatement!F11/IncomeStatement!F$11</f>
        <v>1</v>
      </c>
      <c r="G11" s="25">
        <f>IncomeStatement!G11/IncomeStatement!G$11</f>
        <v>1</v>
      </c>
      <c r="I11" s="17" t="s">
        <v>25</v>
      </c>
      <c r="J11" s="25">
        <f>BalanceSheet!C11/BalanceSheet!C$46</f>
        <v>0.80522660019482317</v>
      </c>
      <c r="K11" s="25">
        <f>BalanceSheet!D11/BalanceSheet!D$46</f>
        <v>0.8083864065995725</v>
      </c>
      <c r="L11" s="25">
        <f>BalanceSheet!E11/BalanceSheet!E$46</f>
        <v>0.81750084327540351</v>
      </c>
      <c r="M11" s="25">
        <f>BalanceSheet!F11/BalanceSheet!F$46</f>
        <v>0.84368304642390346</v>
      </c>
      <c r="N11" s="25">
        <f>BalanceSheet!G11/BalanceSheet!G$46</f>
        <v>0.8237072380850774</v>
      </c>
    </row>
    <row r="12" spans="1:14" x14ac:dyDescent="0.45">
      <c r="B12" s="17" t="s">
        <v>82</v>
      </c>
      <c r="C12" s="25"/>
      <c r="D12" s="25"/>
      <c r="E12" s="25"/>
      <c r="F12" s="25"/>
      <c r="G12" s="25"/>
      <c r="I12" s="17" t="s">
        <v>26</v>
      </c>
      <c r="J12" s="25"/>
      <c r="K12" s="25"/>
      <c r="L12" s="25"/>
      <c r="M12" s="25"/>
      <c r="N12" s="25"/>
    </row>
    <row r="13" spans="1:14" x14ac:dyDescent="0.45">
      <c r="B13" s="17" t="s">
        <v>83</v>
      </c>
      <c r="C13" s="25">
        <f>IncomeStatement!C13/IncomeStatement!C$11</f>
        <v>0.27806815223923415</v>
      </c>
      <c r="D13" s="25">
        <f>IncomeStatement!D13/IncomeStatement!D$11</f>
        <v>0.2623804004963487</v>
      </c>
      <c r="E13" s="25">
        <f>IncomeStatement!E13/IncomeStatement!E$11</f>
        <v>0.26856273362239802</v>
      </c>
      <c r="F13" s="25">
        <f>IncomeStatement!F13/IncomeStatement!F$11</f>
        <v>0.26558047642068738</v>
      </c>
      <c r="G13" s="25">
        <f>IncomeStatement!G13/IncomeStatement!G$11</f>
        <v>0.26526709663271547</v>
      </c>
      <c r="I13" s="17" t="s">
        <v>27</v>
      </c>
      <c r="J13" s="25">
        <f>BalanceSheet!C14/BalanceSheet!C$46</f>
        <v>4.0636689597869105E-5</v>
      </c>
      <c r="K13" s="25">
        <f>BalanceSheet!D14/BalanceSheet!D$46</f>
        <v>6.2775410936253187E-5</v>
      </c>
      <c r="L13" s="25">
        <f>BalanceSheet!E14/BalanceSheet!E$46</f>
        <v>7.558998798417216E-5</v>
      </c>
      <c r="M13" s="25">
        <f>BalanceSheet!F14/BalanceSheet!F$46</f>
        <v>7.625986466588356E-5</v>
      </c>
      <c r="N13" s="25">
        <f>BalanceSheet!G14/BalanceSheet!G$46</f>
        <v>1.1351226301529518E-4</v>
      </c>
    </row>
    <row r="14" spans="1:14" x14ac:dyDescent="0.45">
      <c r="B14" s="17" t="s">
        <v>84</v>
      </c>
      <c r="C14" s="25">
        <f>IncomeStatement!C14/IncomeStatement!C$11</f>
        <v>0.12463935190175615</v>
      </c>
      <c r="D14" s="25">
        <f>IncomeStatement!D14/IncomeStatement!D$11</f>
        <v>0.17072595162839629</v>
      </c>
      <c r="E14" s="25">
        <f>IncomeStatement!E14/IncomeStatement!E$11</f>
        <v>0.13171804673661708</v>
      </c>
      <c r="F14" s="25">
        <f>IncomeStatement!F14/IncomeStatement!F$11</f>
        <v>8.1495036531329404E-2</v>
      </c>
      <c r="G14" s="25">
        <f>IncomeStatement!G14/IncomeStatement!G$11</f>
        <v>8.353067214076107E-2</v>
      </c>
      <c r="I14" s="17" t="s">
        <v>29</v>
      </c>
      <c r="J14" s="25">
        <f>BalanceSheet!C16/BalanceSheet!C$46</f>
        <v>8.3029256786385387E-3</v>
      </c>
      <c r="K14" s="25">
        <f>BalanceSheet!D16/BalanceSheet!D$46</f>
        <v>4.8485915333444218E-3</v>
      </c>
      <c r="L14" s="25">
        <f>BalanceSheet!E16/BalanceSheet!E$46</f>
        <v>6.8545759713245719E-3</v>
      </c>
      <c r="M14" s="25">
        <f>BalanceSheet!F16/BalanceSheet!F$46</f>
        <v>4.4989442532634046E-3</v>
      </c>
      <c r="N14" s="25">
        <f>BalanceSheet!G16/BalanceSheet!G$46</f>
        <v>1.1131165718015203E-3</v>
      </c>
    </row>
    <row r="15" spans="1:14" x14ac:dyDescent="0.45">
      <c r="B15" s="17" t="s">
        <v>85</v>
      </c>
      <c r="C15" s="25">
        <f>IncomeStatement!C15/IncomeStatement!C$11</f>
        <v>-4.9177603022820078E-3</v>
      </c>
      <c r="D15" s="25">
        <f>IncomeStatement!D15/IncomeStatement!D$11</f>
        <v>-1.0975220320348441E-2</v>
      </c>
      <c r="E15" s="25">
        <f>IncomeStatement!E15/IncomeStatement!E$11</f>
        <v>-1.2431668880311737E-2</v>
      </c>
      <c r="F15" s="25">
        <f>IncomeStatement!F15/IncomeStatement!F$11</f>
        <v>-1.352122632347947E-2</v>
      </c>
      <c r="G15" s="25">
        <f>IncomeStatement!G15/IncomeStatement!G$11</f>
        <v>-4.0214564761797134E-3</v>
      </c>
      <c r="I15" s="17" t="s">
        <v>30</v>
      </c>
      <c r="J15" s="25">
        <f>BalanceSheet!C18/BalanceSheet!C$46</f>
        <v>3.0329408690755729E-2</v>
      </c>
      <c r="K15" s="25">
        <f>BalanceSheet!D18/BalanceSheet!D$46</f>
        <v>2.9432866228187974E-2</v>
      </c>
      <c r="L15" s="25">
        <f>BalanceSheet!E18/BalanceSheet!E$46</f>
        <v>3.2992320436525412E-2</v>
      </c>
      <c r="M15" s="25">
        <f>BalanceSheet!F18/BalanceSheet!F$46</f>
        <v>2.7874143821451612E-2</v>
      </c>
      <c r="N15" s="25">
        <f>BalanceSheet!G18/BalanceSheet!G$46</f>
        <v>3.2063105575736287E-2</v>
      </c>
    </row>
    <row r="16" spans="1:14" x14ac:dyDescent="0.45">
      <c r="B16" s="17" t="s">
        <v>86</v>
      </c>
      <c r="C16" s="25">
        <f>IncomeStatement!C16/IncomeStatement!C$11</f>
        <v>7.866743356244206E-2</v>
      </c>
      <c r="D16" s="25">
        <f>IncomeStatement!D16/IncomeStatement!D$11</f>
        <v>7.8243241600116725E-2</v>
      </c>
      <c r="E16" s="25">
        <f>IncomeStatement!E16/IncomeStatement!E$11</f>
        <v>8.5989803746589474E-2</v>
      </c>
      <c r="F16" s="25">
        <f>IncomeStatement!F16/IncomeStatement!F$11</f>
        <v>8.2608264230142184E-2</v>
      </c>
      <c r="G16" s="25">
        <f>IncomeStatement!G16/IncomeStatement!G$11</f>
        <v>8.268695596585314E-2</v>
      </c>
      <c r="I16" s="17" t="s">
        <v>31</v>
      </c>
      <c r="J16" s="25"/>
      <c r="K16" s="25"/>
      <c r="L16" s="25"/>
      <c r="M16" s="25"/>
      <c r="N16" s="25"/>
    </row>
    <row r="17" spans="2:14" x14ac:dyDescent="0.45">
      <c r="B17" s="17" t="s">
        <v>87</v>
      </c>
      <c r="C17" s="25">
        <f>IncomeStatement!C17/IncomeStatement!C$11</f>
        <v>5.9245167198913179E-4</v>
      </c>
      <c r="D17" s="25">
        <f>IncomeStatement!D17/IncomeStatement!D$11</f>
        <v>6.2971526502757235E-4</v>
      </c>
      <c r="E17" s="25">
        <f>IncomeStatement!E17/IncomeStatement!E$11</f>
        <v>8.5887116816882423E-4</v>
      </c>
      <c r="F17" s="25">
        <f>IncomeStatement!F17/IncomeStatement!F$11</f>
        <v>1.0514992325286324E-3</v>
      </c>
      <c r="G17" s="25">
        <f>IncomeStatement!G17/IncomeStatement!G$11</f>
        <v>8.9893475637621231E-4</v>
      </c>
      <c r="I17" s="17" t="s">
        <v>32</v>
      </c>
      <c r="J17" s="25">
        <f>BalanceSheet!C20/BalanceSheet!C$46</f>
        <v>4.1125727123115667E-4</v>
      </c>
      <c r="K17" s="25">
        <f>BalanceSheet!D20/BalanceSheet!D$46</f>
        <v>9.5781039366654339E-6</v>
      </c>
      <c r="L17" s="25">
        <f>BalanceSheet!E20/BalanceSheet!E$46</f>
        <v>5.2560780175374186E-5</v>
      </c>
      <c r="M17" s="25">
        <f>BalanceSheet!F20/BalanceSheet!F$46</f>
        <v>1.8354069122975363E-5</v>
      </c>
      <c r="N17" s="25">
        <f>BalanceSheet!G20/BalanceSheet!G$46</f>
        <v>2.5905866160545895E-5</v>
      </c>
    </row>
    <row r="18" spans="2:14" x14ac:dyDescent="0.45">
      <c r="B18" s="17" t="s">
        <v>88</v>
      </c>
      <c r="C18" s="25">
        <f>IncomeStatement!C18/IncomeStatement!C$11</f>
        <v>2.4809050906135627E-2</v>
      </c>
      <c r="D18" s="25">
        <f>IncomeStatement!D18/IncomeStatement!D$11</f>
        <v>2.7716591013374411E-2</v>
      </c>
      <c r="E18" s="25">
        <f>IncomeStatement!E18/IncomeStatement!E$11</f>
        <v>3.1703674419626189E-2</v>
      </c>
      <c r="F18" s="25">
        <f>IncomeStatement!F18/IncomeStatement!F$11</f>
        <v>3.163170450948561E-2</v>
      </c>
      <c r="G18" s="25">
        <f>IncomeStatement!G18/IncomeStatement!G$11</f>
        <v>2.7641155220224169E-2</v>
      </c>
      <c r="I18" s="17" t="s">
        <v>33</v>
      </c>
      <c r="J18" s="25">
        <f>BalanceSheet!C21/BalanceSheet!C$46</f>
        <v>5.4248117613059074E-2</v>
      </c>
      <c r="K18" s="25">
        <f>BalanceSheet!D21/BalanceSheet!D$46</f>
        <v>5.717429107469562E-2</v>
      </c>
      <c r="L18" s="25">
        <f>BalanceSheet!E21/BalanceSheet!E$46</f>
        <v>5.8504076847111793E-2</v>
      </c>
      <c r="M18" s="25">
        <f>BalanceSheet!F21/BalanceSheet!F$46</f>
        <v>4.6917007552570188E-2</v>
      </c>
      <c r="N18" s="25">
        <f>BalanceSheet!G21/BalanceSheet!G$46</f>
        <v>4.8881026752542286E-2</v>
      </c>
    </row>
    <row r="19" spans="2:14" x14ac:dyDescent="0.45">
      <c r="B19" s="17" t="s">
        <v>89</v>
      </c>
      <c r="C19" s="25">
        <f>IncomeStatement!C19/IncomeStatement!C$11</f>
        <v>0.14440913505621569</v>
      </c>
      <c r="D19" s="25">
        <f>IncomeStatement!D19/IncomeStatement!D$11</f>
        <v>0.1397350332232398</v>
      </c>
      <c r="E19" s="25">
        <f>IncomeStatement!E19/IncomeStatement!E$11</f>
        <v>0.14787129802058904</v>
      </c>
      <c r="F19" s="25">
        <f>IncomeStatement!F19/IncomeStatement!F$11</f>
        <v>0.16350601535250414</v>
      </c>
      <c r="G19" s="25">
        <f>IncomeStatement!G19/IncomeStatement!G$11</f>
        <v>0.16522250614380937</v>
      </c>
      <c r="I19" s="17" t="s">
        <v>34</v>
      </c>
      <c r="J19" s="25">
        <f>BalanceSheet!C22/BalanceSheet!C$46</f>
        <v>0.10414799300164015</v>
      </c>
      <c r="K19" s="25">
        <f>BalanceSheet!D22/BalanceSheet!D$46</f>
        <v>9.9225920937929354E-2</v>
      </c>
      <c r="L19" s="25">
        <f>BalanceSheet!E22/BalanceSheet!E$46</f>
        <v>8.3623930327163767E-2</v>
      </c>
      <c r="M19" s="25">
        <f>BalanceSheet!F22/BalanceSheet!F$46</f>
        <v>7.4713211207253105E-2</v>
      </c>
      <c r="N19" s="25">
        <f>BalanceSheet!G22/BalanceSheet!G$46</f>
        <v>8.9823298315380523E-2</v>
      </c>
    </row>
    <row r="20" spans="2:14" x14ac:dyDescent="0.45">
      <c r="B20" s="17" t="s">
        <v>90</v>
      </c>
      <c r="C20" s="25">
        <f>IncomeStatement!C20/IncomeStatement!C$11</f>
        <v>0.64626781503549069</v>
      </c>
      <c r="D20" s="25">
        <f>IncomeStatement!D20/IncomeStatement!D$11</f>
        <v>0.66845571290615513</v>
      </c>
      <c r="E20" s="25">
        <f>IncomeStatement!E20/IncomeStatement!E$11</f>
        <v>0.65427275883367686</v>
      </c>
      <c r="F20" s="25">
        <f>IncomeStatement!F20/IncomeStatement!F$11</f>
        <v>0.61235176995319784</v>
      </c>
      <c r="G20" s="25">
        <f>IncomeStatement!G20/IncomeStatement!G$11</f>
        <v>0.62122586438355976</v>
      </c>
      <c r="I20" s="17" t="s">
        <v>35</v>
      </c>
      <c r="J20" s="25">
        <f>BalanceSheet!C23/BalanceSheet!C$46</f>
        <v>1.1708955604474835E-3</v>
      </c>
      <c r="K20" s="25">
        <f>BalanceSheet!D23/BalanceSheet!D$46</f>
        <v>1.0297756070285161E-3</v>
      </c>
      <c r="L20" s="25">
        <f>BalanceSheet!E23/BalanceSheet!E$46</f>
        <v>2.6281744746969962E-3</v>
      </c>
      <c r="M20" s="25">
        <f>BalanceSheet!F23/BalanceSheet!F$46</f>
        <v>1.9152858891848517E-3</v>
      </c>
      <c r="N20" s="25">
        <f>BalanceSheet!G23/BalanceSheet!G$46</f>
        <v>7.1561473297249894E-4</v>
      </c>
    </row>
    <row r="21" spans="2:14" x14ac:dyDescent="0.45">
      <c r="B21" s="17"/>
      <c r="C21" s="18">
        <v>44256</v>
      </c>
      <c r="D21" s="18">
        <v>43891</v>
      </c>
      <c r="E21" s="18">
        <v>43525</v>
      </c>
      <c r="F21" s="18">
        <v>43160</v>
      </c>
      <c r="G21" s="18">
        <v>42795</v>
      </c>
      <c r="I21" s="17" t="s">
        <v>36</v>
      </c>
      <c r="J21" s="25">
        <f>BalanceSheet!C24/BalanceSheet!C$46</f>
        <v>0.15997826344637786</v>
      </c>
      <c r="K21" s="25">
        <f>BalanceSheet!D24/BalanceSheet!D$46</f>
        <v>0.15743956572359014</v>
      </c>
      <c r="L21" s="25">
        <f>BalanceSheet!E24/BalanceSheet!E$46</f>
        <v>0.14480874242914793</v>
      </c>
      <c r="M21" s="25">
        <f>BalanceSheet!F24/BalanceSheet!F$46</f>
        <v>0.12356385871813112</v>
      </c>
      <c r="N21" s="25">
        <f>BalanceSheet!G24/BalanceSheet!G$46</f>
        <v>0.13944584566705584</v>
      </c>
    </row>
    <row r="22" spans="2:14" x14ac:dyDescent="0.45">
      <c r="B22" s="17"/>
      <c r="C22" s="24" t="s">
        <v>17</v>
      </c>
      <c r="D22" s="24" t="s">
        <v>17</v>
      </c>
      <c r="E22" s="24" t="s">
        <v>17</v>
      </c>
      <c r="F22" s="24" t="s">
        <v>17</v>
      </c>
      <c r="G22" s="24" t="s">
        <v>17</v>
      </c>
      <c r="I22" s="17" t="s">
        <v>37</v>
      </c>
      <c r="J22" s="25">
        <f>BalanceSheet!C25/BalanceSheet!C$46</f>
        <v>1</v>
      </c>
      <c r="K22" s="25">
        <f>BalanceSheet!D25/BalanceSheet!D$46</f>
        <v>1</v>
      </c>
      <c r="L22" s="25">
        <f>BalanceSheet!E25/BalanceSheet!E$46</f>
        <v>0.99999999999999978</v>
      </c>
      <c r="M22" s="25">
        <f>BalanceSheet!F25/BalanceSheet!F$46</f>
        <v>1</v>
      </c>
      <c r="N22" s="25">
        <f>BalanceSheet!G25/BalanceSheet!G$46</f>
        <v>1</v>
      </c>
    </row>
    <row r="23" spans="2:14" x14ac:dyDescent="0.45">
      <c r="B23" s="17" t="s">
        <v>91</v>
      </c>
      <c r="C23" s="25">
        <f>IncomeStatement!C23/IncomeStatement!C$11</f>
        <v>0.35373218496450909</v>
      </c>
      <c r="D23" s="25">
        <f>IncomeStatement!D23/IncomeStatement!D$11</f>
        <v>0.33154428709384487</v>
      </c>
      <c r="E23" s="25">
        <f>IncomeStatement!E23/IncomeStatement!E$11</f>
        <v>0.3457272411663232</v>
      </c>
      <c r="F23" s="25">
        <f>IncomeStatement!F23/IncomeStatement!F$11</f>
        <v>0.38764823004680204</v>
      </c>
      <c r="G23" s="25">
        <f>IncomeStatement!G23/IncomeStatement!G$11</f>
        <v>0.37877413561644024</v>
      </c>
      <c r="I23" s="17" t="s">
        <v>38</v>
      </c>
      <c r="J23" s="25"/>
      <c r="K23" s="25"/>
      <c r="L23" s="25"/>
      <c r="M23" s="25"/>
      <c r="N23" s="25"/>
    </row>
    <row r="24" spans="2:14" x14ac:dyDescent="0.45">
      <c r="B24" s="17" t="s">
        <v>93</v>
      </c>
      <c r="C24" s="25">
        <f>IncomeStatement!C25/IncomeStatement!C$11</f>
        <v>0.3528544787837844</v>
      </c>
      <c r="D24" s="25">
        <f>IncomeStatement!D25/IncomeStatement!D$11</f>
        <v>0.33084033710245225</v>
      </c>
      <c r="E24" s="25">
        <f>IncomeStatement!E25/IncomeStatement!E$11</f>
        <v>0.3411227052939062</v>
      </c>
      <c r="F24" s="25">
        <f>IncomeStatement!F25/IncomeStatement!F$11</f>
        <v>0.38380221968641937</v>
      </c>
      <c r="G24" s="25">
        <f>IncomeStatement!G25/IncomeStatement!G$11</f>
        <v>0.37426164938892426</v>
      </c>
      <c r="I24" s="17" t="s">
        <v>39</v>
      </c>
      <c r="J24" s="25"/>
      <c r="K24" s="25"/>
      <c r="L24" s="25"/>
      <c r="M24" s="25"/>
      <c r="N24" s="25"/>
    </row>
    <row r="25" spans="2:14" x14ac:dyDescent="0.45">
      <c r="B25" s="17" t="s">
        <v>94</v>
      </c>
      <c r="C25" s="25"/>
      <c r="D25" s="25"/>
      <c r="E25" s="25"/>
      <c r="F25" s="25"/>
      <c r="G25" s="25"/>
      <c r="I25" s="17" t="s">
        <v>40</v>
      </c>
      <c r="J25" s="25">
        <f>BalanceSheet!C28/BalanceSheet!C$46</f>
        <v>0.26017052505630339</v>
      </c>
      <c r="K25" s="25">
        <f>BalanceSheet!D28/BalanceSheet!D$46</f>
        <v>0.27749009669354791</v>
      </c>
      <c r="L25" s="25">
        <f>BalanceSheet!E28/BalanceSheet!E$46</f>
        <v>0.27780932628729882</v>
      </c>
      <c r="M25" s="25">
        <f>BalanceSheet!F28/BalanceSheet!F$46</f>
        <v>0.27124522277186769</v>
      </c>
      <c r="N25" s="25">
        <f>BalanceSheet!G28/BalanceSheet!G$46</f>
        <v>0.25941716536619686</v>
      </c>
    </row>
    <row r="26" spans="2:14" x14ac:dyDescent="0.45">
      <c r="B26" s="17" t="s">
        <v>95</v>
      </c>
      <c r="C26" s="25">
        <f>IncomeStatement!C27/IncomeStatement!C$11</f>
        <v>8.8468668769321523E-2</v>
      </c>
      <c r="D26" s="25">
        <f>IncomeStatement!D27/IncomeStatement!D$11</f>
        <v>8.4899248757368276E-2</v>
      </c>
      <c r="E26" s="25">
        <f>IncomeStatement!E27/IncomeStatement!E$11</f>
        <v>8.5997702741182319E-2</v>
      </c>
      <c r="F26" s="25">
        <f>IncomeStatement!F27/IncomeStatement!F$11</f>
        <v>9.3191715539843303E-2</v>
      </c>
      <c r="G26" s="25">
        <f>IncomeStatement!G27/IncomeStatement!G$11</f>
        <v>0.12254210515794987</v>
      </c>
      <c r="I26" s="17" t="s">
        <v>42</v>
      </c>
      <c r="J26" s="25">
        <f>BalanceSheet!C30/BalanceSheet!C$46</f>
        <v>3.4753218856634925E-2</v>
      </c>
      <c r="K26" s="25">
        <f>BalanceSheet!D30/BalanceSheet!D$46</f>
        <v>4.1398765589496699E-2</v>
      </c>
      <c r="L26" s="25">
        <f>BalanceSheet!E30/BalanceSheet!E$46</f>
        <v>5.4246653652906485E-2</v>
      </c>
      <c r="M26" s="25">
        <f>BalanceSheet!F30/BalanceSheet!F$46</f>
        <v>4.2028362465463327E-2</v>
      </c>
      <c r="N26" s="25">
        <f>BalanceSheet!G30/BalanceSheet!G$46</f>
        <v>5.746896066361358E-2</v>
      </c>
    </row>
    <row r="27" spans="2:14" x14ac:dyDescent="0.45">
      <c r="B27" s="17" t="s">
        <v>97</v>
      </c>
      <c r="C27" s="25">
        <f>IncomeStatement!C29/IncomeStatement!C$11</f>
        <v>8.8297241780898733E-2</v>
      </c>
      <c r="D27" s="25">
        <f>IncomeStatement!D29/IncomeStatement!D$11</f>
        <v>8.379148745273135E-2</v>
      </c>
      <c r="E27" s="25">
        <f>IncomeStatement!E29/IncomeStatement!E$11</f>
        <v>8.7761490436244136E-2</v>
      </c>
      <c r="F27" s="25">
        <f>IncomeStatement!F29/IncomeStatement!F$11</f>
        <v>8.5415851793221559E-2</v>
      </c>
      <c r="G27" s="25">
        <f>IncomeStatement!G29/IncomeStatement!G$11</f>
        <v>0.12496261860367447</v>
      </c>
      <c r="I27" s="17" t="s">
        <v>43</v>
      </c>
      <c r="J27" s="25">
        <f>BalanceSheet!C31/BalanceSheet!C$46</f>
        <v>2.1645732367460934E-4</v>
      </c>
      <c r="K27" s="25">
        <f>BalanceSheet!D31/BalanceSheet!D$46</f>
        <v>3.5063626438414406E-4</v>
      </c>
      <c r="L27" s="25">
        <f>BalanceSheet!E31/BalanceSheet!E$46</f>
        <v>9.2658694948340064E-5</v>
      </c>
      <c r="M27" s="25">
        <f>BalanceSheet!F31/BalanceSheet!F$46</f>
        <v>6.2688193835514446E-5</v>
      </c>
      <c r="N27" s="25">
        <f>BalanceSheet!G31/BalanceSheet!G$46</f>
        <v>1.4262154273332793E-4</v>
      </c>
    </row>
    <row r="28" spans="2:14" x14ac:dyDescent="0.45">
      <c r="B28" s="17" t="s">
        <v>98</v>
      </c>
      <c r="C28" s="25">
        <f>IncomeStatement!C30/IncomeStatement!C$11</f>
        <v>0.26643429395531976</v>
      </c>
      <c r="D28" s="25">
        <f>IncomeStatement!D30/IncomeStatement!D$11</f>
        <v>0.24775279964111349</v>
      </c>
      <c r="E28" s="25">
        <f>IncomeStatement!E30/IncomeStatement!E$11</f>
        <v>0.25796575073007905</v>
      </c>
      <c r="F28" s="25">
        <f>IncomeStatement!F30/IncomeStatement!F$11</f>
        <v>0.29969189611002972</v>
      </c>
      <c r="G28" s="25">
        <f>IncomeStatement!G30/IncomeStatement!G$11</f>
        <v>0.25381151701276577</v>
      </c>
      <c r="I28" s="17" t="s">
        <v>44</v>
      </c>
      <c r="J28" s="25">
        <f>BalanceSheet!C32/BalanceSheet!C$46</f>
        <v>0.32689643512602851</v>
      </c>
      <c r="K28" s="25">
        <f>BalanceSheet!D32/BalanceSheet!D$46</f>
        <v>0.34529582427026817</v>
      </c>
      <c r="L28" s="25">
        <f>BalanceSheet!E32/BalanceSheet!E$46</f>
        <v>0.35939164960924852</v>
      </c>
      <c r="M28" s="25">
        <f>BalanceSheet!F32/BalanceSheet!F$46</f>
        <v>0.32012689124464366</v>
      </c>
      <c r="N28" s="25">
        <f>BalanceSheet!G32/BalanceSheet!G$46</f>
        <v>0.32463225856951428</v>
      </c>
    </row>
    <row r="29" spans="2:14" x14ac:dyDescent="0.45">
      <c r="B29" s="17" t="s">
        <v>99</v>
      </c>
      <c r="C29" s="25">
        <f>IncomeStatement!C31/IncomeStatement!C$11</f>
        <v>0.26643429395531976</v>
      </c>
      <c r="D29" s="25">
        <f>IncomeStatement!D31/IncomeStatement!D$11</f>
        <v>0.24775279964111349</v>
      </c>
      <c r="E29" s="25">
        <f>IncomeStatement!E31/IncomeStatement!E$11</f>
        <v>0.25796575073007905</v>
      </c>
      <c r="F29" s="25">
        <f>IncomeStatement!F31/IncomeStatement!F$11</f>
        <v>0.29969189611002972</v>
      </c>
      <c r="G29" s="25">
        <f>IncomeStatement!G31/IncomeStatement!G$11</f>
        <v>0.25381151701276577</v>
      </c>
      <c r="I29" s="17" t="s">
        <v>45</v>
      </c>
      <c r="J29" s="25">
        <f>BalanceSheet!C33/BalanceSheet!C$46</f>
        <v>0.14184603282280145</v>
      </c>
      <c r="K29" s="25">
        <f>BalanceSheet!D33/BalanceSheet!D$46</f>
        <v>0.16278544205861928</v>
      </c>
      <c r="L29" s="25">
        <f>BalanceSheet!E33/BalanceSheet!E$46</f>
        <v>0.13579836167506329</v>
      </c>
      <c r="M29" s="25">
        <f>BalanceSheet!F33/BalanceSheet!F$46</f>
        <v>0.13849592798173485</v>
      </c>
      <c r="N29" s="25">
        <f>BalanceSheet!G33/BalanceSheet!G$46</f>
        <v>0.16290040406187267</v>
      </c>
    </row>
    <row r="30" spans="2:14" x14ac:dyDescent="0.45">
      <c r="B30" s="17" t="s">
        <v>100</v>
      </c>
      <c r="C30" s="25">
        <f>IncomeStatement!C35/IncomeStatement!C$11</f>
        <v>0.26643429395531976</v>
      </c>
      <c r="D30" s="25">
        <f>IncomeStatement!D35/IncomeStatement!D$11</f>
        <v>0.24775279964111349</v>
      </c>
      <c r="E30" s="25">
        <f>IncomeStatement!E35/IncomeStatement!E$11</f>
        <v>0.25796575073007905</v>
      </c>
      <c r="F30" s="25">
        <f>IncomeStatement!F35/IncomeStatement!F$11</f>
        <v>0.29969189611002972</v>
      </c>
      <c r="G30" s="25">
        <f>IncomeStatement!G35/IncomeStatement!G$11</f>
        <v>0.25381151701276577</v>
      </c>
      <c r="I30" s="17" t="s">
        <v>47</v>
      </c>
      <c r="J30" s="25">
        <f>BalanceSheet!C35/BalanceSheet!C$46</f>
        <v>6.3807753294075278E-5</v>
      </c>
      <c r="K30" s="25">
        <f>BalanceSheet!D35/BalanceSheet!D$46</f>
        <v>8.5555766245079082E-5</v>
      </c>
      <c r="L30" s="25">
        <f>BalanceSheet!E35/BalanceSheet!E$46</f>
        <v>5.5134632812828083E-5</v>
      </c>
      <c r="M30" s="25">
        <f>BalanceSheet!F35/BalanceSheet!F$46</f>
        <v>6.8116862167662089E-5</v>
      </c>
      <c r="N30" s="25">
        <f>BalanceSheet!G35/BalanceSheet!G$46</f>
        <v>1.1615856117147998E-4</v>
      </c>
    </row>
    <row r="31" spans="2:14" x14ac:dyDescent="0.45">
      <c r="B31" s="17"/>
      <c r="C31" s="18">
        <v>44256</v>
      </c>
      <c r="D31" s="18">
        <v>43891</v>
      </c>
      <c r="E31" s="18">
        <v>43525</v>
      </c>
      <c r="F31" s="18">
        <v>43160</v>
      </c>
      <c r="G31" s="18">
        <v>42795</v>
      </c>
      <c r="I31" s="17" t="s">
        <v>48</v>
      </c>
      <c r="J31" s="25">
        <f>BalanceSheet!C36/BalanceSheet!C$46</f>
        <v>5.9591085451389789E-2</v>
      </c>
      <c r="K31" s="25">
        <f>BalanceSheet!D36/BalanceSheet!D$46</f>
        <v>3.7834804888198285E-2</v>
      </c>
      <c r="L31" s="25">
        <f>BalanceSheet!E36/BalanceSheet!E$46</f>
        <v>1.9376910916250899E-2</v>
      </c>
      <c r="M31" s="25">
        <f>BalanceSheet!F36/BalanceSheet!F$46</f>
        <v>2.7341229546845786E-2</v>
      </c>
      <c r="N31" s="25">
        <f>BalanceSheet!G36/BalanceSheet!G$46</f>
        <v>6.6531139060043251E-2</v>
      </c>
    </row>
    <row r="32" spans="2:14" x14ac:dyDescent="0.45">
      <c r="B32" s="17"/>
      <c r="C32" s="24" t="s">
        <v>17</v>
      </c>
      <c r="D32" s="24" t="s">
        <v>17</v>
      </c>
      <c r="E32" s="24" t="s">
        <v>17</v>
      </c>
      <c r="F32" s="24" t="s">
        <v>17</v>
      </c>
      <c r="G32" s="24" t="s">
        <v>17</v>
      </c>
      <c r="I32" s="17" t="s">
        <v>49</v>
      </c>
      <c r="J32" s="25">
        <f>BalanceSheet!C37/BalanceSheet!C$46</f>
        <v>0.5380820507159858</v>
      </c>
      <c r="K32" s="25">
        <f>BalanceSheet!D37/BalanceSheet!D$46</f>
        <v>0.55691626472067202</v>
      </c>
      <c r="L32" s="25">
        <f>BalanceSheet!E37/BalanceSheet!E$46</f>
        <v>0.52597775920389378</v>
      </c>
      <c r="M32" s="25">
        <f>BalanceSheet!F37/BalanceSheet!F$46</f>
        <v>0.48937751786807404</v>
      </c>
      <c r="N32" s="25">
        <f>BalanceSheet!G37/BalanceSheet!G$46</f>
        <v>0.55782767334262695</v>
      </c>
    </row>
    <row r="33" spans="2:14" x14ac:dyDescent="0.45">
      <c r="B33" s="17" t="s">
        <v>101</v>
      </c>
      <c r="C33" s="23"/>
      <c r="D33" s="24"/>
      <c r="E33" s="24"/>
      <c r="F33" s="24"/>
      <c r="G33" s="24"/>
      <c r="I33" s="17" t="s">
        <v>50</v>
      </c>
      <c r="J33" s="25"/>
      <c r="K33" s="25"/>
      <c r="L33" s="25"/>
      <c r="M33" s="25"/>
      <c r="N33" s="25"/>
    </row>
    <row r="34" spans="2:14" x14ac:dyDescent="0.45">
      <c r="B34" s="17" t="s">
        <v>102</v>
      </c>
      <c r="C34" s="25">
        <f>IncomeStatement!C40/IncomeStatement!C$11</f>
        <v>2.194265451811599E-4</v>
      </c>
      <c r="D34" s="25">
        <f>IncomeStatement!D40/IncomeStatement!D$11</f>
        <v>1.9198636128889404E-4</v>
      </c>
      <c r="E34" s="25">
        <f>IncomeStatement!E40/IncomeStatement!E$11</f>
        <v>2.119242451740033E-4</v>
      </c>
      <c r="F34" s="25">
        <f>IncomeStatement!F40/IncomeStatement!F$11</f>
        <v>2.3076062162296252E-4</v>
      </c>
      <c r="G34" s="25">
        <f>IncomeStatement!G40/IncomeStatement!G$11</f>
        <v>1.9791606261035057E-4</v>
      </c>
      <c r="I34" s="17" t="s">
        <v>51</v>
      </c>
      <c r="J34" s="25">
        <f>BalanceSheet!C39/BalanceSheet!C$46</f>
        <v>0.20065512398382079</v>
      </c>
      <c r="K34" s="25">
        <f>BalanceSheet!D39/BalanceSheet!D$46</f>
        <v>0.15874128182211777</v>
      </c>
      <c r="L34" s="25">
        <f>BalanceSheet!E39/BalanceSheet!E$46</f>
        <v>0.20111718751058327</v>
      </c>
      <c r="M34" s="25">
        <f>BalanceSheet!F39/BalanceSheet!F$46</f>
        <v>0.23198935877603694</v>
      </c>
      <c r="N34" s="25">
        <f>BalanceSheet!G39/BalanceSheet!G$46</f>
        <v>0.1859024454719819</v>
      </c>
    </row>
    <row r="35" spans="2:14" x14ac:dyDescent="0.45">
      <c r="B35" s="17" t="s">
        <v>103</v>
      </c>
      <c r="C35" s="25">
        <f>IncomeStatement!C41/IncomeStatement!C$11</f>
        <v>2.0571238610733741E-4</v>
      </c>
      <c r="D35" s="25">
        <f>IncomeStatement!D41/IncomeStatement!D$11</f>
        <v>1.9198636128889404E-4</v>
      </c>
      <c r="E35" s="25">
        <f>IncomeStatement!E41/IncomeStatement!E$11</f>
        <v>2.119242451740033E-4</v>
      </c>
      <c r="F35" s="25">
        <f>IncomeStatement!F41/IncomeStatement!F$11</f>
        <v>2.3076062162296252E-4</v>
      </c>
      <c r="G35" s="25">
        <f>IncomeStatement!G41/IncomeStatement!G$11</f>
        <v>1.9791606261035057E-4</v>
      </c>
      <c r="I35" s="17" t="s">
        <v>52</v>
      </c>
      <c r="J35" s="25">
        <f>BalanceSheet!C40/BalanceSheet!C$46</f>
        <v>0.13872515834918631</v>
      </c>
      <c r="K35" s="25">
        <f>BalanceSheet!D40/BalanceSheet!D$46</f>
        <v>0.14203538591669249</v>
      </c>
      <c r="L35" s="25">
        <f>BalanceSheet!E40/BalanceSheet!E$46</f>
        <v>0.14233703110162246</v>
      </c>
      <c r="M35" s="25">
        <f>BalanceSheet!F40/BalanceSheet!F$46</f>
        <v>0.11588306855218966</v>
      </c>
      <c r="N35" s="25">
        <f>BalanceSheet!G40/BalanceSheet!G$46</f>
        <v>0.11064270086203859</v>
      </c>
    </row>
    <row r="36" spans="2:14" x14ac:dyDescent="0.45">
      <c r="B36" s="17" t="s">
        <v>107</v>
      </c>
      <c r="C36" s="25">
        <f>IncomeStatement!C42/IncomeStatement!C$11</f>
        <v>0.10214867958705019</v>
      </c>
      <c r="D36" s="25">
        <f>IncomeStatement!D42/IncomeStatement!D$11</f>
        <v>0.10350432705260618</v>
      </c>
      <c r="E36" s="25">
        <f>IncomeStatement!E42/IncomeStatement!E$11</f>
        <v>0.11853655134519879</v>
      </c>
      <c r="F36" s="25">
        <f>IncomeStatement!F42/IncomeStatement!F$11</f>
        <v>0.13554705843666601</v>
      </c>
      <c r="G36" s="25">
        <f>IncomeStatement!G42/IncomeStatement!G$11</f>
        <v>0.12439440158792014</v>
      </c>
      <c r="I36" s="17" t="s">
        <v>53</v>
      </c>
      <c r="J36" s="25">
        <f>BalanceSheet!C41/BalanceSheet!C$46</f>
        <v>3.4420906214479283E-2</v>
      </c>
      <c r="K36" s="25">
        <f>BalanceSheet!D41/BalanceSheet!D$46</f>
        <v>3.1865316326590044E-2</v>
      </c>
      <c r="L36" s="25">
        <f>BalanceSheet!E41/BalanceSheet!E$46</f>
        <v>3.3889511279570517E-2</v>
      </c>
      <c r="M36" s="25">
        <f>BalanceSheet!F41/BalanceSheet!F$46</f>
        <v>3.3121081018480221E-2</v>
      </c>
      <c r="N36" s="25">
        <f>BalanceSheet!G41/BalanceSheet!G$46</f>
        <v>5.6202915914154647E-2</v>
      </c>
    </row>
    <row r="37" spans="2:14" x14ac:dyDescent="0.45">
      <c r="B37" s="17" t="s">
        <v>108</v>
      </c>
      <c r="C37" s="25">
        <f>IncomeStatement!C43/IncomeStatement!C$11</f>
        <v>0</v>
      </c>
      <c r="D37" s="25">
        <f>IncomeStatement!D43/IncomeStatement!D$11</f>
        <v>0</v>
      </c>
      <c r="E37" s="25">
        <f>IncomeStatement!E43/IncomeStatement!E$11</f>
        <v>0</v>
      </c>
      <c r="F37" s="25">
        <f>IncomeStatement!F43/IncomeStatement!F$11</f>
        <v>2.70651441080852E-2</v>
      </c>
      <c r="G37" s="25">
        <f>IncomeStatement!G43/IncomeStatement!G$11</f>
        <v>2.4019093358392144E-2</v>
      </c>
      <c r="I37" s="17" t="s">
        <v>54</v>
      </c>
      <c r="J37" s="25">
        <f>BalanceSheet!C42/BalanceSheet!C$46</f>
        <v>5.6823715246024295E-2</v>
      </c>
      <c r="K37" s="25">
        <f>BalanceSheet!D42/BalanceSheet!D$46</f>
        <v>6.0243943952559907E-2</v>
      </c>
      <c r="L37" s="25">
        <f>BalanceSheet!E42/BalanceSheet!E$46</f>
        <v>6.3113846920791722E-2</v>
      </c>
      <c r="M37" s="25">
        <f>BalanceSheet!F42/BalanceSheet!F$46</f>
        <v>9.4062536191122204E-2</v>
      </c>
      <c r="N37" s="25">
        <f>BalanceSheet!G42/BalanceSheet!G$46</f>
        <v>5.7828996491705031E-2</v>
      </c>
    </row>
    <row r="38" spans="2:14" x14ac:dyDescent="0.45">
      <c r="B38" s="17" t="s">
        <v>109</v>
      </c>
      <c r="C38" s="25">
        <f>IncomeStatement!C44/IncomeStatement!C$11</f>
        <v>0</v>
      </c>
      <c r="D38" s="25">
        <f>IncomeStatement!D44/IncomeStatement!D$11</f>
        <v>0</v>
      </c>
      <c r="E38" s="25">
        <f>IncomeStatement!E44/IncomeStatement!E$11</f>
        <v>0</v>
      </c>
      <c r="F38" s="25">
        <f>IncomeStatement!F44/IncomeStatement!F$11</f>
        <v>0</v>
      </c>
      <c r="G38" s="25">
        <f>IncomeStatement!G44/IncomeStatement!G$11</f>
        <v>0</v>
      </c>
      <c r="I38" s="17" t="s">
        <v>55</v>
      </c>
      <c r="J38" s="25">
        <f>BalanceSheet!C43/BalanceSheet!C$46</f>
        <v>8.2903504279893412E-5</v>
      </c>
      <c r="K38" s="25">
        <f>BalanceSheet!D43/BalanceSheet!D$46</f>
        <v>8.7626707636790518E-5</v>
      </c>
      <c r="L38" s="25">
        <f>BalanceSheet!E43/BalanceSheet!E$46</f>
        <v>4.7006677115605268E-5</v>
      </c>
      <c r="M38" s="25">
        <f>BalanceSheet!F43/BalanceSheet!F$46</f>
        <v>8.1817787005939469E-5</v>
      </c>
      <c r="N38" s="25">
        <f>BalanceSheet!G43/BalanceSheet!G$46</f>
        <v>9.4013223969722999E-5</v>
      </c>
    </row>
    <row r="39" spans="2:14" x14ac:dyDescent="0.45">
      <c r="I39" s="17" t="s">
        <v>56</v>
      </c>
      <c r="J39" s="25">
        <f>BalanceSheet!C44/BalanceSheet!C$46</f>
        <v>3.1210141986223582E-2</v>
      </c>
      <c r="K39" s="25">
        <f>BalanceSheet!D44/BalanceSheet!D$46</f>
        <v>5.0110180553730892E-2</v>
      </c>
      <c r="L39" s="25">
        <f>BalanceSheet!E44/BalanceSheet!E$46</f>
        <v>3.3517657306422574E-2</v>
      </c>
      <c r="M39" s="25">
        <f>BalanceSheet!F44/BalanceSheet!F$46</f>
        <v>3.5484619807090979E-2</v>
      </c>
      <c r="N39" s="25">
        <f>BalanceSheet!G44/BalanceSheet!G$46</f>
        <v>3.1501254693523155E-2</v>
      </c>
    </row>
    <row r="40" spans="2:14" x14ac:dyDescent="0.45">
      <c r="B40" s="74" t="s">
        <v>119</v>
      </c>
      <c r="C40" s="74"/>
      <c r="D40" s="74"/>
      <c r="E40" s="74"/>
      <c r="F40" s="74"/>
      <c r="G40" s="74"/>
      <c r="I40" s="17" t="s">
        <v>57</v>
      </c>
      <c r="J40" s="25">
        <f>BalanceSheet!C45/BalanceSheet!C$46</f>
        <v>0.46191794928401414</v>
      </c>
      <c r="K40" s="25">
        <f>BalanceSheet!D45/BalanceSheet!D$46</f>
        <v>0.44308373527932798</v>
      </c>
      <c r="L40" s="25">
        <f>BalanceSheet!E45/BalanceSheet!E$46</f>
        <v>0.47402224079610622</v>
      </c>
      <c r="M40" s="25">
        <f>BalanceSheet!F45/BalanceSheet!F$46</f>
        <v>0.51062248213192596</v>
      </c>
      <c r="N40" s="25">
        <f>BalanceSheet!G45/BalanceSheet!G$46</f>
        <v>0.44217232665737299</v>
      </c>
    </row>
    <row r="41" spans="2:14" x14ac:dyDescent="0.45">
      <c r="B41" s="75" t="s">
        <v>122</v>
      </c>
      <c r="C41" s="75"/>
      <c r="D41" s="75"/>
      <c r="E41" s="75"/>
      <c r="F41" s="75"/>
      <c r="G41" s="75"/>
      <c r="I41" s="17" t="s">
        <v>58</v>
      </c>
      <c r="J41" s="25">
        <f>BalanceSheet!C46/BalanceSheet!C$46</f>
        <v>1</v>
      </c>
      <c r="K41" s="25">
        <f>BalanceSheet!D46/BalanceSheet!D$46</f>
        <v>1</v>
      </c>
      <c r="L41" s="25">
        <f>BalanceSheet!E46/BalanceSheet!E$46</f>
        <v>1</v>
      </c>
      <c r="M41" s="25">
        <f>BalanceSheet!F46/BalanceSheet!F$46</f>
        <v>1</v>
      </c>
      <c r="N41" s="25">
        <f>BalanceSheet!G46/BalanceSheet!G$46</f>
        <v>1</v>
      </c>
    </row>
    <row r="42" spans="2:14" x14ac:dyDescent="0.45">
      <c r="B42" s="75" t="s">
        <v>120</v>
      </c>
      <c r="C42" s="75"/>
      <c r="D42" s="75"/>
      <c r="E42" s="75"/>
      <c r="F42" s="75"/>
      <c r="G42" s="75"/>
      <c r="I42" s="17" t="s">
        <v>59</v>
      </c>
      <c r="J42" s="25"/>
      <c r="K42" s="25"/>
      <c r="L42" s="25"/>
      <c r="M42" s="25"/>
      <c r="N42" s="25"/>
    </row>
    <row r="43" spans="2:14" x14ac:dyDescent="0.45">
      <c r="B43" s="75" t="s">
        <v>121</v>
      </c>
      <c r="C43" s="75"/>
      <c r="D43" s="75"/>
      <c r="E43" s="75"/>
      <c r="F43" s="75"/>
      <c r="G43" s="75"/>
      <c r="I43" s="17" t="s">
        <v>60</v>
      </c>
      <c r="J43" s="25"/>
      <c r="K43" s="25"/>
      <c r="L43" s="25"/>
      <c r="M43" s="25"/>
      <c r="N43" s="25"/>
    </row>
    <row r="44" spans="2:14" x14ac:dyDescent="0.45">
      <c r="I44" s="17" t="s">
        <v>61</v>
      </c>
      <c r="J44" s="25">
        <f>BalanceSheet!C49/BalanceSheet!C$46</f>
        <v>3.6022853422179812E-2</v>
      </c>
      <c r="K44" s="25">
        <f>BalanceSheet!D49/BalanceSheet!D$46</f>
        <v>4.1485615694111598E-2</v>
      </c>
      <c r="L44" s="25">
        <f>BalanceSheet!E49/BalanceSheet!E$46</f>
        <v>4.7787502726251804E-2</v>
      </c>
      <c r="M44" s="25">
        <f>BalanceSheet!F49/BalanceSheet!F$46</f>
        <v>4.8909975100507909E-2</v>
      </c>
      <c r="N44" s="25">
        <f>BalanceSheet!G49/BalanceSheet!G$46</f>
        <v>4.9618508265015897E-2</v>
      </c>
    </row>
    <row r="45" spans="2:14" x14ac:dyDescent="0.45">
      <c r="I45" s="17" t="s">
        <v>62</v>
      </c>
      <c r="J45" s="25"/>
      <c r="K45" s="25"/>
      <c r="L45" s="25"/>
      <c r="M45" s="25"/>
      <c r="N45" s="25"/>
    </row>
    <row r="46" spans="2:14" x14ac:dyDescent="0.45">
      <c r="I46" s="17" t="s">
        <v>63</v>
      </c>
      <c r="J46" s="25">
        <f>BalanceSheet!C50/BalanceSheet!C$46</f>
        <v>0</v>
      </c>
      <c r="K46" s="25">
        <f>BalanceSheet!D50/BalanceSheet!D$46</f>
        <v>0</v>
      </c>
      <c r="L46" s="25">
        <f>BalanceSheet!E50/BalanceSheet!E$46</f>
        <v>0</v>
      </c>
      <c r="M46" s="25">
        <f>BalanceSheet!F50/BalanceSheet!F$46</f>
        <v>0</v>
      </c>
      <c r="N46" s="25">
        <f>BalanceSheet!G50/BalanceSheet!G$46</f>
        <v>0</v>
      </c>
    </row>
    <row r="47" spans="2:14" x14ac:dyDescent="0.45">
      <c r="I47" s="17" t="s">
        <v>64</v>
      </c>
      <c r="J47" s="25"/>
      <c r="K47" s="25"/>
      <c r="L47" s="25"/>
      <c r="M47" s="25"/>
      <c r="N47" s="25"/>
    </row>
    <row r="48" spans="2:14" x14ac:dyDescent="0.45">
      <c r="I48" s="17" t="s">
        <v>65</v>
      </c>
      <c r="J48" s="25"/>
      <c r="K48" s="25"/>
      <c r="L48" s="25"/>
      <c r="M48" s="25"/>
      <c r="N48" s="25"/>
    </row>
    <row r="49" spans="9:14" x14ac:dyDescent="0.45">
      <c r="I49" s="17" t="s">
        <v>66</v>
      </c>
      <c r="J49" s="25">
        <f>BalanceSheet!C51/BalanceSheet!C$46</f>
        <v>0</v>
      </c>
      <c r="K49" s="25">
        <f>BalanceSheet!D51/BalanceSheet!D$46</f>
        <v>0</v>
      </c>
      <c r="L49" s="25">
        <f>BalanceSheet!E51/BalanceSheet!E$46</f>
        <v>0</v>
      </c>
      <c r="M49" s="25">
        <f>BalanceSheet!F51/BalanceSheet!F$46</f>
        <v>0</v>
      </c>
      <c r="N49" s="25"/>
    </row>
    <row r="50" spans="9:14" x14ac:dyDescent="0.45">
      <c r="I50" s="17" t="s">
        <v>67</v>
      </c>
      <c r="J50" s="25"/>
      <c r="K50" s="25"/>
      <c r="L50" s="25"/>
      <c r="M50" s="25"/>
      <c r="N50" s="25"/>
    </row>
    <row r="51" spans="9:14" x14ac:dyDescent="0.45">
      <c r="I51" s="17" t="s">
        <v>68</v>
      </c>
      <c r="J51" s="25">
        <f>BalanceSheet!C53/BalanceSheet!C$46</f>
        <v>1.2961124544118057E-2</v>
      </c>
      <c r="K51" s="25">
        <f>BalanceSheet!D53/BalanceSheet!D$46</f>
        <v>1.4407668695973508E-2</v>
      </c>
      <c r="L51" s="25">
        <f>BalanceSheet!E53/BalanceSheet!E$46</f>
        <v>1.5079118875416051E-2</v>
      </c>
      <c r="M51" s="25">
        <f>BalanceSheet!F53/BalanceSheet!F$46</f>
        <v>1.4387651382294062E-2</v>
      </c>
      <c r="N51" s="25">
        <f>BalanceSheet!G53/BalanceSheet!G$46</f>
        <v>1.5503546666284115E-2</v>
      </c>
    </row>
    <row r="52" spans="9:14" x14ac:dyDescent="0.45">
      <c r="I52" s="17" t="s">
        <v>69</v>
      </c>
      <c r="J52" s="25"/>
      <c r="K52" s="25"/>
      <c r="L52" s="25"/>
      <c r="M52" s="25"/>
      <c r="N52" s="25"/>
    </row>
    <row r="53" spans="9:14" x14ac:dyDescent="0.45">
      <c r="I53" s="17" t="s">
        <v>70</v>
      </c>
      <c r="J53" s="25">
        <f>BalanceSheet!C56/BalanceSheet!C$46</f>
        <v>3.869905306033862E-2</v>
      </c>
      <c r="K53" s="25">
        <f>BalanceSheet!D56/BalanceSheet!D$46</f>
        <v>1.4183618724157724E-2</v>
      </c>
      <c r="L53" s="25">
        <f>BalanceSheet!E56/BalanceSheet!E$46</f>
        <v>3.1089430541877258E-3</v>
      </c>
      <c r="M53" s="25">
        <f>BalanceSheet!F56/BalanceSheet!F$46</f>
        <v>2.6668979451714837E-3</v>
      </c>
      <c r="N53" s="25">
        <f>BalanceSheet!G56/BalanceSheet!G$46</f>
        <v>2.9504831652957218E-3</v>
      </c>
    </row>
    <row r="54" spans="9:14" x14ac:dyDescent="0.45">
      <c r="I54" s="17" t="s">
        <v>71</v>
      </c>
      <c r="J54" s="25"/>
      <c r="K54" s="25"/>
      <c r="L54" s="25"/>
      <c r="M54" s="25"/>
      <c r="N54" s="25"/>
    </row>
    <row r="55" spans="9:14" x14ac:dyDescent="0.45">
      <c r="I55" s="17" t="s">
        <v>72</v>
      </c>
      <c r="J55" s="25">
        <f>BalanceSheet!C59/BalanceSheet!C$46</f>
        <v>0.16089846905638347</v>
      </c>
      <c r="K55" s="25">
        <f>BalanceSheet!D59/BalanceSheet!D$46</f>
        <v>9.7974166300476756E-2</v>
      </c>
      <c r="L55" s="25">
        <f>BalanceSheet!E59/BalanceSheet!E$46</f>
        <v>0.13995472728676647</v>
      </c>
      <c r="M55" s="25">
        <f>BalanceSheet!F59/BalanceSheet!F$46</f>
        <v>0.1874283932796188</v>
      </c>
      <c r="N55" s="25">
        <f>BalanceSheet!G59/BalanceSheet!G$46</f>
        <v>0.11668238892755425</v>
      </c>
    </row>
    <row r="57" spans="9:14" x14ac:dyDescent="0.45">
      <c r="I57" s="76" t="s">
        <v>119</v>
      </c>
      <c r="J57" s="76"/>
      <c r="K57" s="76"/>
      <c r="L57" s="76"/>
      <c r="M57" s="76"/>
      <c r="N57" s="76"/>
    </row>
    <row r="58" spans="9:14" x14ac:dyDescent="0.45">
      <c r="I58" s="73" t="s">
        <v>123</v>
      </c>
      <c r="J58" s="73"/>
      <c r="K58" s="73"/>
      <c r="L58" s="73"/>
      <c r="M58" s="73"/>
      <c r="N58" s="73"/>
    </row>
    <row r="59" spans="9:14" x14ac:dyDescent="0.45">
      <c r="I59" s="73" t="s">
        <v>124</v>
      </c>
      <c r="J59" s="73"/>
      <c r="K59" s="73"/>
      <c r="L59" s="73"/>
      <c r="M59" s="73"/>
      <c r="N59" s="73"/>
    </row>
    <row r="60" spans="9:14" x14ac:dyDescent="0.45">
      <c r="I60" s="73" t="s">
        <v>125</v>
      </c>
      <c r="J60" s="73"/>
      <c r="K60" s="73"/>
      <c r="L60" s="73"/>
      <c r="M60" s="73"/>
      <c r="N60" s="73"/>
    </row>
    <row r="61" spans="9:14" x14ac:dyDescent="0.45">
      <c r="I61" s="73" t="s">
        <v>126</v>
      </c>
      <c r="J61" s="73"/>
      <c r="K61" s="73"/>
      <c r="L61" s="73"/>
      <c r="M61" s="73"/>
      <c r="N61" s="73"/>
    </row>
    <row r="62" spans="9:14" ht="14.55" customHeight="1" x14ac:dyDescent="0.45">
      <c r="I62" s="73"/>
      <c r="J62" s="73"/>
      <c r="K62" s="73"/>
      <c r="L62" s="73"/>
      <c r="M62" s="73"/>
      <c r="N62" s="73"/>
    </row>
  </sheetData>
  <mergeCells count="9">
    <mergeCell ref="I58:N58"/>
    <mergeCell ref="I59:N59"/>
    <mergeCell ref="I60:N60"/>
    <mergeCell ref="I61:N62"/>
    <mergeCell ref="B40:G40"/>
    <mergeCell ref="B41:G41"/>
    <mergeCell ref="B42:G42"/>
    <mergeCell ref="B43:G43"/>
    <mergeCell ref="I57:N5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D24EB-F88E-49E5-A29B-F4EFED3774BB}">
  <sheetPr>
    <tabColor rgb="FF92D050"/>
  </sheetPr>
  <dimension ref="B2:N56"/>
  <sheetViews>
    <sheetView showGridLines="0" topLeftCell="A4" zoomScaleNormal="100" workbookViewId="0">
      <selection activeCell="J12" sqref="J12"/>
    </sheetView>
  </sheetViews>
  <sheetFormatPr defaultColWidth="8.796875" defaultRowHeight="14.25" x14ac:dyDescent="0.45"/>
  <cols>
    <col min="2" max="2" width="39.46484375" bestFit="1" customWidth="1"/>
    <col min="3" max="3" width="6.796875" bestFit="1" customWidth="1"/>
    <col min="4" max="7" width="7" bestFit="1" customWidth="1"/>
    <col min="9" max="9" width="30.33203125" bestFit="1" customWidth="1"/>
    <col min="10" max="10" width="6.6640625" bestFit="1" customWidth="1"/>
    <col min="11" max="14" width="7" bestFit="1" customWidth="1"/>
  </cols>
  <sheetData>
    <row r="2" spans="2:14" x14ac:dyDescent="0.45">
      <c r="B2" s="17"/>
      <c r="C2" s="26" t="s">
        <v>16</v>
      </c>
      <c r="D2" s="18">
        <v>43891</v>
      </c>
      <c r="E2" s="18">
        <v>43525</v>
      </c>
      <c r="F2" s="18">
        <v>43160</v>
      </c>
      <c r="G2" s="18">
        <v>42795</v>
      </c>
      <c r="I2" s="17"/>
      <c r="J2" s="26" t="s">
        <v>16</v>
      </c>
      <c r="K2" s="18">
        <v>43891</v>
      </c>
      <c r="L2" s="18">
        <v>43525</v>
      </c>
      <c r="M2" s="18">
        <v>43160</v>
      </c>
      <c r="N2" s="18">
        <v>42795</v>
      </c>
    </row>
    <row r="3" spans="2:14" x14ac:dyDescent="0.45">
      <c r="B3" s="17"/>
      <c r="C3" s="24" t="s">
        <v>17</v>
      </c>
      <c r="D3" s="24" t="s">
        <v>17</v>
      </c>
      <c r="E3" s="24" t="s">
        <v>17</v>
      </c>
      <c r="F3" s="24" t="s">
        <v>17</v>
      </c>
      <c r="G3" s="24" t="s">
        <v>17</v>
      </c>
      <c r="I3" s="17"/>
      <c r="J3" s="24" t="s">
        <v>17</v>
      </c>
      <c r="K3" s="24" t="s">
        <v>17</v>
      </c>
      <c r="L3" s="24" t="s">
        <v>17</v>
      </c>
      <c r="M3" s="24" t="s">
        <v>17</v>
      </c>
      <c r="N3" s="24" t="s">
        <v>17</v>
      </c>
    </row>
    <row r="4" spans="2:14" x14ac:dyDescent="0.45">
      <c r="B4" s="17" t="s">
        <v>74</v>
      </c>
      <c r="C4" s="23"/>
      <c r="D4" s="24"/>
      <c r="E4" s="24"/>
      <c r="F4" s="24"/>
      <c r="G4" s="24"/>
      <c r="I4" s="17" t="s">
        <v>18</v>
      </c>
      <c r="J4" s="23"/>
      <c r="K4" s="24"/>
      <c r="L4" s="24"/>
      <c r="M4" s="24"/>
      <c r="N4" s="24"/>
    </row>
    <row r="5" spans="2:14" x14ac:dyDescent="0.45">
      <c r="B5" s="17" t="s">
        <v>75</v>
      </c>
      <c r="C5" s="25">
        <f>IncomeStatement!C5/IncomeStatement!$G5</f>
        <v>1.5365550636565337</v>
      </c>
      <c r="D5" s="25">
        <f>IncomeStatement!D5/IncomeStatement!$G5</f>
        <v>1.3094282837366864</v>
      </c>
      <c r="E5" s="25">
        <f>IncomeStatement!E5/IncomeStatement!$G5</f>
        <v>1.0706551353305465</v>
      </c>
      <c r="F5" s="25">
        <f>IncomeStatement!F5/IncomeStatement!$G5</f>
        <v>1.032829210574683</v>
      </c>
      <c r="G5" s="25">
        <f>IncomeStatement!G5/IncomeStatement!$G5</f>
        <v>1</v>
      </c>
      <c r="I5" s="17" t="s">
        <v>19</v>
      </c>
      <c r="J5" s="23"/>
      <c r="K5" s="24"/>
      <c r="L5" s="24"/>
      <c r="M5" s="24"/>
      <c r="N5" s="24"/>
    </row>
    <row r="6" spans="2:14" x14ac:dyDescent="0.45">
      <c r="B6" s="17" t="s">
        <v>76</v>
      </c>
      <c r="C6" s="25">
        <f>IncomeStatement!C6/IncomeStatement!$G6</f>
        <v>3.6976607063593536</v>
      </c>
      <c r="D6" s="25">
        <f>IncomeStatement!D6/IncomeStatement!$G6</f>
        <v>3.0056842649211952</v>
      </c>
      <c r="E6" s="25">
        <f>IncomeStatement!E6/IncomeStatement!$G6</f>
        <v>2.5720570016496294</v>
      </c>
      <c r="F6" s="25">
        <f>IncomeStatement!F6/IncomeStatement!$G6</f>
        <v>1.3179942097348005</v>
      </c>
      <c r="G6" s="25">
        <f>IncomeStatement!G6/IncomeStatement!$G6</f>
        <v>1</v>
      </c>
      <c r="I6" s="17" t="s">
        <v>20</v>
      </c>
      <c r="J6" s="25">
        <f>BalanceSheet!C6/BalanceSheet!$G6</f>
        <v>1.0138188700177835</v>
      </c>
      <c r="K6" s="25">
        <f>BalanceSheet!D6/BalanceSheet!$G6</f>
        <v>1.0052779273326482</v>
      </c>
      <c r="L6" s="25">
        <f>BalanceSheet!E6/BalanceSheet!$G6</f>
        <v>1.0040950842673717</v>
      </c>
      <c r="M6" s="25">
        <f>BalanceSheet!F6/BalanceSheet!$G6</f>
        <v>1.0027409328960895</v>
      </c>
      <c r="N6" s="25">
        <f>BalanceSheet!G6/BalanceSheet!$G6</f>
        <v>1</v>
      </c>
    </row>
    <row r="7" spans="2:14" x14ac:dyDescent="0.45">
      <c r="B7" s="17" t="s">
        <v>77</v>
      </c>
      <c r="C7" s="25">
        <f>IncomeStatement!C7/IncomeStatement!$G7</f>
        <v>1.4683672317565166</v>
      </c>
      <c r="D7" s="25">
        <f>IncomeStatement!D7/IncomeStatement!$G7</f>
        <v>1.2559075231505676</v>
      </c>
      <c r="E7" s="25">
        <f>IncomeStatement!E7/IncomeStatement!$G7</f>
        <v>1.0232824682790191</v>
      </c>
      <c r="F7" s="25">
        <f>IncomeStatement!F7/IncomeStatement!$G7</f>
        <v>1.023831601831142</v>
      </c>
      <c r="G7" s="25">
        <f>IncomeStatement!G7/IncomeStatement!$G7</f>
        <v>1</v>
      </c>
      <c r="I7" s="17" t="s">
        <v>21</v>
      </c>
      <c r="J7" s="25">
        <f>BalanceSheet!C7/BalanceSheet!$G7</f>
        <v>1.0138188700177835</v>
      </c>
      <c r="K7" s="25">
        <f>BalanceSheet!D7/BalanceSheet!$G7</f>
        <v>1.0052779273326482</v>
      </c>
      <c r="L7" s="25">
        <f>BalanceSheet!E7/BalanceSheet!$G7</f>
        <v>1.0040950842673717</v>
      </c>
      <c r="M7" s="25">
        <f>BalanceSheet!F7/BalanceSheet!$G7</f>
        <v>1.0027409328960895</v>
      </c>
      <c r="N7" s="25">
        <f>BalanceSheet!G7/BalanceSheet!$G7</f>
        <v>1</v>
      </c>
    </row>
    <row r="8" spans="2:14" x14ac:dyDescent="0.45">
      <c r="B8" s="17" t="s">
        <v>78</v>
      </c>
      <c r="C8" s="25">
        <f>IncomeStatement!C8/IncomeStatement!$G8</f>
        <v>1.3464218969007944</v>
      </c>
      <c r="D8" s="25">
        <f>IncomeStatement!D8/IncomeStatement!$G8</f>
        <v>1.1422091574521105</v>
      </c>
      <c r="E8" s="25">
        <f>IncomeStatement!E8/IncomeStatement!$G8</f>
        <v>0.6228975237501948</v>
      </c>
      <c r="F8" s="25">
        <f>IncomeStatement!F8/IncomeStatement!$G8</f>
        <v>0.82730493692571261</v>
      </c>
      <c r="G8" s="25">
        <f>IncomeStatement!G8/IncomeStatement!$G8</f>
        <v>1</v>
      </c>
      <c r="I8" s="17" t="s">
        <v>22</v>
      </c>
      <c r="J8" s="25">
        <f>BalanceSheet!C8/BalanceSheet!$G8</f>
        <v>1.2012612606490289</v>
      </c>
      <c r="K8" s="25">
        <f>BalanceSheet!D8/BalanceSheet!$G8</f>
        <v>1.0713528087219162</v>
      </c>
      <c r="L8" s="25">
        <f>BalanceSheet!E8/BalanceSheet!$G8</f>
        <v>1.026697929630433</v>
      </c>
      <c r="M8" s="25">
        <f>BalanceSheet!F8/BalanceSheet!$G8</f>
        <v>1.1091757847827148</v>
      </c>
      <c r="N8" s="25">
        <f>BalanceSheet!G8/BalanceSheet!$G8</f>
        <v>1</v>
      </c>
    </row>
    <row r="9" spans="2:14" x14ac:dyDescent="0.45">
      <c r="B9" s="17" t="s">
        <v>79</v>
      </c>
      <c r="C9" s="25">
        <f>IncomeStatement!C9/IncomeStatement!$G9</f>
        <v>1.4670717321149522</v>
      </c>
      <c r="D9" s="25">
        <f>IncomeStatement!D9/IncomeStatement!$G9</f>
        <v>1.2546996360904918</v>
      </c>
      <c r="E9" s="25">
        <f>IncomeStatement!E9/IncomeStatement!$G9</f>
        <v>1.0190289349008161</v>
      </c>
      <c r="F9" s="25">
        <f>IncomeStatement!F9/IncomeStatement!$G9</f>
        <v>1.0217437792486375</v>
      </c>
      <c r="G9" s="25">
        <f>IncomeStatement!G9/IncomeStatement!$G9</f>
        <v>1</v>
      </c>
      <c r="I9" s="17" t="s">
        <v>23</v>
      </c>
      <c r="J9" s="25">
        <f>BalanceSheet!C9/BalanceSheet!$G9</f>
        <v>1.2012612606490289</v>
      </c>
      <c r="K9" s="25">
        <f>BalanceSheet!D9/BalanceSheet!$G9</f>
        <v>1.0713528087219162</v>
      </c>
      <c r="L9" s="25">
        <f>BalanceSheet!E9/BalanceSheet!$G9</f>
        <v>1.026697929630433</v>
      </c>
      <c r="M9" s="25">
        <f>BalanceSheet!F9/BalanceSheet!$G9</f>
        <v>1.1091757847827148</v>
      </c>
      <c r="N9" s="25">
        <f>BalanceSheet!G9/BalanceSheet!$G9</f>
        <v>1</v>
      </c>
    </row>
    <row r="10" spans="2:14" x14ac:dyDescent="0.45">
      <c r="B10" s="17" t="s">
        <v>80</v>
      </c>
      <c r="C10" s="25">
        <f>IncomeStatement!C10/IncomeStatement!$G10</f>
        <v>0.91107696695632978</v>
      </c>
      <c r="D10" s="25">
        <f>IncomeStatement!D10/IncomeStatement!$G10</f>
        <v>0.84476881391486758</v>
      </c>
      <c r="E10" s="25">
        <f>IncomeStatement!E10/IncomeStatement!$G10</f>
        <v>1.2110461452118191</v>
      </c>
      <c r="F10" s="25">
        <f>IncomeStatement!F10/IncomeStatement!$G10</f>
        <v>1.1950970424926051</v>
      </c>
      <c r="G10" s="25">
        <f>IncomeStatement!G10/IncomeStatement!$G10</f>
        <v>1</v>
      </c>
      <c r="I10" s="17" t="s">
        <v>25</v>
      </c>
      <c r="J10" s="25">
        <f>BalanceSheet!C11/BalanceSheet!$G11</f>
        <v>1.1693311241447748</v>
      </c>
      <c r="K10" s="25">
        <f>BalanceSheet!D11/BalanceSheet!$G11</f>
        <v>1.0560475353169476</v>
      </c>
      <c r="L10" s="25">
        <f>BalanceSheet!E11/BalanceSheet!$G11</f>
        <v>1.02039993662589</v>
      </c>
      <c r="M10" s="25">
        <f>BalanceSheet!F11/BalanceSheet!$G11</f>
        <v>1.1036912375485852</v>
      </c>
      <c r="N10" s="25">
        <f>BalanceSheet!G11/BalanceSheet!$G11</f>
        <v>1</v>
      </c>
    </row>
    <row r="11" spans="2:14" x14ac:dyDescent="0.45">
      <c r="B11" s="17" t="s">
        <v>81</v>
      </c>
      <c r="C11" s="25">
        <f>IncomeStatement!C11/IncomeStatement!$G11</f>
        <v>1.4431512828820223</v>
      </c>
      <c r="D11" s="25">
        <f>IncomeStatement!D11/IncomeStatement!$G11</f>
        <v>1.2370632660464902</v>
      </c>
      <c r="E11" s="25">
        <f>IncomeStatement!E11/IncomeStatement!$G11</f>
        <v>1.0272900521251533</v>
      </c>
      <c r="F11" s="25">
        <f>IncomeStatement!F11/IncomeStatement!$G11</f>
        <v>1.0292019212899695</v>
      </c>
      <c r="G11" s="25">
        <f>IncomeStatement!G11/IncomeStatement!$G11</f>
        <v>1</v>
      </c>
      <c r="I11" s="17" t="s">
        <v>26</v>
      </c>
      <c r="J11" s="23"/>
      <c r="K11" s="24"/>
      <c r="L11" s="24"/>
      <c r="M11" s="24"/>
      <c r="N11" s="24"/>
    </row>
    <row r="12" spans="2:14" x14ac:dyDescent="0.45">
      <c r="B12" s="17" t="s">
        <v>82</v>
      </c>
      <c r="C12" s="25"/>
      <c r="D12" s="25"/>
      <c r="E12" s="25"/>
      <c r="F12" s="25"/>
      <c r="G12" s="25"/>
      <c r="I12" s="17" t="s">
        <v>27</v>
      </c>
      <c r="J12" s="56">
        <f>BalanceSheet!C14/BalanceSheet!$G14</f>
        <v>0.42822085889570555</v>
      </c>
      <c r="K12" s="56">
        <f>BalanceSheet!D14/BalanceSheet!$G14</f>
        <v>0.5950920245398772</v>
      </c>
      <c r="L12" s="25">
        <f>BalanceSheet!E14/BalanceSheet!$G14</f>
        <v>0.6846625766871165</v>
      </c>
      <c r="M12" s="25">
        <f>BalanceSheet!F14/BalanceSheet!$G14</f>
        <v>0.7239263803680982</v>
      </c>
      <c r="N12" s="25">
        <f>BalanceSheet!G14/BalanceSheet!$G14</f>
        <v>1</v>
      </c>
    </row>
    <row r="13" spans="2:14" x14ac:dyDescent="0.45">
      <c r="B13" s="17" t="s">
        <v>83</v>
      </c>
      <c r="C13" s="25">
        <f>IncomeStatement!C13/IncomeStatement!$G13</f>
        <v>1.5127937679670462</v>
      </c>
      <c r="D13" s="25">
        <f>IncomeStatement!D13/IncomeStatement!$G13</f>
        <v>1.2236012656858422</v>
      </c>
      <c r="E13" s="25">
        <f>IncomeStatement!E13/IncomeStatement!$G13</f>
        <v>1.0400529433313861</v>
      </c>
      <c r="F13" s="25">
        <f>IncomeStatement!F13/IncomeStatement!$G13</f>
        <v>1.0304177942118973</v>
      </c>
      <c r="G13" s="25">
        <f>IncomeStatement!G13/IncomeStatement!$G13</f>
        <v>1</v>
      </c>
      <c r="I13" s="17" t="s">
        <v>29</v>
      </c>
      <c r="J13" s="25">
        <f>BalanceSheet!C16/BalanceSheet!$G16</f>
        <v>8.9224224224224233</v>
      </c>
      <c r="K13" s="25">
        <f>BalanceSheet!D16/BalanceSheet!$G16</f>
        <v>4.6871871871871873</v>
      </c>
      <c r="L13" s="25">
        <f>BalanceSheet!E16/BalanceSheet!$G16</f>
        <v>6.3313313313313309</v>
      </c>
      <c r="M13" s="25">
        <f>BalanceSheet!F16/BalanceSheet!$G16</f>
        <v>4.3552302302302301</v>
      </c>
      <c r="N13" s="25">
        <f>BalanceSheet!G16/BalanceSheet!$G16</f>
        <v>1</v>
      </c>
    </row>
    <row r="14" spans="2:14" x14ac:dyDescent="0.45">
      <c r="B14" s="17" t="s">
        <v>84</v>
      </c>
      <c r="C14" s="25">
        <f>IncomeStatement!C14/IncomeStatement!$G14</f>
        <v>2.1533819372540286</v>
      </c>
      <c r="D14" s="25">
        <f>IncomeStatement!D14/IncomeStatement!$G14</f>
        <v>2.5283982267545864</v>
      </c>
      <c r="E14" s="25">
        <f>IncomeStatement!E14/IncomeStatement!$G14</f>
        <v>1.6199156026167452</v>
      </c>
      <c r="F14" s="25">
        <f>IncomeStatement!F14/IncomeStatement!$G14</f>
        <v>1.0041203551229589</v>
      </c>
      <c r="G14" s="25">
        <f>IncomeStatement!G14/IncomeStatement!$G14</f>
        <v>1</v>
      </c>
      <c r="I14" s="17" t="s">
        <v>30</v>
      </c>
      <c r="J14" s="25">
        <f>BalanceSheet!C18/BalanceSheet!$G18</f>
        <v>1.1314897831526274</v>
      </c>
      <c r="K14" s="25">
        <f>BalanceSheet!D18/BalanceSheet!$G18</f>
        <v>0.98778930358632211</v>
      </c>
      <c r="L14" s="25">
        <f>BalanceSheet!E18/BalanceSheet!$G18</f>
        <v>1.0579432513205451</v>
      </c>
      <c r="M14" s="25">
        <f>BalanceSheet!F18/BalanceSheet!$G18</f>
        <v>0.93677891298304139</v>
      </c>
      <c r="N14" s="25">
        <f>BalanceSheet!G18/BalanceSheet!$G18</f>
        <v>1</v>
      </c>
    </row>
    <row r="15" spans="2:14" x14ac:dyDescent="0.45">
      <c r="B15" s="17" t="s">
        <v>85</v>
      </c>
      <c r="C15" s="25">
        <f>IncomeStatement!C15/IncomeStatement!$G15</f>
        <v>1.7648014173925881</v>
      </c>
      <c r="D15" s="25">
        <f>IncomeStatement!D15/IncomeStatement!$G15</f>
        <v>3.3761504011024166</v>
      </c>
      <c r="E15" s="25">
        <f>IncomeStatement!E15/IncomeStatement!$G15</f>
        <v>3.1756976229145133</v>
      </c>
      <c r="F15" s="25">
        <f>IncomeStatement!F15/IncomeStatement!$G15</f>
        <v>3.4604557310891284</v>
      </c>
      <c r="G15" s="25">
        <f>IncomeStatement!G15/IncomeStatement!$G15</f>
        <v>1</v>
      </c>
      <c r="I15" s="17" t="s">
        <v>31</v>
      </c>
      <c r="J15" s="23"/>
      <c r="K15" s="24"/>
      <c r="L15" s="24"/>
      <c r="M15" s="24"/>
      <c r="N15" s="24"/>
    </row>
    <row r="16" spans="2:14" x14ac:dyDescent="0.45">
      <c r="B16" s="17" t="s">
        <v>86</v>
      </c>
      <c r="C16" s="25">
        <f>IncomeStatement!C16/IncomeStatement!$G16</f>
        <v>1.372997788351987</v>
      </c>
      <c r="D16" s="25">
        <f>IncomeStatement!D16/IncomeStatement!$G16</f>
        <v>1.170581730447021</v>
      </c>
      <c r="E16" s="25">
        <f>IncomeStatement!E16/IncomeStatement!$G16</f>
        <v>1.0683241261118079</v>
      </c>
      <c r="F16" s="25">
        <f>IncomeStatement!F16/IncomeStatement!$G16</f>
        <v>1.0282224477486188</v>
      </c>
      <c r="G16" s="25">
        <f>IncomeStatement!G16/IncomeStatement!$G16</f>
        <v>1</v>
      </c>
      <c r="I16" s="17" t="s">
        <v>33</v>
      </c>
      <c r="J16" s="25">
        <f>BalanceSheet!C21/BalanceSheet!$G21</f>
        <v>1.3275064252702602</v>
      </c>
      <c r="K16" s="25">
        <f>BalanceSheet!D21/BalanceSheet!$G21</f>
        <v>1.2586292376865609</v>
      </c>
      <c r="L16" s="25">
        <f>BalanceSheet!E21/BalanceSheet!$G21</f>
        <v>1.2305546532633533</v>
      </c>
      <c r="M16" s="25">
        <f>BalanceSheet!F21/BalanceSheet!$G21</f>
        <v>1.0342633591483881</v>
      </c>
      <c r="N16" s="25">
        <f>BalanceSheet!G21/BalanceSheet!$G21</f>
        <v>1</v>
      </c>
    </row>
    <row r="17" spans="2:14" x14ac:dyDescent="0.45">
      <c r="B17" s="17" t="s">
        <v>87</v>
      </c>
      <c r="C17" s="56">
        <f>IncomeStatement!C17/IncomeStatement!$G17</f>
        <v>0.95112285336856017</v>
      </c>
      <c r="D17" s="56">
        <f>IncomeStatement!D17/IncomeStatement!$G17</f>
        <v>0.8665785997357992</v>
      </c>
      <c r="E17" s="25">
        <f>IncomeStatement!E17/IncomeStatement!$G17</f>
        <v>0.98150594451783346</v>
      </c>
      <c r="F17" s="25">
        <f>IncomeStatement!F17/IncomeStatement!$G17</f>
        <v>1.203874944958168</v>
      </c>
      <c r="G17" s="25">
        <f>IncomeStatement!G17/IncomeStatement!$G17</f>
        <v>1</v>
      </c>
      <c r="I17" s="17" t="s">
        <v>34</v>
      </c>
      <c r="J17" s="25">
        <f>BalanceSheet!C22/BalanceSheet!$G22</f>
        <v>1.3869288606130712</v>
      </c>
      <c r="K17" s="25">
        <f>BalanceSheet!D22/BalanceSheet!$G22</f>
        <v>1.1887033525244333</v>
      </c>
      <c r="L17" s="25">
        <f>BalanceSheet!E22/BalanceSheet!$G22</f>
        <v>0.95718673875863103</v>
      </c>
      <c r="M17" s="25">
        <f>BalanceSheet!F22/BalanceSheet!$G22</f>
        <v>0.89629208099646929</v>
      </c>
      <c r="N17" s="25">
        <f>BalanceSheet!G22/BalanceSheet!$G22</f>
        <v>1</v>
      </c>
    </row>
    <row r="18" spans="2:14" x14ac:dyDescent="0.45">
      <c r="B18" s="17" t="s">
        <v>88</v>
      </c>
      <c r="C18" s="25">
        <f>IncomeStatement!C18/IncomeStatement!$G18</f>
        <v>1.2952864436027238</v>
      </c>
      <c r="D18" s="25">
        <f>IncomeStatement!D18/IncomeStatement!$G18</f>
        <v>1.2404393495678823</v>
      </c>
      <c r="E18" s="25">
        <f>IncomeStatement!E18/IncomeStatement!$G18</f>
        <v>1.178274536198366</v>
      </c>
      <c r="F18" s="25">
        <f>IncomeStatement!F18/IncomeStatement!$G18</f>
        <v>1.1777876429353937</v>
      </c>
      <c r="G18" s="25">
        <f>IncomeStatement!G18/IncomeStatement!$G18</f>
        <v>1</v>
      </c>
      <c r="I18" s="17" t="s">
        <v>35</v>
      </c>
      <c r="J18" s="25">
        <f>BalanceSheet!C23/BalanceSheet!$G23</f>
        <v>1.9571817827948617</v>
      </c>
      <c r="K18" s="25">
        <f>BalanceSheet!D23/BalanceSheet!$G23</f>
        <v>1.5484624367458155</v>
      </c>
      <c r="L18" s="25">
        <f>BalanceSheet!E23/BalanceSheet!$G23</f>
        <v>3.7759828727131177</v>
      </c>
      <c r="M18" s="25">
        <f>BalanceSheet!F23/BalanceSheet!$G23</f>
        <v>2.88400155702608</v>
      </c>
      <c r="N18" s="25">
        <f>BalanceSheet!G23/BalanceSheet!$G23</f>
        <v>1</v>
      </c>
    </row>
    <row r="19" spans="2:14" x14ac:dyDescent="0.45">
      <c r="B19" s="17" t="s">
        <v>89</v>
      </c>
      <c r="C19" s="25">
        <f>IncomeStatement!C19/IncomeStatement!$G19</f>
        <v>1.2613549653753964</v>
      </c>
      <c r="D19" s="25">
        <f>IncomeStatement!D19/IncomeStatement!$G19</f>
        <v>1.0462320213796894</v>
      </c>
      <c r="E19" s="25">
        <f>IncomeStatement!E19/IncomeStatement!$G19</f>
        <v>0.91940690767131716</v>
      </c>
      <c r="F19" s="25">
        <f>IncomeStatement!F19/IncomeStatement!$G19</f>
        <v>1.0185095788148453</v>
      </c>
      <c r="G19" s="25">
        <f>IncomeStatement!G19/IncomeStatement!$G19</f>
        <v>1</v>
      </c>
      <c r="I19" s="17" t="s">
        <v>36</v>
      </c>
      <c r="J19" s="25">
        <f>BalanceSheet!C24/BalanceSheet!$G24</f>
        <v>1.3722956175545522</v>
      </c>
      <c r="K19" s="25">
        <f>BalanceSheet!D24/BalanceSheet!$G24</f>
        <v>1.2149143177330379</v>
      </c>
      <c r="L19" s="25">
        <f>BalanceSheet!E24/BalanceSheet!$G24</f>
        <v>1.0676878422771099</v>
      </c>
      <c r="M19" s="25">
        <f>BalanceSheet!F24/BalanceSheet!$G24</f>
        <v>0.95483215624466267</v>
      </c>
      <c r="N19" s="25">
        <f>BalanceSheet!G24/BalanceSheet!$G24</f>
        <v>1</v>
      </c>
    </row>
    <row r="20" spans="2:14" x14ac:dyDescent="0.45">
      <c r="B20" s="17" t="s">
        <v>90</v>
      </c>
      <c r="C20" s="25">
        <f>IncomeStatement!C20/IncomeStatement!$G20</f>
        <v>1.5013254917827792</v>
      </c>
      <c r="D20" s="25">
        <f>IncomeStatement!D20/IncomeStatement!$G20</f>
        <v>1.3311132952194045</v>
      </c>
      <c r="E20" s="25">
        <f>IncomeStatement!E20/IncomeStatement!$G20</f>
        <v>1.0819380438920809</v>
      </c>
      <c r="F20" s="25">
        <f>IncomeStatement!F20/IncomeStatement!$G20</f>
        <v>1.0144999657516243</v>
      </c>
      <c r="G20" s="25">
        <f>IncomeStatement!G20/IncomeStatement!$G20</f>
        <v>1</v>
      </c>
      <c r="I20" s="17" t="s">
        <v>37</v>
      </c>
      <c r="J20" s="25">
        <f>BalanceSheet!C25/BalanceSheet!$G25</f>
        <v>1.1961682716929245</v>
      </c>
      <c r="K20" s="25">
        <f>BalanceSheet!D25/BalanceSheet!$G25</f>
        <v>1.0760621300666686</v>
      </c>
      <c r="L20" s="25">
        <f>BalanceSheet!E25/BalanceSheet!$G25</f>
        <v>1.028146723583433</v>
      </c>
      <c r="M20" s="25">
        <f>BalanceSheet!F25/BalanceSheet!$G25</f>
        <v>1.0775592384288177</v>
      </c>
      <c r="N20" s="25">
        <f>BalanceSheet!G25/BalanceSheet!$G25</f>
        <v>1</v>
      </c>
    </row>
    <row r="21" spans="2:14" x14ac:dyDescent="0.45">
      <c r="B21" s="17"/>
      <c r="C21" s="18">
        <v>44256</v>
      </c>
      <c r="D21" s="18">
        <v>43891</v>
      </c>
      <c r="E21" s="18">
        <v>43525</v>
      </c>
      <c r="F21" s="18">
        <v>43160</v>
      </c>
      <c r="G21" s="18">
        <v>42795</v>
      </c>
      <c r="I21" s="17" t="s">
        <v>38</v>
      </c>
      <c r="J21" s="23"/>
      <c r="K21" s="24"/>
      <c r="L21" s="24"/>
      <c r="M21" s="24"/>
      <c r="N21" s="24"/>
    </row>
    <row r="22" spans="2:14" x14ac:dyDescent="0.45">
      <c r="B22" s="17"/>
      <c r="C22" s="24" t="s">
        <v>17</v>
      </c>
      <c r="D22" s="24" t="s">
        <v>17</v>
      </c>
      <c r="E22" s="24" t="s">
        <v>17</v>
      </c>
      <c r="F22" s="24" t="s">
        <v>17</v>
      </c>
      <c r="G22" s="24" t="s">
        <v>17</v>
      </c>
      <c r="I22" s="17" t="s">
        <v>39</v>
      </c>
      <c r="J22" s="23"/>
      <c r="K22" s="24"/>
      <c r="L22" s="24"/>
      <c r="M22" s="24"/>
      <c r="N22" s="24"/>
    </row>
    <row r="23" spans="2:14" x14ac:dyDescent="0.45">
      <c r="B23" s="17" t="s">
        <v>91</v>
      </c>
      <c r="C23" s="25">
        <f>IncomeStatement!C23/IncomeStatement!$G23</f>
        <v>1.3477400079004627</v>
      </c>
      <c r="D23" s="25">
        <f>IncomeStatement!D23/IncomeStatement!$G23</f>
        <v>1.0828122093497168</v>
      </c>
      <c r="E23" s="25">
        <f>IncomeStatement!E23/IncomeStatement!$G23</f>
        <v>0.93766211101194896</v>
      </c>
      <c r="F23" s="25">
        <f>IncomeStatement!F23/IncomeStatement!$G23</f>
        <v>1.0533145366420527</v>
      </c>
      <c r="G23" s="25">
        <f>IncomeStatement!G23/IncomeStatement!$G23</f>
        <v>1</v>
      </c>
      <c r="I23" s="17" t="s">
        <v>40</v>
      </c>
      <c r="J23" s="25">
        <f>BalanceSheet!C28/BalanceSheet!$G28</f>
        <v>1.199642000801042</v>
      </c>
      <c r="K23" s="25">
        <f>BalanceSheet!D28/BalanceSheet!$G28</f>
        <v>1.1510286302718709</v>
      </c>
      <c r="L23" s="25">
        <f>BalanceSheet!E28/BalanceSheet!$G28</f>
        <v>1.1010402808156883</v>
      </c>
      <c r="M23" s="25">
        <f>BalanceSheet!F28/BalanceSheet!$G28</f>
        <v>1.1266902684134965</v>
      </c>
      <c r="N23" s="25">
        <f>BalanceSheet!G28/BalanceSheet!$G28</f>
        <v>1</v>
      </c>
    </row>
    <row r="24" spans="2:14" x14ac:dyDescent="0.45">
      <c r="B24" s="17" t="s">
        <v>92</v>
      </c>
      <c r="C24" s="25"/>
      <c r="D24" s="25"/>
      <c r="E24" s="25"/>
      <c r="F24" s="25"/>
      <c r="G24" s="25"/>
      <c r="I24" s="17" t="s">
        <v>41</v>
      </c>
      <c r="J24" s="25">
        <f>BalanceSheet!C29/BalanceSheet!$G29</f>
        <v>4.995823563892146</v>
      </c>
      <c r="K24" s="25">
        <f>BalanceSheet!D29/BalanceSheet!$G29</f>
        <v>3.687536635404455</v>
      </c>
      <c r="L24" s="25">
        <f>BalanceSheet!E29/BalanceSheet!$G29</f>
        <v>3.6837998241500589</v>
      </c>
      <c r="M24" s="25">
        <f>BalanceSheet!F29/BalanceSheet!$G29</f>
        <v>0.96235712192262612</v>
      </c>
      <c r="N24" s="25">
        <f>BalanceSheet!G29/BalanceSheet!$G29</f>
        <v>1</v>
      </c>
    </row>
    <row r="25" spans="2:14" x14ac:dyDescent="0.45">
      <c r="B25" s="17" t="s">
        <v>93</v>
      </c>
      <c r="C25" s="25">
        <f>IncomeStatement!C25/IncomeStatement!$G25</f>
        <v>1.3606053266716447</v>
      </c>
      <c r="D25" s="25">
        <f>IncomeStatement!D25/IncomeStatement!$G25</f>
        <v>1.0935409188307639</v>
      </c>
      <c r="E25" s="25">
        <f>IncomeStatement!E25/IncomeStatement!$G25</f>
        <v>0.93632880172098332</v>
      </c>
      <c r="F25" s="25">
        <f>IncomeStatement!F25/IncomeStatement!$G25</f>
        <v>1.0554380405835606</v>
      </c>
      <c r="G25" s="25">
        <f>IncomeStatement!G25/IncomeStatement!$G25</f>
        <v>1</v>
      </c>
      <c r="I25" s="17" t="s">
        <v>42</v>
      </c>
      <c r="J25" s="25">
        <f>BalanceSheet!C30/BalanceSheet!$G30</f>
        <v>0.72335913605320168</v>
      </c>
      <c r="K25" s="25">
        <f>BalanceSheet!D30/BalanceSheet!$G30</f>
        <v>0.77516007542084919</v>
      </c>
      <c r="L25" s="25">
        <f>BalanceSheet!E30/BalanceSheet!$G30</f>
        <v>0.97049813629070947</v>
      </c>
      <c r="M25" s="25">
        <f>BalanceSheet!F30/BalanceSheet!$G30</f>
        <v>0.78804366266134773</v>
      </c>
      <c r="N25" s="25">
        <f>BalanceSheet!G30/BalanceSheet!$G30</f>
        <v>1</v>
      </c>
    </row>
    <row r="26" spans="2:14" x14ac:dyDescent="0.45">
      <c r="B26" s="17" t="s">
        <v>94</v>
      </c>
      <c r="C26" s="25"/>
      <c r="D26" s="25"/>
      <c r="E26" s="25"/>
      <c r="F26" s="25"/>
      <c r="G26" s="25"/>
      <c r="I26" s="17" t="s">
        <v>43</v>
      </c>
      <c r="J26" s="25">
        <f>BalanceSheet!C31/BalanceSheet!$G31</f>
        <v>1.8154296875</v>
      </c>
      <c r="K26" s="25">
        <f>BalanceSheet!D31/BalanceSheet!$G31</f>
        <v>2.6455078125</v>
      </c>
      <c r="L26" s="25">
        <f>BalanceSheet!E31/BalanceSheet!$G31</f>
        <v>0.66796875</v>
      </c>
      <c r="M26" s="25">
        <f>BalanceSheet!F31/BalanceSheet!$G31</f>
        <v>0.47363281249999994</v>
      </c>
      <c r="N26" s="25">
        <f>BalanceSheet!G31/BalanceSheet!$G31</f>
        <v>1</v>
      </c>
    </row>
    <row r="27" spans="2:14" x14ac:dyDescent="0.45">
      <c r="B27" s="17" t="s">
        <v>95</v>
      </c>
      <c r="C27" s="25">
        <f>IncomeStatement!C27/IncomeStatement!$G27</f>
        <v>1.0418759549197141</v>
      </c>
      <c r="D27" s="25">
        <f>IncomeStatement!D27/IncomeStatement!$G27</f>
        <v>0.85705841120740611</v>
      </c>
      <c r="E27" s="25">
        <f>IncomeStatement!E27/IncomeStatement!$G27</f>
        <v>0.72093248616678673</v>
      </c>
      <c r="F27" s="25">
        <f>IncomeStatement!F27/IncomeStatement!$G27</f>
        <v>0.78269499743201287</v>
      </c>
      <c r="G27" s="25">
        <f>IncomeStatement!G27/IncomeStatement!$G27</f>
        <v>1</v>
      </c>
      <c r="I27" s="17" t="s">
        <v>44</v>
      </c>
      <c r="J27" s="25">
        <f>BalanceSheet!C32/BalanceSheet!$G32</f>
        <v>1.204511053677523</v>
      </c>
      <c r="K27" s="25">
        <f>BalanceSheet!D32/BalanceSheet!$G32</f>
        <v>1.1445558793345483</v>
      </c>
      <c r="L27" s="25">
        <f>BalanceSheet!E32/BalanceSheet!$G32</f>
        <v>1.1382336082594533</v>
      </c>
      <c r="M27" s="25">
        <f>BalanceSheet!F32/BalanceSheet!$G32</f>
        <v>1.0626044702094721</v>
      </c>
      <c r="N27" s="25">
        <f>BalanceSheet!G32/BalanceSheet!$G32</f>
        <v>1</v>
      </c>
    </row>
    <row r="28" spans="2:14" x14ac:dyDescent="0.45">
      <c r="B28" s="17" t="s">
        <v>96</v>
      </c>
      <c r="C28" s="25">
        <f>IncomeStatement!C28/IncomeStatement!$G28</f>
        <v>-0.10220768601798856</v>
      </c>
      <c r="D28" s="25">
        <f>IncomeStatement!D28/IncomeStatement!$G28</f>
        <v>-0.56614881439084219</v>
      </c>
      <c r="E28" s="25">
        <f>IncomeStatement!E28/IncomeStatement!$G28</f>
        <v>0.7485690923957482</v>
      </c>
      <c r="F28" s="25">
        <f>IncomeStatement!F28/IncomeStatement!$G28</f>
        <v>-3.3062959934587082</v>
      </c>
      <c r="G28" s="25">
        <f>IncomeStatement!G28/IncomeStatement!$G28</f>
        <v>1</v>
      </c>
      <c r="I28" s="17" t="s">
        <v>45</v>
      </c>
      <c r="J28" s="25">
        <f>BalanceSheet!C33/BalanceSheet!$G33</f>
        <v>1.0415672380020844</v>
      </c>
      <c r="K28" s="25">
        <f>BalanceSheet!D33/BalanceSheet!$G33</f>
        <v>1.0753027319619801</v>
      </c>
      <c r="L28" s="25">
        <f>BalanceSheet!E33/BalanceSheet!$G33</f>
        <v>0.85709204607733092</v>
      </c>
      <c r="M28" s="25">
        <f>BalanceSheet!F33/BalanceSheet!$G33</f>
        <v>0.91612766426783887</v>
      </c>
      <c r="N28" s="25">
        <f>BalanceSheet!G33/BalanceSheet!$G33</f>
        <v>1</v>
      </c>
    </row>
    <row r="29" spans="2:14" x14ac:dyDescent="0.45">
      <c r="B29" s="17" t="s">
        <v>97</v>
      </c>
      <c r="C29" s="25">
        <f>IncomeStatement!C29/IncomeStatement!$G29</f>
        <v>1.0197151690233641</v>
      </c>
      <c r="D29" s="25">
        <f>IncomeStatement!D29/IncomeStatement!$G29</f>
        <v>0.82949102934468599</v>
      </c>
      <c r="E29" s="25">
        <f>IncomeStatement!E29/IncomeStatement!$G29</f>
        <v>0.72146780447012315</v>
      </c>
      <c r="F29" s="25">
        <f>IncomeStatement!F29/IncomeStatement!$G29</f>
        <v>0.70349165019512439</v>
      </c>
      <c r="G29" s="25">
        <f>IncomeStatement!G29/IncomeStatement!$G29</f>
        <v>1</v>
      </c>
      <c r="I29" s="17" t="s">
        <v>46</v>
      </c>
      <c r="J29" s="25">
        <f>BalanceSheet!C34/BalanceSheet!$G34</f>
        <v>0.8762001010611421</v>
      </c>
      <c r="K29" s="25">
        <f>BalanceSheet!D34/BalanceSheet!$G34</f>
        <v>1.0700690584470272</v>
      </c>
      <c r="L29" s="25">
        <f>BalanceSheet!E34/BalanceSheet!$G34</f>
        <v>0.9860198753579249</v>
      </c>
      <c r="M29" s="25">
        <f>BalanceSheet!F34/BalanceSheet!$G34</f>
        <v>0.94812194711133568</v>
      </c>
      <c r="N29" s="25">
        <f>BalanceSheet!G34/BalanceSheet!$G34</f>
        <v>1</v>
      </c>
    </row>
    <row r="30" spans="2:14" x14ac:dyDescent="0.45">
      <c r="B30" s="17" t="s">
        <v>98</v>
      </c>
      <c r="C30" s="25">
        <f>IncomeStatement!C30/IncomeStatement!$G30</f>
        <v>1.5149233480451021</v>
      </c>
      <c r="D30" s="25">
        <f>IncomeStatement!D30/IncomeStatement!$G30</f>
        <v>1.2075334133903088</v>
      </c>
      <c r="E30" s="25">
        <f>IncomeStatement!E30/IncomeStatement!$G30</f>
        <v>1.0441041156563371</v>
      </c>
      <c r="F30" s="25">
        <f>IncomeStatement!F30/IncomeStatement!$G30</f>
        <v>1.2152461752000123</v>
      </c>
      <c r="G30" s="25">
        <f>IncomeStatement!G30/IncomeStatement!$G30</f>
        <v>1</v>
      </c>
      <c r="I30" s="17" t="s">
        <v>47</v>
      </c>
      <c r="J30" s="25">
        <f>BalanceSheet!C35/BalanceSheet!$G35</f>
        <v>0.65707434052757796</v>
      </c>
      <c r="K30" s="25">
        <f>BalanceSheet!D35/BalanceSheet!$G35</f>
        <v>0.7925659472422063</v>
      </c>
      <c r="L30" s="25">
        <f>BalanceSheet!E35/BalanceSheet!$G35</f>
        <v>0.48800959232613911</v>
      </c>
      <c r="M30" s="25">
        <f>BalanceSheet!F35/BalanceSheet!$G35</f>
        <v>0.63189448441246998</v>
      </c>
      <c r="N30" s="25">
        <f>BalanceSheet!G35/BalanceSheet!$G35</f>
        <v>1</v>
      </c>
    </row>
    <row r="31" spans="2:14" x14ac:dyDescent="0.45">
      <c r="B31" s="17" t="s">
        <v>99</v>
      </c>
      <c r="C31" s="25">
        <f>IncomeStatement!C31/IncomeStatement!$G31</f>
        <v>1.5149233480451021</v>
      </c>
      <c r="D31" s="25">
        <f>IncomeStatement!D31/IncomeStatement!$G31</f>
        <v>1.2075334133903088</v>
      </c>
      <c r="E31" s="25">
        <f>IncomeStatement!E31/IncomeStatement!$G31</f>
        <v>1.0441041156563371</v>
      </c>
      <c r="F31" s="25">
        <f>IncomeStatement!F31/IncomeStatement!$G31</f>
        <v>1.2152461752000123</v>
      </c>
      <c r="G31" s="25">
        <f>IncomeStatement!G31/IncomeStatement!$G31</f>
        <v>1</v>
      </c>
      <c r="I31" s="17" t="s">
        <v>48</v>
      </c>
      <c r="J31" s="25">
        <f>BalanceSheet!C36/BalanceSheet!$G36</f>
        <v>1.0713925343794943</v>
      </c>
      <c r="K31" s="25">
        <f>BalanceSheet!D36/BalanceSheet!$G36</f>
        <v>0.61193301834061498</v>
      </c>
      <c r="L31" s="25">
        <f>BalanceSheet!E36/BalanceSheet!$G36</f>
        <v>0.29944335469338457</v>
      </c>
      <c r="M31" s="25">
        <f>BalanceSheet!F36/BalanceSheet!$G36</f>
        <v>0.44282714687355423</v>
      </c>
      <c r="N31" s="25">
        <f>BalanceSheet!G36/BalanceSheet!$G36</f>
        <v>1</v>
      </c>
    </row>
    <row r="32" spans="2:14" x14ac:dyDescent="0.45">
      <c r="B32" s="17" t="s">
        <v>100</v>
      </c>
      <c r="C32" s="25">
        <f>IncomeStatement!C35/IncomeStatement!$G35</f>
        <v>1.5149233480451021</v>
      </c>
      <c r="D32" s="25">
        <f>IncomeStatement!D35/IncomeStatement!$G35</f>
        <v>1.2075334133903088</v>
      </c>
      <c r="E32" s="25">
        <f>IncomeStatement!E35/IncomeStatement!$G35</f>
        <v>1.0441041156563371</v>
      </c>
      <c r="F32" s="25">
        <f>IncomeStatement!F35/IncomeStatement!$G35</f>
        <v>1.2152461752000123</v>
      </c>
      <c r="G32" s="25">
        <f>IncomeStatement!G35/IncomeStatement!$G35</f>
        <v>1</v>
      </c>
      <c r="I32" s="17" t="s">
        <v>49</v>
      </c>
      <c r="J32" s="25">
        <f>BalanceSheet!C37/BalanceSheet!$G37</f>
        <v>1.1538270820755663</v>
      </c>
      <c r="K32" s="25">
        <f>BalanceSheet!D37/BalanceSheet!$G37</f>
        <v>1.0743040023330173</v>
      </c>
      <c r="L32" s="25">
        <f>BalanceSheet!E37/BalanceSheet!$G37</f>
        <v>0.96944331671957396</v>
      </c>
      <c r="M32" s="25">
        <f>BalanceSheet!F37/BalanceSheet!$G37</f>
        <v>0.94533364094005823</v>
      </c>
      <c r="N32" s="25">
        <f>BalanceSheet!G37/BalanceSheet!$G37</f>
        <v>1</v>
      </c>
    </row>
    <row r="33" spans="2:14" x14ac:dyDescent="0.45">
      <c r="B33" s="17"/>
      <c r="C33" s="18">
        <v>44256</v>
      </c>
      <c r="D33" s="18">
        <v>43891</v>
      </c>
      <c r="E33" s="18">
        <v>43525</v>
      </c>
      <c r="F33" s="18">
        <v>43160</v>
      </c>
      <c r="G33" s="18">
        <v>42795</v>
      </c>
      <c r="I33" s="17" t="s">
        <v>50</v>
      </c>
      <c r="J33" s="23"/>
      <c r="K33" s="24"/>
      <c r="L33" s="24"/>
      <c r="M33" s="24"/>
      <c r="N33" s="24"/>
    </row>
    <row r="34" spans="2:14" x14ac:dyDescent="0.45">
      <c r="B34" s="17"/>
      <c r="C34" s="24" t="s">
        <v>17</v>
      </c>
      <c r="D34" s="24" t="s">
        <v>17</v>
      </c>
      <c r="E34" s="24" t="s">
        <v>17</v>
      </c>
      <c r="F34" s="24" t="s">
        <v>17</v>
      </c>
      <c r="G34" s="24" t="s">
        <v>17</v>
      </c>
      <c r="I34" s="17" t="s">
        <v>51</v>
      </c>
      <c r="J34" s="25">
        <f>BalanceSheet!C39/BalanceSheet!$G39</f>
        <v>1.2910927139913841</v>
      </c>
      <c r="K34" s="25">
        <f>BalanceSheet!D39/BalanceSheet!$G39</f>
        <v>0.9188447274770557</v>
      </c>
      <c r="L34" s="25">
        <f>BalanceSheet!E39/BalanceSheet!$G39</f>
        <v>1.1122929387525753</v>
      </c>
      <c r="M34" s="25">
        <f>BalanceSheet!F39/BalanceSheet!$G39</f>
        <v>1.3446960104888557</v>
      </c>
      <c r="N34" s="25">
        <f>BalanceSheet!G39/BalanceSheet!$G39</f>
        <v>1</v>
      </c>
    </row>
    <row r="35" spans="2:14" x14ac:dyDescent="0.45">
      <c r="B35" s="17" t="s">
        <v>59</v>
      </c>
      <c r="C35" s="23"/>
      <c r="D35" s="24"/>
      <c r="E35" s="24"/>
      <c r="F35" s="24"/>
      <c r="G35" s="24"/>
      <c r="I35" s="17" t="s">
        <v>52</v>
      </c>
      <c r="J35" s="25">
        <f>BalanceSheet!C40/BalanceSheet!$G40</f>
        <v>1.4997702660005008</v>
      </c>
      <c r="K35" s="25">
        <f>BalanceSheet!D40/BalanceSheet!$G40</f>
        <v>1.3813735449655524</v>
      </c>
      <c r="L35" s="25">
        <f>BalanceSheet!E40/BalanceSheet!$G40</f>
        <v>1.3226661228579664</v>
      </c>
      <c r="M35" s="25">
        <f>BalanceSheet!F40/BalanceSheet!$G40</f>
        <v>1.1285956517962681</v>
      </c>
      <c r="N35" s="25">
        <f>BalanceSheet!G40/BalanceSheet!$G40</f>
        <v>1</v>
      </c>
    </row>
    <row r="36" spans="2:14" x14ac:dyDescent="0.45">
      <c r="B36" s="17" t="s">
        <v>101</v>
      </c>
      <c r="C36" s="23"/>
      <c r="D36" s="24"/>
      <c r="E36" s="24"/>
      <c r="F36" s="24"/>
      <c r="G36" s="24"/>
      <c r="I36" s="17" t="s">
        <v>53</v>
      </c>
      <c r="J36" s="25">
        <f>BalanceSheet!C41/BalanceSheet!$G41</f>
        <v>0.73258113439463923</v>
      </c>
      <c r="K36" s="25">
        <f>BalanceSheet!D41/BalanceSheet!$G41</f>
        <v>0.61009397117424313</v>
      </c>
      <c r="L36" s="25">
        <f>BalanceSheet!E41/BalanceSheet!$G41</f>
        <v>0.61995697944132744</v>
      </c>
      <c r="M36" s="25">
        <f>BalanceSheet!F41/BalanceSheet!$G41</f>
        <v>0.63501913126226683</v>
      </c>
      <c r="N36" s="25">
        <f>BalanceSheet!G41/BalanceSheet!$G41</f>
        <v>1</v>
      </c>
    </row>
    <row r="37" spans="2:14" x14ac:dyDescent="0.45">
      <c r="B37" s="17" t="s">
        <v>102</v>
      </c>
      <c r="C37" s="25">
        <f>IncomeStatement!C40/IncomeStatement!$G40</f>
        <v>1.6</v>
      </c>
      <c r="D37" s="25">
        <f>IncomeStatement!D40/IncomeStatement!$G40</f>
        <v>1.2</v>
      </c>
      <c r="E37" s="25">
        <f>IncomeStatement!E40/IncomeStatement!$G40</f>
        <v>1.1000000000000001</v>
      </c>
      <c r="F37" s="25">
        <f>IncomeStatement!F40/IncomeStatement!$G40</f>
        <v>1.2</v>
      </c>
      <c r="G37" s="25">
        <f>IncomeStatement!G40/IncomeStatement!$G40</f>
        <v>1</v>
      </c>
      <c r="I37" s="17" t="s">
        <v>54</v>
      </c>
      <c r="J37" s="25">
        <f>BalanceSheet!C42/BalanceSheet!$G42</f>
        <v>1.175374455386883</v>
      </c>
      <c r="K37" s="25">
        <f>BalanceSheet!D42/BalanceSheet!$G42</f>
        <v>1.1209986440367725</v>
      </c>
      <c r="L37" s="25">
        <f>BalanceSheet!E42/BalanceSheet!$G42</f>
        <v>1.1221065358390958</v>
      </c>
      <c r="M37" s="25">
        <f>BalanceSheet!F42/BalanceSheet!$G42</f>
        <v>1.7527185497214617</v>
      </c>
      <c r="N37" s="25">
        <f>BalanceSheet!G42/BalanceSheet!$G42</f>
        <v>1</v>
      </c>
    </row>
    <row r="38" spans="2:14" x14ac:dyDescent="0.45">
      <c r="B38" s="17" t="s">
        <v>103</v>
      </c>
      <c r="C38" s="25">
        <f>IncomeStatement!C41/IncomeStatement!$G41</f>
        <v>1.5</v>
      </c>
      <c r="D38" s="25">
        <f>IncomeStatement!D41/IncomeStatement!$G41</f>
        <v>1.2</v>
      </c>
      <c r="E38" s="25">
        <f>IncomeStatement!E41/IncomeStatement!$G41</f>
        <v>1.1000000000000001</v>
      </c>
      <c r="F38" s="25">
        <f>IncomeStatement!F41/IncomeStatement!$G41</f>
        <v>1.2</v>
      </c>
      <c r="G38" s="25">
        <f>IncomeStatement!G41/IncomeStatement!$G41</f>
        <v>1</v>
      </c>
      <c r="I38" s="17" t="s">
        <v>55</v>
      </c>
      <c r="J38" s="25">
        <f>BalanceSheet!C43/BalanceSheet!$G43</f>
        <v>1.0548148148148149</v>
      </c>
      <c r="K38" s="25">
        <f>BalanceSheet!D43/BalanceSheet!$G43</f>
        <v>1.0029629629629628</v>
      </c>
      <c r="L38" s="25">
        <f>BalanceSheet!E43/BalanceSheet!$G43</f>
        <v>0.51407407407407413</v>
      </c>
      <c r="M38" s="25">
        <f>BalanceSheet!F43/BalanceSheet!$G43</f>
        <v>0.93777777777777782</v>
      </c>
      <c r="N38" s="25">
        <f>BalanceSheet!G43/BalanceSheet!$G43</f>
        <v>1</v>
      </c>
    </row>
    <row r="39" spans="2:14" x14ac:dyDescent="0.45">
      <c r="B39" s="17" t="s">
        <v>104</v>
      </c>
      <c r="C39" s="23"/>
      <c r="D39" s="24"/>
      <c r="E39" s="24"/>
      <c r="F39" s="24"/>
      <c r="G39" s="24"/>
      <c r="I39" s="17" t="s">
        <v>56</v>
      </c>
      <c r="J39" s="25">
        <f>BalanceSheet!C44/BalanceSheet!$G44</f>
        <v>1.1851141156808476</v>
      </c>
      <c r="K39" s="25">
        <f>BalanceSheet!D44/BalanceSheet!$G44</f>
        <v>1.7117307913376427</v>
      </c>
      <c r="L39" s="25">
        <f>BalanceSheet!E44/BalanceSheet!$G44</f>
        <v>1.0939586336183647</v>
      </c>
      <c r="M39" s="25">
        <f>BalanceSheet!F44/BalanceSheet!$G44</f>
        <v>1.2138176801931257</v>
      </c>
      <c r="N39" s="25">
        <f>BalanceSheet!G44/BalanceSheet!$G44</f>
        <v>1</v>
      </c>
    </row>
    <row r="40" spans="2:14" x14ac:dyDescent="0.45">
      <c r="B40" s="17" t="s">
        <v>105</v>
      </c>
      <c r="C40" s="23"/>
      <c r="D40" s="24"/>
      <c r="E40" s="24"/>
      <c r="F40" s="24"/>
      <c r="G40" s="24"/>
      <c r="I40" s="17" t="s">
        <v>57</v>
      </c>
      <c r="J40" s="25">
        <f>BalanceSheet!C45/BalanceSheet!$G45</f>
        <v>1.249584294964575</v>
      </c>
      <c r="K40" s="25">
        <f>BalanceSheet!D45/BalanceSheet!$G45</f>
        <v>1.078280116684049</v>
      </c>
      <c r="L40" s="25">
        <f>BalanceSheet!E45/BalanceSheet!$G45</f>
        <v>1.10220469350593</v>
      </c>
      <c r="M40" s="25">
        <f>BalanceSheet!F45/BalanceSheet!$G45</f>
        <v>1.2443699883486048</v>
      </c>
      <c r="N40" s="25">
        <f>BalanceSheet!G45/BalanceSheet!$G45</f>
        <v>1</v>
      </c>
    </row>
    <row r="41" spans="2:14" x14ac:dyDescent="0.45">
      <c r="B41" s="17" t="s">
        <v>106</v>
      </c>
      <c r="C41" s="23"/>
      <c r="D41" s="24"/>
      <c r="E41" s="24"/>
      <c r="F41" s="24"/>
      <c r="G41" s="24"/>
      <c r="I41" s="17" t="s">
        <v>58</v>
      </c>
      <c r="J41" s="25">
        <f>BalanceSheet!C46/BalanceSheet!$G46</f>
        <v>1.1961682716929245</v>
      </c>
      <c r="K41" s="25">
        <f>BalanceSheet!D46/BalanceSheet!$G46</f>
        <v>1.0760621300666686</v>
      </c>
      <c r="L41" s="25">
        <f>BalanceSheet!E46/BalanceSheet!$G46</f>
        <v>1.0281467235834332</v>
      </c>
      <c r="M41" s="25">
        <f>BalanceSheet!F46/BalanceSheet!$G46</f>
        <v>1.0775592384288177</v>
      </c>
      <c r="N41" s="25">
        <f>BalanceSheet!G46/BalanceSheet!$G46</f>
        <v>1</v>
      </c>
    </row>
    <row r="42" spans="2:14" x14ac:dyDescent="0.45">
      <c r="B42" s="17" t="s">
        <v>107</v>
      </c>
      <c r="C42" s="25">
        <f>IncomeStatement!C42/IncomeStatement!$G42</f>
        <v>1.1850693930672165</v>
      </c>
      <c r="D42" s="25">
        <f>IncomeStatement!D42/IncomeStatement!$G42</f>
        <v>1.0293180339240853</v>
      </c>
      <c r="E42" s="25">
        <f>IncomeStatement!E42/IncomeStatement!$G42</f>
        <v>0.97891399014511848</v>
      </c>
      <c r="F42" s="25">
        <f>IncomeStatement!F42/IncomeStatement!$G42</f>
        <v>1.1214756547513927</v>
      </c>
      <c r="G42" s="25">
        <f>IncomeStatement!G42/IncomeStatement!$G42</f>
        <v>1</v>
      </c>
      <c r="I42" s="17" t="s">
        <v>59</v>
      </c>
      <c r="J42" s="23"/>
      <c r="K42" s="24"/>
      <c r="L42" s="24"/>
      <c r="M42" s="24"/>
      <c r="N42" s="24"/>
    </row>
    <row r="43" spans="2:14" x14ac:dyDescent="0.45">
      <c r="B43" s="17" t="s">
        <v>108</v>
      </c>
      <c r="C43" s="25">
        <f>IncomeStatement!C43/IncomeStatement!$G43</f>
        <v>0</v>
      </c>
      <c r="D43" s="25">
        <f>IncomeStatement!D43/IncomeStatement!$G43</f>
        <v>0</v>
      </c>
      <c r="E43" s="25">
        <f>IncomeStatement!E43/IncomeStatement!$G43</f>
        <v>0</v>
      </c>
      <c r="F43" s="25">
        <f>IncomeStatement!F43/IncomeStatement!$G43</f>
        <v>1.1597231377719184</v>
      </c>
      <c r="G43" s="25">
        <f>IncomeStatement!G43/IncomeStatement!$G43</f>
        <v>1</v>
      </c>
      <c r="I43" s="17" t="s">
        <v>60</v>
      </c>
      <c r="J43" s="23"/>
      <c r="K43" s="24"/>
      <c r="L43" s="24"/>
      <c r="M43" s="24"/>
      <c r="N43" s="24"/>
    </row>
    <row r="44" spans="2:14" x14ac:dyDescent="0.45">
      <c r="B44" s="17" t="s">
        <v>109</v>
      </c>
      <c r="C44" s="25" t="e">
        <f>IncomeStatement!C44/IncomeStatement!$G44</f>
        <v>#DIV/0!</v>
      </c>
      <c r="D44" s="25" t="e">
        <f>IncomeStatement!D44/IncomeStatement!$G44</f>
        <v>#DIV/0!</v>
      </c>
      <c r="E44" s="25" t="e">
        <f>IncomeStatement!E44/IncomeStatement!$G44</f>
        <v>#DIV/0!</v>
      </c>
      <c r="F44" s="25" t="e">
        <f>IncomeStatement!F44/IncomeStatement!$G44</f>
        <v>#DIV/0!</v>
      </c>
      <c r="G44" s="25" t="e">
        <f>IncomeStatement!G44/IncomeStatement!$G44</f>
        <v>#DIV/0!</v>
      </c>
      <c r="I44" s="17" t="s">
        <v>61</v>
      </c>
      <c r="J44" s="25">
        <f>BalanceSheet!C49/BalanceSheet!$G49</f>
        <v>0.86841373967377111</v>
      </c>
      <c r="K44" s="25">
        <f>BalanceSheet!D49/BalanceSheet!$G49</f>
        <v>0.89968645878069786</v>
      </c>
      <c r="L44" s="25">
        <f>BalanceSheet!E49/BalanceSheet!$G49</f>
        <v>0.99020639826190926</v>
      </c>
      <c r="M44" s="25">
        <f>BalanceSheet!F49/BalanceSheet!$G49</f>
        <v>1.0621721080243534</v>
      </c>
      <c r="N44" s="25">
        <f>BalanceSheet!G49/BalanceSheet!$G49</f>
        <v>1</v>
      </c>
    </row>
    <row r="45" spans="2:14" x14ac:dyDescent="0.45">
      <c r="I45" s="17" t="s">
        <v>67</v>
      </c>
      <c r="J45" s="23"/>
      <c r="K45" s="24"/>
      <c r="L45" s="24"/>
      <c r="M45" s="24"/>
      <c r="N45" s="24"/>
    </row>
    <row r="46" spans="2:14" x14ac:dyDescent="0.45">
      <c r="B46" s="74" t="s">
        <v>119</v>
      </c>
      <c r="C46" s="74"/>
      <c r="D46" s="74"/>
      <c r="E46" s="74"/>
      <c r="F46" s="74"/>
      <c r="G46" s="74"/>
      <c r="I46" s="17" t="s">
        <v>68</v>
      </c>
      <c r="J46" s="25">
        <f>BalanceSheet!C53/BalanceSheet!$G53</f>
        <v>1.0000089836766595</v>
      </c>
      <c r="K46" s="25">
        <f>BalanceSheet!D53/BalanceSheet!$G53</f>
        <v>1</v>
      </c>
      <c r="L46" s="25">
        <f>BalanceSheet!E53/BalanceSheet!$G53</f>
        <v>1</v>
      </c>
      <c r="M46" s="25">
        <f>BalanceSheet!F53/BalanceSheet!$G53</f>
        <v>1</v>
      </c>
      <c r="N46" s="25">
        <f>BalanceSheet!G53/BalanceSheet!$G53</f>
        <v>1</v>
      </c>
    </row>
    <row r="47" spans="2:14" x14ac:dyDescent="0.45">
      <c r="B47" s="75" t="s">
        <v>127</v>
      </c>
      <c r="C47" s="75"/>
      <c r="D47" s="75"/>
      <c r="E47" s="75"/>
      <c r="F47" s="75"/>
      <c r="G47" s="75"/>
      <c r="I47" s="17" t="s">
        <v>69</v>
      </c>
      <c r="J47" s="23"/>
      <c r="K47" s="24"/>
      <c r="L47" s="24"/>
      <c r="M47" s="24"/>
      <c r="N47" s="24"/>
    </row>
    <row r="48" spans="2:14" x14ac:dyDescent="0.45">
      <c r="B48" s="75" t="s">
        <v>128</v>
      </c>
      <c r="C48" s="75"/>
      <c r="D48" s="75"/>
      <c r="E48" s="75"/>
      <c r="F48" s="75"/>
      <c r="G48" s="75"/>
      <c r="I48" s="17" t="s">
        <v>70</v>
      </c>
      <c r="J48" s="25">
        <f>BalanceSheet!C56/BalanceSheet!$G56</f>
        <v>15.689152190332326</v>
      </c>
      <c r="K48" s="25">
        <f>BalanceSheet!D56/BalanceSheet!$G56</f>
        <v>5.1728663141993954</v>
      </c>
      <c r="L48" s="25">
        <f>BalanceSheet!E56/BalanceSheet!$G56</f>
        <v>1.0833648036253776</v>
      </c>
      <c r="M48" s="25">
        <f>BalanceSheet!F56/BalanceSheet!$G56</f>
        <v>0.97398980362537768</v>
      </c>
      <c r="N48" s="25">
        <f>BalanceSheet!G56/BalanceSheet!$G56</f>
        <v>1</v>
      </c>
    </row>
    <row r="49" spans="2:14" x14ac:dyDescent="0.45">
      <c r="B49" s="75" t="s">
        <v>129</v>
      </c>
      <c r="C49" s="75"/>
      <c r="D49" s="75"/>
      <c r="E49" s="75"/>
      <c r="F49" s="75"/>
      <c r="G49" s="75"/>
    </row>
    <row r="50" spans="2:14" x14ac:dyDescent="0.45">
      <c r="B50" s="75" t="s">
        <v>130</v>
      </c>
      <c r="C50" s="75"/>
      <c r="D50" s="75"/>
      <c r="E50" s="75"/>
      <c r="F50" s="75"/>
      <c r="G50" s="75"/>
      <c r="I50" s="74" t="s">
        <v>119</v>
      </c>
      <c r="J50" s="74"/>
      <c r="K50" s="74"/>
      <c r="L50" s="74"/>
      <c r="M50" s="74"/>
      <c r="N50" s="74"/>
    </row>
    <row r="51" spans="2:14" x14ac:dyDescent="0.45">
      <c r="B51" s="73" t="s">
        <v>131</v>
      </c>
      <c r="C51" s="73"/>
      <c r="D51" s="73"/>
      <c r="E51" s="73"/>
      <c r="F51" s="73"/>
      <c r="G51" s="73"/>
      <c r="I51" s="73" t="s">
        <v>132</v>
      </c>
      <c r="J51" s="73"/>
      <c r="K51" s="73"/>
      <c r="L51" s="73"/>
      <c r="M51" s="73"/>
      <c r="N51" s="73"/>
    </row>
    <row r="52" spans="2:14" x14ac:dyDescent="0.45">
      <c r="B52" s="73"/>
      <c r="C52" s="73"/>
      <c r="D52" s="73"/>
      <c r="E52" s="73"/>
      <c r="F52" s="73"/>
      <c r="G52" s="73"/>
      <c r="I52" s="73"/>
      <c r="J52" s="73"/>
      <c r="K52" s="73"/>
      <c r="L52" s="73"/>
      <c r="M52" s="73"/>
      <c r="N52" s="73"/>
    </row>
    <row r="53" spans="2:14" x14ac:dyDescent="0.45">
      <c r="I53" s="75" t="s">
        <v>133</v>
      </c>
      <c r="J53" s="75"/>
      <c r="K53" s="75"/>
      <c r="L53" s="75"/>
      <c r="M53" s="75"/>
      <c r="N53" s="75"/>
    </row>
    <row r="54" spans="2:14" x14ac:dyDescent="0.45">
      <c r="I54" s="73" t="s">
        <v>134</v>
      </c>
      <c r="J54" s="73"/>
      <c r="K54" s="73"/>
      <c r="L54" s="73"/>
      <c r="M54" s="73"/>
      <c r="N54" s="73"/>
    </row>
    <row r="55" spans="2:14" x14ac:dyDescent="0.45">
      <c r="I55" s="73"/>
      <c r="J55" s="73"/>
      <c r="K55" s="73"/>
      <c r="L55" s="73"/>
      <c r="M55" s="73"/>
      <c r="N55" s="73"/>
    </row>
    <row r="56" spans="2:14" x14ac:dyDescent="0.45">
      <c r="I56" s="8" t="s">
        <v>135</v>
      </c>
      <c r="J56" s="8"/>
      <c r="K56" s="8"/>
      <c r="L56" s="8"/>
      <c r="M56" s="8"/>
      <c r="N56" s="8"/>
    </row>
  </sheetData>
  <mergeCells count="10">
    <mergeCell ref="B46:G46"/>
    <mergeCell ref="I50:N50"/>
    <mergeCell ref="I53:N53"/>
    <mergeCell ref="I51:N52"/>
    <mergeCell ref="I54:N55"/>
    <mergeCell ref="B47:G47"/>
    <mergeCell ref="B48:G48"/>
    <mergeCell ref="B49:G49"/>
    <mergeCell ref="B50:G50"/>
    <mergeCell ref="B51:G5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3DFA-98DF-458D-9440-E47DC7ABC59A}">
  <dimension ref="B3:K32"/>
  <sheetViews>
    <sheetView workbookViewId="0">
      <selection activeCell="E6" sqref="E6"/>
    </sheetView>
  </sheetViews>
  <sheetFormatPr defaultColWidth="9.1328125" defaultRowHeight="14.25" x14ac:dyDescent="0.45"/>
  <cols>
    <col min="1" max="2" width="9.1328125" style="32"/>
    <col min="3" max="3" width="46.1328125" style="32" bestFit="1" customWidth="1"/>
    <col min="4" max="16384" width="9.1328125" style="32"/>
  </cols>
  <sheetData>
    <row r="3" spans="2:11" ht="14.65" thickBot="1" x14ac:dyDescent="0.5"/>
    <row r="4" spans="2:11" ht="25.9" thickBot="1" x14ac:dyDescent="0.8">
      <c r="B4" s="33"/>
      <c r="C4" s="34" t="s">
        <v>145</v>
      </c>
      <c r="D4" s="35" t="s">
        <v>146</v>
      </c>
      <c r="E4" s="35" t="s">
        <v>147</v>
      </c>
      <c r="F4" s="36"/>
    </row>
    <row r="5" spans="2:11" ht="21" x14ac:dyDescent="0.65">
      <c r="B5" s="37"/>
      <c r="C5" s="38" t="s">
        <v>148</v>
      </c>
      <c r="F5" s="39"/>
    </row>
    <row r="6" spans="2:11" x14ac:dyDescent="0.45">
      <c r="B6" s="37"/>
      <c r="C6" s="32" t="s">
        <v>149</v>
      </c>
      <c r="D6" s="32">
        <v>167971</v>
      </c>
      <c r="E6" s="32">
        <v>181210</v>
      </c>
      <c r="F6" s="39"/>
    </row>
    <row r="7" spans="2:11" x14ac:dyDescent="0.45">
      <c r="B7" s="37"/>
      <c r="C7" s="40" t="s">
        <v>150</v>
      </c>
      <c r="D7" s="41">
        <v>5100</v>
      </c>
      <c r="E7" s="32">
        <v>5904</v>
      </c>
      <c r="F7" s="39"/>
    </row>
    <row r="8" spans="2:11" x14ac:dyDescent="0.45">
      <c r="B8" s="37"/>
      <c r="C8" s="40" t="s">
        <v>151</v>
      </c>
      <c r="D8" s="41">
        <v>7805</v>
      </c>
      <c r="E8" s="32">
        <v>9601</v>
      </c>
      <c r="F8" s="39"/>
      <c r="I8" s="42" t="s">
        <v>152</v>
      </c>
      <c r="K8" s="32" t="s">
        <v>153</v>
      </c>
    </row>
    <row r="9" spans="2:11" x14ac:dyDescent="0.45">
      <c r="B9" s="37"/>
      <c r="C9" s="32" t="s">
        <v>154</v>
      </c>
      <c r="D9" s="32">
        <v>45500</v>
      </c>
      <c r="E9" s="32">
        <v>42350</v>
      </c>
      <c r="F9" s="39"/>
    </row>
    <row r="10" spans="2:11" ht="18.399999999999999" thickBot="1" x14ac:dyDescent="0.6">
      <c r="B10" s="37"/>
      <c r="C10" s="43" t="s">
        <v>58</v>
      </c>
      <c r="D10" s="44">
        <f>SUM(D6:D9)</f>
        <v>226376</v>
      </c>
      <c r="E10" s="44">
        <f>SUM(E6:E9)</f>
        <v>239065</v>
      </c>
      <c r="F10" s="39"/>
    </row>
    <row r="11" spans="2:11" ht="14.65" thickTop="1" x14ac:dyDescent="0.45">
      <c r="B11" s="37"/>
      <c r="F11" s="39"/>
    </row>
    <row r="12" spans="2:11" ht="21" x14ac:dyDescent="0.65">
      <c r="B12" s="37"/>
      <c r="C12" s="38" t="s">
        <v>155</v>
      </c>
      <c r="F12" s="39"/>
    </row>
    <row r="13" spans="2:11" x14ac:dyDescent="0.45">
      <c r="B13" s="37"/>
      <c r="C13" s="40" t="s">
        <v>156</v>
      </c>
      <c r="D13" s="41">
        <v>3902</v>
      </c>
      <c r="E13" s="32">
        <v>4800</v>
      </c>
      <c r="F13" s="39"/>
    </row>
    <row r="14" spans="2:11" x14ac:dyDescent="0.45">
      <c r="B14" s="37"/>
      <c r="C14" s="45" t="s">
        <v>157</v>
      </c>
      <c r="D14" s="45">
        <v>50000</v>
      </c>
      <c r="E14" s="45">
        <v>50000</v>
      </c>
      <c r="F14" s="39"/>
    </row>
    <row r="15" spans="2:11" ht="18" x14ac:dyDescent="0.55000000000000004">
      <c r="B15" s="37"/>
      <c r="C15" s="46" t="s">
        <v>158</v>
      </c>
      <c r="D15" s="32">
        <f>SUM(D13:D14)</f>
        <v>53902</v>
      </c>
      <c r="E15" s="32">
        <f>SUM(E13:E14)</f>
        <v>54800</v>
      </c>
      <c r="F15" s="39"/>
    </row>
    <row r="16" spans="2:11" ht="21" x14ac:dyDescent="0.65">
      <c r="B16" s="37"/>
      <c r="C16" s="38" t="s">
        <v>159</v>
      </c>
      <c r="F16" s="39"/>
    </row>
    <row r="17" spans="2:6" x14ac:dyDescent="0.45">
      <c r="B17" s="37"/>
      <c r="C17" s="32" t="s">
        <v>160</v>
      </c>
      <c r="D17" s="32">
        <v>170000</v>
      </c>
      <c r="E17" s="32">
        <v>170000</v>
      </c>
      <c r="F17" s="39"/>
    </row>
    <row r="18" spans="2:6" x14ac:dyDescent="0.45">
      <c r="B18" s="37"/>
      <c r="C18" s="45" t="s">
        <v>161</v>
      </c>
      <c r="D18" s="45">
        <v>2474</v>
      </c>
      <c r="E18" s="45">
        <v>14265</v>
      </c>
      <c r="F18" s="39"/>
    </row>
    <row r="19" spans="2:6" ht="18" x14ac:dyDescent="0.55000000000000004">
      <c r="B19" s="37"/>
      <c r="C19" s="47" t="s">
        <v>162</v>
      </c>
      <c r="D19" s="48">
        <f>SUM(D17:D18)</f>
        <v>172474</v>
      </c>
      <c r="E19" s="48">
        <f>SUM(E17:E18)</f>
        <v>184265</v>
      </c>
      <c r="F19" s="39"/>
    </row>
    <row r="20" spans="2:6" ht="18.399999999999999" thickBot="1" x14ac:dyDescent="0.6">
      <c r="B20" s="37"/>
      <c r="C20" s="43" t="s">
        <v>163</v>
      </c>
      <c r="D20" s="44">
        <f>D15+D19</f>
        <v>226376</v>
      </c>
      <c r="E20" s="44">
        <f>E15+E19</f>
        <v>239065</v>
      </c>
      <c r="F20" s="39"/>
    </row>
    <row r="21" spans="2:6" ht="14.65" thickTop="1" x14ac:dyDescent="0.45">
      <c r="B21" s="37"/>
      <c r="F21" s="39"/>
    </row>
    <row r="22" spans="2:6" x14ac:dyDescent="0.45">
      <c r="B22" s="37"/>
      <c r="C22" s="49" t="s">
        <v>164</v>
      </c>
      <c r="D22" s="32">
        <f>D10-D20</f>
        <v>0</v>
      </c>
      <c r="E22" s="32">
        <f>E10-E20</f>
        <v>0</v>
      </c>
      <c r="F22" s="39"/>
    </row>
    <row r="23" spans="2:6" ht="14.65" thickBot="1" x14ac:dyDescent="0.5">
      <c r="B23" s="50"/>
      <c r="C23" s="51"/>
      <c r="D23" s="51"/>
      <c r="E23" s="51"/>
      <c r="F23" s="52"/>
    </row>
    <row r="24" spans="2:6" ht="14.65" thickBot="1" x14ac:dyDescent="0.5"/>
    <row r="25" spans="2:6" ht="25.9" thickBot="1" x14ac:dyDescent="0.8">
      <c r="B25" s="33"/>
      <c r="C25" s="34" t="s">
        <v>165</v>
      </c>
      <c r="D25" s="53"/>
      <c r="E25" s="53"/>
      <c r="F25" s="36"/>
    </row>
    <row r="26" spans="2:6" x14ac:dyDescent="0.45">
      <c r="B26" s="37"/>
      <c r="F26" s="39"/>
    </row>
    <row r="27" spans="2:6" ht="18" x14ac:dyDescent="0.55000000000000004">
      <c r="B27" s="37"/>
      <c r="C27" s="46" t="s">
        <v>166</v>
      </c>
      <c r="F27" s="39"/>
    </row>
    <row r="28" spans="2:6" x14ac:dyDescent="0.45">
      <c r="B28" s="37"/>
      <c r="C28" s="32" t="s">
        <v>167</v>
      </c>
      <c r="D28" s="32">
        <v>2474</v>
      </c>
      <c r="E28" s="32">
        <v>11791</v>
      </c>
      <c r="F28" s="39"/>
    </row>
    <row r="29" spans="2:6" x14ac:dyDescent="0.45">
      <c r="B29" s="37"/>
      <c r="C29" s="32" t="s">
        <v>168</v>
      </c>
      <c r="D29" s="32">
        <v>19500</v>
      </c>
      <c r="E29" s="32">
        <v>18150</v>
      </c>
      <c r="F29" s="39"/>
    </row>
    <row r="30" spans="2:6" x14ac:dyDescent="0.45">
      <c r="B30" s="37"/>
      <c r="C30" s="32" t="s">
        <v>169</v>
      </c>
      <c r="D30" s="54">
        <v>9003</v>
      </c>
      <c r="E30" s="55">
        <f>((E7+E8)-E13)-((D7+D8)-D13)</f>
        <v>1702</v>
      </c>
      <c r="F30" s="39"/>
    </row>
    <row r="31" spans="2:6" ht="18.399999999999999" thickBot="1" x14ac:dyDescent="0.6">
      <c r="B31" s="37"/>
      <c r="C31" s="43" t="s">
        <v>170</v>
      </c>
      <c r="D31" s="44">
        <f>D28+D29-D30</f>
        <v>12971</v>
      </c>
      <c r="E31" s="44">
        <f>E28+E29-E30</f>
        <v>28239</v>
      </c>
      <c r="F31" s="39"/>
    </row>
    <row r="32" spans="2:6" ht="15" thickTop="1" thickBot="1" x14ac:dyDescent="0.5">
      <c r="B32" s="50"/>
      <c r="C32" s="51"/>
      <c r="D32" s="51"/>
      <c r="E32" s="51"/>
      <c r="F32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IncomeStatement</vt:lpstr>
      <vt:lpstr>BalanceSheet</vt:lpstr>
      <vt:lpstr>Trends Analysis  </vt:lpstr>
      <vt:lpstr>Ratio Analysis</vt:lpstr>
      <vt:lpstr>CommonSize</vt:lpstr>
      <vt:lpstr>Indexed</vt:lpstr>
      <vt:lpstr>WorkingCapital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</dc:creator>
  <cp:lastModifiedBy>sruthi ravindran</cp:lastModifiedBy>
  <dcterms:created xsi:type="dcterms:W3CDTF">2015-06-05T18:17:20Z</dcterms:created>
  <dcterms:modified xsi:type="dcterms:W3CDTF">2024-02-13T18:41:59Z</dcterms:modified>
</cp:coreProperties>
</file>