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414\"/>
    </mc:Choice>
  </mc:AlternateContent>
  <xr:revisionPtr revIDLastSave="0" documentId="13_ncr:1_{D71BE97A-3AAC-4575-8EC9-598A83C2756D}" xr6:coauthVersionLast="47" xr6:coauthVersionMax="47" xr10:uidLastSave="{00000000-0000-0000-0000-000000000000}"/>
  <bookViews>
    <workbookView xWindow="-108" yWindow="-108" windowWidth="23256" windowHeight="13176" xr2:uid="{5BE78384-D07C-43C2-B72D-47EF1114EB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1" i="1" l="1"/>
  <c r="M42" i="1"/>
  <c r="M43" i="1"/>
  <c r="M44" i="1"/>
  <c r="M45" i="1"/>
  <c r="M47" i="1"/>
  <c r="M48" i="1"/>
  <c r="M49" i="1"/>
  <c r="M51" i="1"/>
  <c r="M53" i="1"/>
  <c r="M54" i="1"/>
  <c r="M55" i="1"/>
  <c r="M56" i="1"/>
  <c r="M58" i="1"/>
  <c r="M59" i="1"/>
  <c r="M60" i="1"/>
  <c r="M61" i="1"/>
  <c r="M62" i="1"/>
  <c r="M63" i="1"/>
  <c r="M64" i="1"/>
  <c r="M66" i="1"/>
  <c r="M67" i="1"/>
  <c r="M69" i="1"/>
  <c r="M72" i="1"/>
  <c r="M73" i="1"/>
  <c r="M74" i="1"/>
  <c r="M75" i="1"/>
  <c r="M77" i="1"/>
  <c r="M79" i="1"/>
  <c r="M81" i="1"/>
  <c r="M82" i="1"/>
  <c r="M83" i="1"/>
  <c r="M84" i="1"/>
  <c r="M85" i="1"/>
  <c r="M86" i="1"/>
  <c r="M87" i="1"/>
  <c r="M88" i="1"/>
  <c r="M91" i="1"/>
  <c r="M92" i="1"/>
  <c r="M93" i="1"/>
  <c r="M94" i="1"/>
  <c r="M96" i="1"/>
  <c r="M97" i="1"/>
  <c r="M98" i="1"/>
  <c r="M99" i="1"/>
  <c r="M100" i="1"/>
  <c r="M103" i="1"/>
  <c r="M104" i="1"/>
  <c r="M105" i="1"/>
  <c r="M106" i="1"/>
  <c r="M107" i="1"/>
  <c r="M108" i="1"/>
  <c r="M109" i="1"/>
  <c r="M110" i="1"/>
  <c r="M112" i="1"/>
  <c r="M114" i="1"/>
  <c r="M116" i="1"/>
  <c r="M117" i="1"/>
  <c r="M118" i="1"/>
  <c r="M119" i="1"/>
  <c r="M120" i="1"/>
  <c r="M122" i="1"/>
  <c r="M124" i="1"/>
  <c r="M126" i="1"/>
  <c r="M127" i="1"/>
  <c r="M128" i="1"/>
  <c r="M25" i="1"/>
  <c r="M26" i="1"/>
  <c r="M27" i="1"/>
  <c r="M28" i="1"/>
  <c r="M30" i="1"/>
  <c r="M33" i="1"/>
  <c r="M34" i="1"/>
  <c r="M35" i="1"/>
  <c r="M38" i="1"/>
  <c r="M39" i="1"/>
  <c r="M40" i="1"/>
  <c r="M23" i="1"/>
  <c r="P103" i="1"/>
  <c r="P104" i="1" s="1"/>
  <c r="P105" i="1" s="1"/>
  <c r="J23" i="1"/>
  <c r="L23" i="1" s="1"/>
  <c r="J110" i="1"/>
  <c r="J111" i="1"/>
  <c r="L111" i="1" s="1"/>
  <c r="J112" i="1"/>
  <c r="L112" i="1" s="1"/>
  <c r="J113" i="1"/>
  <c r="L113" i="1" s="1"/>
  <c r="J114" i="1"/>
  <c r="L114" i="1" s="1"/>
  <c r="J115" i="1"/>
  <c r="L115" i="1" s="1"/>
  <c r="J116" i="1"/>
  <c r="L116" i="1" s="1"/>
  <c r="J120" i="1"/>
  <c r="J121" i="1"/>
  <c r="L121" i="1" s="1"/>
  <c r="J122" i="1"/>
  <c r="L122" i="1" s="1"/>
  <c r="J123" i="1"/>
  <c r="L123" i="1" s="1"/>
  <c r="J124" i="1"/>
  <c r="L124" i="1" s="1"/>
  <c r="J125" i="1"/>
  <c r="L125" i="1" s="1"/>
  <c r="J126" i="1"/>
  <c r="L126" i="1" s="1"/>
  <c r="J128" i="1"/>
  <c r="J100" i="1"/>
  <c r="L100" i="1" s="1"/>
  <c r="J101" i="1"/>
  <c r="L101" i="1" s="1"/>
  <c r="J102" i="1"/>
  <c r="L102" i="1" s="1"/>
  <c r="J103" i="1"/>
  <c r="L103" i="1" s="1"/>
  <c r="J104" i="1"/>
  <c r="L104" i="1" s="1"/>
  <c r="J105" i="1"/>
  <c r="L105" i="1" s="1"/>
  <c r="J118" i="1"/>
  <c r="L118" i="1" s="1"/>
  <c r="J88" i="1"/>
  <c r="L88" i="1" s="1"/>
  <c r="J89" i="1"/>
  <c r="L89" i="1" s="1"/>
  <c r="J90" i="1"/>
  <c r="J91" i="1"/>
  <c r="L91" i="1" s="1"/>
  <c r="J92" i="1"/>
  <c r="L92" i="1" s="1"/>
  <c r="J93" i="1"/>
  <c r="L93" i="1" s="1"/>
  <c r="J94" i="1"/>
  <c r="L94" i="1" s="1"/>
  <c r="J95" i="1"/>
  <c r="L95" i="1" s="1"/>
  <c r="J75" i="1"/>
  <c r="L75" i="1" s="1"/>
  <c r="J76" i="1"/>
  <c r="L76" i="1" s="1"/>
  <c r="J77" i="1"/>
  <c r="L77" i="1" s="1"/>
  <c r="J78" i="1"/>
  <c r="L78" i="1" s="1"/>
  <c r="J79" i="1"/>
  <c r="L79" i="1" s="1"/>
  <c r="J80" i="1"/>
  <c r="L80" i="1" s="1"/>
  <c r="J81" i="1"/>
  <c r="L81" i="1" s="1"/>
  <c r="C61" i="1"/>
  <c r="C43" i="1" s="1"/>
  <c r="J64" i="1"/>
  <c r="L64" i="1" s="1"/>
  <c r="J65" i="1"/>
  <c r="L65" i="1" s="1"/>
  <c r="J66" i="1"/>
  <c r="L66" i="1" s="1"/>
  <c r="J67" i="1"/>
  <c r="L67" i="1" s="1"/>
  <c r="J68" i="1"/>
  <c r="L68" i="1" s="1"/>
  <c r="J69" i="1"/>
  <c r="L69" i="1" s="1"/>
  <c r="J70" i="1"/>
  <c r="L70" i="1" s="1"/>
  <c r="J71" i="1"/>
  <c r="L71" i="1" s="1"/>
  <c r="J72" i="1"/>
  <c r="L72" i="1" s="1"/>
  <c r="J45" i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2" i="1"/>
  <c r="L52" i="1" s="1"/>
  <c r="J53" i="1"/>
  <c r="L53" i="1" s="1"/>
  <c r="J54" i="1"/>
  <c r="L54" i="1" s="1"/>
  <c r="J55" i="1"/>
  <c r="L55" i="1" s="1"/>
  <c r="J127" i="1"/>
  <c r="L127" i="1" s="1"/>
  <c r="J56" i="1"/>
  <c r="L56" i="1" s="1"/>
  <c r="J57" i="1"/>
  <c r="L57" i="1" s="1"/>
  <c r="J58" i="1"/>
  <c r="L58" i="1" s="1"/>
  <c r="C19" i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117" i="1"/>
  <c r="L117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K90" i="1" l="1"/>
  <c r="M90" i="1" s="1"/>
  <c r="K52" i="1"/>
  <c r="M52" i="1" s="1"/>
  <c r="K70" i="1"/>
  <c r="M70" i="1" s="1"/>
  <c r="K80" i="1"/>
  <c r="M80" i="1" s="1"/>
  <c r="K102" i="1"/>
  <c r="M102" i="1" s="1"/>
  <c r="K115" i="1"/>
  <c r="M115" i="1" s="1"/>
  <c r="K24" i="1"/>
  <c r="M24" i="1" s="1"/>
  <c r="K31" i="1"/>
  <c r="M31" i="1" s="1"/>
  <c r="K46" i="1"/>
  <c r="M46" i="1" s="1"/>
  <c r="K57" i="1"/>
  <c r="M57" i="1" s="1"/>
  <c r="K71" i="1"/>
  <c r="M71" i="1" s="1"/>
  <c r="K121" i="1"/>
  <c r="M121" i="1" s="1"/>
  <c r="K29" i="1"/>
  <c r="M29" i="1" s="1"/>
  <c r="K32" i="1"/>
  <c r="M32" i="1" s="1"/>
  <c r="K65" i="1"/>
  <c r="M65" i="1" s="1"/>
  <c r="K76" i="1"/>
  <c r="M76" i="1" s="1"/>
  <c r="K89" i="1"/>
  <c r="M89" i="1" s="1"/>
  <c r="K111" i="1"/>
  <c r="M111" i="1" s="1"/>
  <c r="K123" i="1"/>
  <c r="M123" i="1" s="1"/>
  <c r="K37" i="1"/>
  <c r="M37" i="1" s="1"/>
  <c r="K50" i="1"/>
  <c r="M50" i="1" s="1"/>
  <c r="K68" i="1"/>
  <c r="M68" i="1" s="1"/>
  <c r="K78" i="1"/>
  <c r="M78" i="1" s="1"/>
  <c r="K95" i="1"/>
  <c r="M95" i="1" s="1"/>
  <c r="K113" i="1"/>
  <c r="M113" i="1" s="1"/>
  <c r="K125" i="1"/>
  <c r="M125" i="1" s="1"/>
  <c r="P26" i="1"/>
  <c r="S25" i="1"/>
  <c r="S26" i="1"/>
  <c r="P80" i="1" s="1"/>
  <c r="S80" i="1" s="1"/>
  <c r="T80" i="1" s="1"/>
  <c r="P25" i="1"/>
  <c r="P75" i="1" s="1"/>
  <c r="S75" i="1" s="1"/>
  <c r="T75" i="1" s="1"/>
  <c r="P79" i="1"/>
  <c r="S79" i="1" s="1"/>
  <c r="T79" i="1" s="1"/>
  <c r="S23" i="1"/>
  <c r="P67" i="1" s="1"/>
  <c r="S67" i="1" s="1"/>
  <c r="T67" i="1" s="1"/>
  <c r="P24" i="1"/>
  <c r="P71" i="1" s="1"/>
  <c r="S71" i="1" s="1"/>
  <c r="T71" i="1" s="1"/>
  <c r="S24" i="1"/>
  <c r="P72" i="1" s="1"/>
  <c r="S72" i="1" s="1"/>
  <c r="T72" i="1" s="1"/>
  <c r="P76" i="1"/>
  <c r="S76" i="1" s="1"/>
  <c r="T76" i="1" s="1"/>
  <c r="P23" i="1"/>
  <c r="P66" i="1" s="1"/>
  <c r="S66" i="1" s="1"/>
  <c r="L128" i="1"/>
  <c r="L110" i="1"/>
  <c r="L120" i="1"/>
  <c r="L45" i="1"/>
  <c r="L90" i="1"/>
  <c r="K101" i="1" l="1"/>
  <c r="M101" i="1" s="1"/>
  <c r="K36" i="1"/>
  <c r="M36" i="1" s="1"/>
  <c r="P86" i="1"/>
  <c r="T66" i="1"/>
  <c r="P87" i="1"/>
  <c r="P88" i="1" s="1"/>
  <c r="P89" i="1" s="1"/>
  <c r="P91" i="1" l="1"/>
  <c r="P106" i="1" l="1"/>
  <c r="P108" i="1" s="1"/>
  <c r="P92" i="1"/>
  <c r="P113" i="1" s="1"/>
</calcChain>
</file>

<file path=xl/sharedStrings.xml><?xml version="1.0" encoding="utf-8"?>
<sst xmlns="http://schemas.openxmlformats.org/spreadsheetml/2006/main" count="225" uniqueCount="117">
  <si>
    <t>https://waltonbd.com/led-light/indoor/office-light/led-surface-panel-light/wled-splr300-ul24w</t>
  </si>
  <si>
    <t>https://waltonbd.com/led-light/indoor/residential-led-lights/led-bulbs/public-series</t>
  </si>
  <si>
    <t>Watts</t>
  </si>
  <si>
    <t>Amp</t>
  </si>
  <si>
    <t>Documentation</t>
  </si>
  <si>
    <t>https://www.daftlogic.com/information-appliance-power-consumption.htm</t>
  </si>
  <si>
    <t>Switch board Socket (SS)</t>
  </si>
  <si>
    <t>Power socket 1 (ST)</t>
  </si>
  <si>
    <t>Power socket 2 (S)</t>
  </si>
  <si>
    <t>pf</t>
  </si>
  <si>
    <t xml:space="preserve">voltage </t>
  </si>
  <si>
    <t>Duty Cycle</t>
  </si>
  <si>
    <t>SB</t>
  </si>
  <si>
    <t>ST</t>
  </si>
  <si>
    <t>S</t>
  </si>
  <si>
    <t xml:space="preserve">Top Floor </t>
  </si>
  <si>
    <t>SB1</t>
  </si>
  <si>
    <t>SB3</t>
  </si>
  <si>
    <t>F</t>
  </si>
  <si>
    <t>Fan</t>
  </si>
  <si>
    <t>CL</t>
  </si>
  <si>
    <t>TL</t>
  </si>
  <si>
    <t>LB</t>
  </si>
  <si>
    <t>SS</t>
  </si>
  <si>
    <t>power</t>
  </si>
  <si>
    <t>SB4</t>
  </si>
  <si>
    <t>EF</t>
  </si>
  <si>
    <t>SB17</t>
  </si>
  <si>
    <t>SB5</t>
  </si>
  <si>
    <t>SB6</t>
  </si>
  <si>
    <t>SB7</t>
  </si>
  <si>
    <t>SB19</t>
  </si>
  <si>
    <t>SB12</t>
  </si>
  <si>
    <t>SB11</t>
  </si>
  <si>
    <t>SB16</t>
  </si>
  <si>
    <t>SB9</t>
  </si>
  <si>
    <t>SB13</t>
  </si>
  <si>
    <t>SB14</t>
  </si>
  <si>
    <t>SB2</t>
  </si>
  <si>
    <t>SB15</t>
  </si>
  <si>
    <t>SB8</t>
  </si>
  <si>
    <t>SB18</t>
  </si>
  <si>
    <t>TOP FLOOR SB POWER</t>
  </si>
  <si>
    <t>ESB3</t>
  </si>
  <si>
    <t>ESB4</t>
  </si>
  <si>
    <t>ESB5</t>
  </si>
  <si>
    <t>ESB6</t>
  </si>
  <si>
    <t>ESB7</t>
  </si>
  <si>
    <t>ESB19</t>
  </si>
  <si>
    <t>ESB12</t>
  </si>
  <si>
    <t>ESB11</t>
  </si>
  <si>
    <t>ESB9</t>
  </si>
  <si>
    <t>ESB8</t>
  </si>
  <si>
    <t>ESB14</t>
  </si>
  <si>
    <t>SB10</t>
  </si>
  <si>
    <t>ESB10</t>
  </si>
  <si>
    <t>ESB1</t>
  </si>
  <si>
    <t>ESB2</t>
  </si>
  <si>
    <t>TOTAL SUM (SB)</t>
  </si>
  <si>
    <t>TOTAL SUM (ESB)</t>
  </si>
  <si>
    <t>TOP FLOOR</t>
  </si>
  <si>
    <t>1ST FLOOR (UPPER)</t>
  </si>
  <si>
    <t>1ST FLOOR UPPER</t>
  </si>
  <si>
    <t>ESB13</t>
  </si>
  <si>
    <t>1ST FLOOR LOWER</t>
  </si>
  <si>
    <t>1ST FLOOR (LOWER)</t>
  </si>
  <si>
    <t>SB15 (LOBBY)</t>
  </si>
  <si>
    <t xml:space="preserve">SB1 </t>
  </si>
  <si>
    <t>ESB15(LOBBY)</t>
  </si>
  <si>
    <t>GROUND FLOOR</t>
  </si>
  <si>
    <t>GROUND</t>
  </si>
  <si>
    <t>Top floor</t>
  </si>
  <si>
    <t>SDB1</t>
  </si>
  <si>
    <t>ESDB1</t>
  </si>
  <si>
    <t>total SB (W)</t>
  </si>
  <si>
    <t>ST socket (number)</t>
  </si>
  <si>
    <t>S socket (number)</t>
  </si>
  <si>
    <t>First Floor Upper</t>
  </si>
  <si>
    <t>Power</t>
  </si>
  <si>
    <t>First Floor Lower</t>
  </si>
  <si>
    <t>SDB2</t>
  </si>
  <si>
    <t>ESDB2</t>
  </si>
  <si>
    <t>Ground Floor</t>
  </si>
  <si>
    <t>Current</t>
  </si>
  <si>
    <t>current</t>
  </si>
  <si>
    <t>Total SDB</t>
  </si>
  <si>
    <t>Total ESDB</t>
  </si>
  <si>
    <t>EMDB load</t>
  </si>
  <si>
    <t>EMDB current</t>
  </si>
  <si>
    <t>MDB load</t>
  </si>
  <si>
    <t xml:space="preserve">pump load </t>
  </si>
  <si>
    <t xml:space="preserve">MDB current </t>
  </si>
  <si>
    <t>Calculation for PFI Plant</t>
  </si>
  <si>
    <t>cos x</t>
  </si>
  <si>
    <t xml:space="preserve">sin x </t>
  </si>
  <si>
    <t>tan x</t>
  </si>
  <si>
    <t xml:space="preserve">Q = Ptan x </t>
  </si>
  <si>
    <t xml:space="preserve">After PFI improvement </t>
  </si>
  <si>
    <t>I</t>
  </si>
  <si>
    <t>Transformer Calculation</t>
  </si>
  <si>
    <t>S = 3VI</t>
  </si>
  <si>
    <t>1st floor Upper</t>
  </si>
  <si>
    <t>SS12</t>
  </si>
  <si>
    <t>F7, TL6,</t>
  </si>
  <si>
    <t>pf due to PFI plant</t>
  </si>
  <si>
    <t>SB20 (Lobby)</t>
  </si>
  <si>
    <t>ESB20 (Lobby)</t>
  </si>
  <si>
    <t>CKT POWER</t>
  </si>
  <si>
    <t>CKT AMP</t>
  </si>
  <si>
    <t>SDB4</t>
  </si>
  <si>
    <t>ESDB4</t>
  </si>
  <si>
    <t>SDB3</t>
  </si>
  <si>
    <t>ESDB3</t>
  </si>
  <si>
    <t>ceiling light (CL)</t>
  </si>
  <si>
    <t>fan (F)</t>
  </si>
  <si>
    <t>tubelight (TL)</t>
  </si>
  <si>
    <t>Light bulb (LB)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</si>
</sst>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5" fillId="0" borderId="0" xfId="4"/>
    <xf numFmtId="0" fontId="3" fillId="4" borderId="0" xfId="3"/>
    <xf numFmtId="0" fontId="6" fillId="4" borderId="0" xfId="3" applyFont="1"/>
    <xf numFmtId="0" fontId="3" fillId="5" borderId="0" xfId="3" applyFill="1"/>
    <xf numFmtId="0" fontId="1" fillId="2" borderId="0" xfId="1"/>
    <xf numFmtId="0" fontId="2" fillId="3" borderId="0" xfId="2"/>
    <xf numFmtId="0" fontId="0" fillId="5" borderId="0" xfId="0" applyFill="1"/>
    <xf numFmtId="0" fontId="0" fillId="6" borderId="0" xfId="0" applyFill="1"/>
    <xf numFmtId="0" fontId="4" fillId="6" borderId="0" xfId="0" applyFont="1" applyFill="1"/>
    <xf numFmtId="0" fontId="0" fillId="7" borderId="0" xfId="0" applyFill="1"/>
    <xf numFmtId="0" fontId="0" fillId="8" borderId="0" xfId="0" applyFill="1"/>
    <xf numFmtId="0" fontId="7" fillId="8" borderId="0" xfId="0" applyFont="1" applyFill="1"/>
    <xf numFmtId="0" fontId="0" fillId="9" borderId="0" xfId="0" applyFill="1"/>
    <xf numFmtId="0" fontId="4" fillId="9" borderId="0" xfId="0" applyFont="1" applyFill="1"/>
    <xf numFmtId="0" fontId="0" fillId="0" borderId="0" xfId="0" applyFill="1"/>
    <xf numFmtId="164" fontId="0" fillId="8" borderId="0" xfId="0" applyNumberFormat="1" applyFill="1"/>
    <xf numFmtId="2" fontId="0" fillId="8" borderId="0" xfId="0" applyNumberFormat="1" applyFill="1"/>
    <xf numFmtId="164" fontId="0" fillId="9" borderId="0" xfId="0" applyNumberFormat="1" applyFill="1"/>
    <xf numFmtId="164" fontId="0" fillId="0" borderId="0" xfId="0" applyNumberFormat="1"/>
    <xf numFmtId="165" fontId="1" fillId="0" borderId="0" xfId="1" applyNumberFormat="1" applyFill="1"/>
    <xf numFmtId="0" fontId="8" fillId="0" borderId="0" xfId="2" applyFont="1" applyFill="1"/>
    <xf numFmtId="0" fontId="0" fillId="10" borderId="0" xfId="0" applyFill="1"/>
  </cellXfs>
  <cellStyles count="5"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aftlogic.com/information-appliance-power-consumption.htm" TargetMode="External"/><Relationship Id="rId2" Type="http://schemas.openxmlformats.org/officeDocument/2006/relationships/hyperlink" Target="https://waltonbd.com/led-light/indoor/residential-led-lights/led-bulbs/public-series" TargetMode="External"/><Relationship Id="rId1" Type="http://schemas.openxmlformats.org/officeDocument/2006/relationships/hyperlink" Target="https://waltonbd.com/led-light/indoor/office-light/led-surface-panel-light/wled-splr300-ul24w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539C7-A177-4C94-8109-D8535ABDDE9F}">
  <sheetPr>
    <tabColor rgb="FFFF0000"/>
  </sheetPr>
  <dimension ref="A2:T157"/>
  <sheetViews>
    <sheetView tabSelected="1" topLeftCell="G94" zoomScaleNormal="100" workbookViewId="0">
      <selection activeCell="M89" sqref="M89"/>
    </sheetView>
  </sheetViews>
  <sheetFormatPr defaultRowHeight="14.4" x14ac:dyDescent="0.3"/>
  <cols>
    <col min="1" max="2" width="43" hidden="1" customWidth="1"/>
    <col min="3" max="3" width="24.88671875" customWidth="1"/>
    <col min="4" max="4" width="6.109375" customWidth="1"/>
    <col min="5" max="5" width="7.5546875" customWidth="1"/>
    <col min="6" max="6" width="7.109375" customWidth="1"/>
    <col min="7" max="9" width="8.44140625" customWidth="1"/>
    <col min="10" max="11" width="12.44140625" customWidth="1"/>
    <col min="12" max="12" width="15.44140625" customWidth="1"/>
    <col min="14" max="14" width="20.77734375" customWidth="1"/>
    <col min="15" max="15" width="23" customWidth="1"/>
    <col min="16" max="16" width="13.6640625" customWidth="1"/>
    <col min="17" max="17" width="20.109375" customWidth="1"/>
    <col min="18" max="18" width="18.44140625" customWidth="1"/>
    <col min="19" max="19" width="18" customWidth="1"/>
    <col min="20" max="20" width="16.88671875" customWidth="1"/>
  </cols>
  <sheetData>
    <row r="2" spans="1:13" x14ac:dyDescent="0.3">
      <c r="D2" s="6" t="s">
        <v>9</v>
      </c>
      <c r="E2" s="6">
        <v>0.7</v>
      </c>
      <c r="L2" s="5" t="s">
        <v>11</v>
      </c>
      <c r="M2" s="5"/>
    </row>
    <row r="3" spans="1:13" x14ac:dyDescent="0.3">
      <c r="D3" s="6" t="s">
        <v>10</v>
      </c>
      <c r="E3" s="6">
        <v>220</v>
      </c>
      <c r="L3" s="5" t="s">
        <v>12</v>
      </c>
      <c r="M3" s="5">
        <v>0.7</v>
      </c>
    </row>
    <row r="4" spans="1:13" x14ac:dyDescent="0.3">
      <c r="L4" s="5" t="s">
        <v>13</v>
      </c>
      <c r="M4" s="5">
        <v>0.5</v>
      </c>
    </row>
    <row r="5" spans="1:13" x14ac:dyDescent="0.3">
      <c r="L5" s="5" t="s">
        <v>14</v>
      </c>
      <c r="M5" s="5">
        <v>0.25</v>
      </c>
    </row>
    <row r="6" spans="1:13" x14ac:dyDescent="0.3">
      <c r="C6" s="4"/>
      <c r="D6" s="3" t="s">
        <v>2</v>
      </c>
      <c r="E6" s="3" t="s">
        <v>3</v>
      </c>
    </row>
    <row r="7" spans="1:13" x14ac:dyDescent="0.3">
      <c r="C7" s="4" t="s">
        <v>114</v>
      </c>
      <c r="D7" s="2">
        <v>100</v>
      </c>
      <c r="E7" s="2"/>
    </row>
    <row r="8" spans="1:13" x14ac:dyDescent="0.3">
      <c r="A8" s="1" t="s">
        <v>0</v>
      </c>
      <c r="B8" s="1"/>
      <c r="C8" s="4" t="s">
        <v>113</v>
      </c>
      <c r="D8" s="2">
        <v>24</v>
      </c>
      <c r="E8" s="2"/>
    </row>
    <row r="9" spans="1:13" x14ac:dyDescent="0.3">
      <c r="C9" s="4" t="s">
        <v>115</v>
      </c>
      <c r="D9" s="2">
        <v>45</v>
      </c>
      <c r="E9" s="2"/>
    </row>
    <row r="10" spans="1:13" x14ac:dyDescent="0.3">
      <c r="A10" s="1" t="s">
        <v>1</v>
      </c>
      <c r="B10" s="1"/>
      <c r="C10" s="4" t="s">
        <v>116</v>
      </c>
      <c r="D10" s="2">
        <v>20</v>
      </c>
      <c r="E10" s="2"/>
    </row>
    <row r="11" spans="1:13" x14ac:dyDescent="0.3">
      <c r="A11" s="1"/>
      <c r="B11" s="1"/>
      <c r="C11" s="4" t="s">
        <v>26</v>
      </c>
      <c r="D11" s="2">
        <v>50</v>
      </c>
      <c r="E11" s="2"/>
    </row>
    <row r="12" spans="1:13" x14ac:dyDescent="0.3">
      <c r="C12" s="4" t="s">
        <v>6</v>
      </c>
      <c r="D12" s="2">
        <v>100</v>
      </c>
      <c r="E12" s="2">
        <v>5</v>
      </c>
    </row>
    <row r="13" spans="1:13" x14ac:dyDescent="0.3">
      <c r="C13" s="4" t="s">
        <v>7</v>
      </c>
      <c r="D13" s="2">
        <v>2000</v>
      </c>
      <c r="E13" s="2">
        <v>15</v>
      </c>
    </row>
    <row r="14" spans="1:13" x14ac:dyDescent="0.3">
      <c r="C14" s="4" t="s">
        <v>8</v>
      </c>
      <c r="D14" s="2">
        <v>3000</v>
      </c>
      <c r="E14" s="2">
        <v>20</v>
      </c>
    </row>
    <row r="17" spans="1:19" x14ac:dyDescent="0.3">
      <c r="A17" t="s">
        <v>4</v>
      </c>
    </row>
    <row r="18" spans="1:19" x14ac:dyDescent="0.3">
      <c r="A18" s="1" t="s">
        <v>5</v>
      </c>
      <c r="B18" s="1"/>
    </row>
    <row r="19" spans="1:19" x14ac:dyDescent="0.3">
      <c r="C19">
        <f>COUNTA(C23:C40)</f>
        <v>18</v>
      </c>
    </row>
    <row r="21" spans="1:19" x14ac:dyDescent="0.3">
      <c r="C21" s="5" t="s">
        <v>15</v>
      </c>
    </row>
    <row r="22" spans="1:19" x14ac:dyDescent="0.3">
      <c r="D22" t="s">
        <v>19</v>
      </c>
      <c r="E22" t="s">
        <v>20</v>
      </c>
      <c r="F22" t="s">
        <v>21</v>
      </c>
      <c r="G22" t="s">
        <v>22</v>
      </c>
      <c r="H22" t="s">
        <v>26</v>
      </c>
      <c r="I22" t="s">
        <v>23</v>
      </c>
      <c r="J22" t="s">
        <v>24</v>
      </c>
      <c r="K22" t="s">
        <v>107</v>
      </c>
      <c r="L22" t="s">
        <v>83</v>
      </c>
      <c r="M22" t="s">
        <v>108</v>
      </c>
      <c r="O22" s="9" t="s">
        <v>58</v>
      </c>
      <c r="P22" s="8"/>
      <c r="Q22" s="8"/>
      <c r="R22" s="9" t="s">
        <v>59</v>
      </c>
      <c r="S22" s="8"/>
    </row>
    <row r="23" spans="1:19" x14ac:dyDescent="0.3">
      <c r="C23" s="6" t="s">
        <v>17</v>
      </c>
      <c r="D23">
        <v>1</v>
      </c>
      <c r="E23">
        <v>1</v>
      </c>
      <c r="F23">
        <v>0</v>
      </c>
      <c r="G23">
        <v>1</v>
      </c>
      <c r="H23">
        <v>0</v>
      </c>
      <c r="I23">
        <v>1</v>
      </c>
      <c r="J23">
        <f t="shared" ref="J23:J40" si="0">(D23*$D$7)+(E23*$D$8)+(F23*$D$9)+(G23*$D$10)+(I23*$D$12)+(H23*$D$11)</f>
        <v>244</v>
      </c>
      <c r="L23">
        <f>J23/($E$3*$E$2)</f>
        <v>1.5844155844155845</v>
      </c>
      <c r="M23">
        <f>K23/($E$3*$E$2)</f>
        <v>0</v>
      </c>
      <c r="O23" s="8" t="s">
        <v>42</v>
      </c>
      <c r="P23" s="8">
        <f>SUM($J$23:$J$40)</f>
        <v>3100</v>
      </c>
      <c r="Q23" s="8"/>
      <c r="R23" s="8" t="s">
        <v>60</v>
      </c>
      <c r="S23" s="8">
        <f>SUM($J$45:$J$58)</f>
        <v>2484</v>
      </c>
    </row>
    <row r="24" spans="1:19" x14ac:dyDescent="0.3">
      <c r="C24" s="6" t="s">
        <v>25</v>
      </c>
      <c r="D24">
        <v>0</v>
      </c>
      <c r="E24">
        <v>0</v>
      </c>
      <c r="F24">
        <v>0</v>
      </c>
      <c r="G24">
        <v>1</v>
      </c>
      <c r="H24">
        <v>1</v>
      </c>
      <c r="I24">
        <v>1</v>
      </c>
      <c r="J24">
        <f t="shared" si="0"/>
        <v>170</v>
      </c>
      <c r="K24">
        <f>SUM($J$23:$J$25)</f>
        <v>514</v>
      </c>
      <c r="L24">
        <f t="shared" ref="L24:L81" si="1">J24/($E$3*$E$2)</f>
        <v>1.1038961038961039</v>
      </c>
      <c r="M24">
        <f t="shared" ref="M24:M87" si="2">K24/($E$3*$E$2)</f>
        <v>3.3376623376623376</v>
      </c>
      <c r="O24" s="8" t="s">
        <v>62</v>
      </c>
      <c r="P24" s="8">
        <f>SUM($J$64:$J$72)</f>
        <v>1558</v>
      </c>
      <c r="Q24" s="8"/>
      <c r="R24" s="8" t="s">
        <v>62</v>
      </c>
      <c r="S24" s="8">
        <f>SUM($J$75:$J$81)</f>
        <v>1290</v>
      </c>
    </row>
    <row r="25" spans="1:19" x14ac:dyDescent="0.3">
      <c r="C25" s="6" t="s">
        <v>27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f t="shared" si="0"/>
        <v>100</v>
      </c>
      <c r="L25">
        <f t="shared" si="1"/>
        <v>0.64935064935064934</v>
      </c>
      <c r="M25">
        <f t="shared" si="2"/>
        <v>0</v>
      </c>
      <c r="O25" s="8" t="s">
        <v>64</v>
      </c>
      <c r="P25" s="8">
        <f>SUM($J$88:$J$95)</f>
        <v>1513</v>
      </c>
      <c r="Q25" s="8"/>
      <c r="R25" s="8" t="s">
        <v>64</v>
      </c>
      <c r="S25" s="8">
        <f>SUM($J$100:$J$105)</f>
        <v>1090</v>
      </c>
    </row>
    <row r="26" spans="1:19" x14ac:dyDescent="0.3">
      <c r="C26" s="6" t="s">
        <v>28</v>
      </c>
      <c r="D26">
        <v>0</v>
      </c>
      <c r="E26">
        <v>1</v>
      </c>
      <c r="F26">
        <v>1</v>
      </c>
      <c r="G26">
        <v>0</v>
      </c>
      <c r="H26">
        <v>0</v>
      </c>
      <c r="I26">
        <v>1</v>
      </c>
      <c r="J26">
        <f t="shared" si="0"/>
        <v>169</v>
      </c>
      <c r="L26">
        <f t="shared" si="1"/>
        <v>1.0974025974025974</v>
      </c>
      <c r="M26">
        <f t="shared" si="2"/>
        <v>0</v>
      </c>
      <c r="O26" s="8" t="s">
        <v>69</v>
      </c>
      <c r="P26" s="8">
        <f>SUM($J$110:$J$118)</f>
        <v>1626</v>
      </c>
      <c r="Q26" s="8"/>
      <c r="R26" s="8" t="s">
        <v>69</v>
      </c>
      <c r="S26" s="8">
        <f>SUM($J$120:$J$128)</f>
        <v>1322</v>
      </c>
    </row>
    <row r="27" spans="1:19" x14ac:dyDescent="0.3">
      <c r="C27" s="6" t="s">
        <v>29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f t="shared" si="0"/>
        <v>150</v>
      </c>
      <c r="L27">
        <f t="shared" si="1"/>
        <v>0.97402597402597402</v>
      </c>
      <c r="M27">
        <f t="shared" si="2"/>
        <v>0</v>
      </c>
      <c r="O27" s="15"/>
      <c r="R27" s="15"/>
    </row>
    <row r="28" spans="1:19" x14ac:dyDescent="0.3">
      <c r="C28" s="6" t="s">
        <v>30</v>
      </c>
      <c r="D28">
        <v>0</v>
      </c>
      <c r="E28">
        <v>0</v>
      </c>
      <c r="F28">
        <v>1</v>
      </c>
      <c r="G28">
        <v>0</v>
      </c>
      <c r="H28">
        <v>0</v>
      </c>
      <c r="I28">
        <v>1</v>
      </c>
      <c r="J28">
        <f t="shared" si="0"/>
        <v>145</v>
      </c>
      <c r="L28">
        <f t="shared" si="1"/>
        <v>0.94155844155844159</v>
      </c>
      <c r="M28">
        <f t="shared" si="2"/>
        <v>0</v>
      </c>
    </row>
    <row r="29" spans="1:19" x14ac:dyDescent="0.3">
      <c r="C29" s="6" t="s">
        <v>31</v>
      </c>
      <c r="D29">
        <v>0</v>
      </c>
      <c r="E29">
        <v>1</v>
      </c>
      <c r="F29">
        <v>0</v>
      </c>
      <c r="G29">
        <v>0</v>
      </c>
      <c r="H29">
        <v>0</v>
      </c>
      <c r="I29">
        <v>1</v>
      </c>
      <c r="J29">
        <f t="shared" si="0"/>
        <v>124</v>
      </c>
      <c r="K29">
        <f>SUM($J$26,$J$27,$J$29)</f>
        <v>443</v>
      </c>
      <c r="L29">
        <f t="shared" si="1"/>
        <v>0.80519480519480524</v>
      </c>
      <c r="M29">
        <f t="shared" si="2"/>
        <v>2.8766233766233764</v>
      </c>
    </row>
    <row r="30" spans="1:19" x14ac:dyDescent="0.3">
      <c r="C30" s="6" t="s">
        <v>32</v>
      </c>
      <c r="D30">
        <v>1</v>
      </c>
      <c r="E30">
        <v>0</v>
      </c>
      <c r="F30">
        <v>0</v>
      </c>
      <c r="G30">
        <v>1</v>
      </c>
      <c r="H30">
        <v>0</v>
      </c>
      <c r="I30">
        <v>1</v>
      </c>
      <c r="J30">
        <f t="shared" si="0"/>
        <v>220</v>
      </c>
      <c r="L30">
        <f t="shared" si="1"/>
        <v>1.4285714285714286</v>
      </c>
      <c r="M30">
        <f t="shared" si="2"/>
        <v>0</v>
      </c>
    </row>
    <row r="31" spans="1:19" x14ac:dyDescent="0.3">
      <c r="C31" s="6" t="s">
        <v>33</v>
      </c>
      <c r="D31">
        <v>0</v>
      </c>
      <c r="E31">
        <v>1</v>
      </c>
      <c r="F31">
        <v>0</v>
      </c>
      <c r="G31">
        <v>0</v>
      </c>
      <c r="H31">
        <v>1</v>
      </c>
      <c r="I31">
        <v>1</v>
      </c>
      <c r="J31">
        <f t="shared" si="0"/>
        <v>174</v>
      </c>
      <c r="K31">
        <f>SUM($J$28,$J$40,$J$31)</f>
        <v>419</v>
      </c>
      <c r="L31">
        <f t="shared" si="1"/>
        <v>1.1298701298701299</v>
      </c>
      <c r="M31">
        <f t="shared" si="2"/>
        <v>2.720779220779221</v>
      </c>
    </row>
    <row r="32" spans="1:19" x14ac:dyDescent="0.3">
      <c r="C32" s="6" t="s">
        <v>34</v>
      </c>
      <c r="I32">
        <v>1</v>
      </c>
      <c r="J32">
        <f t="shared" si="0"/>
        <v>100</v>
      </c>
      <c r="K32">
        <f>SUM($J$32,$J$33)</f>
        <v>290</v>
      </c>
      <c r="L32">
        <f t="shared" si="1"/>
        <v>0.64935064935064934</v>
      </c>
      <c r="M32">
        <f t="shared" si="2"/>
        <v>1.8831168831168832</v>
      </c>
    </row>
    <row r="33" spans="3:13" x14ac:dyDescent="0.3">
      <c r="C33" s="6" t="s">
        <v>35</v>
      </c>
      <c r="G33">
        <v>2</v>
      </c>
      <c r="H33">
        <v>1</v>
      </c>
      <c r="I33">
        <v>1</v>
      </c>
      <c r="J33">
        <f t="shared" si="0"/>
        <v>190</v>
      </c>
      <c r="L33">
        <f t="shared" si="1"/>
        <v>1.2337662337662338</v>
      </c>
      <c r="M33">
        <f t="shared" si="2"/>
        <v>0</v>
      </c>
    </row>
    <row r="34" spans="3:13" x14ac:dyDescent="0.3">
      <c r="C34" s="6" t="s">
        <v>54</v>
      </c>
      <c r="F34">
        <v>1</v>
      </c>
      <c r="I34">
        <v>1</v>
      </c>
      <c r="J34">
        <f t="shared" si="0"/>
        <v>145</v>
      </c>
      <c r="L34">
        <f t="shared" si="1"/>
        <v>0.94155844155844159</v>
      </c>
      <c r="M34">
        <f t="shared" si="2"/>
        <v>0</v>
      </c>
    </row>
    <row r="35" spans="3:13" x14ac:dyDescent="0.3">
      <c r="C35" s="6" t="s">
        <v>37</v>
      </c>
      <c r="D35">
        <v>1</v>
      </c>
      <c r="F35">
        <v>1</v>
      </c>
      <c r="G35">
        <v>1</v>
      </c>
      <c r="I35">
        <v>1</v>
      </c>
      <c r="J35">
        <f t="shared" si="0"/>
        <v>265</v>
      </c>
      <c r="L35">
        <f t="shared" si="1"/>
        <v>1.7207792207792207</v>
      </c>
      <c r="M35">
        <f t="shared" si="2"/>
        <v>0</v>
      </c>
    </row>
    <row r="36" spans="3:13" x14ac:dyDescent="0.3">
      <c r="C36" s="6" t="s">
        <v>16</v>
      </c>
      <c r="D36">
        <v>1</v>
      </c>
      <c r="E36">
        <v>1</v>
      </c>
      <c r="F36">
        <v>1</v>
      </c>
      <c r="G36">
        <v>1</v>
      </c>
      <c r="I36">
        <v>1</v>
      </c>
      <c r="J36">
        <f t="shared" si="0"/>
        <v>289</v>
      </c>
      <c r="K36" s="15">
        <f>$J$36+$K$37</f>
        <v>539</v>
      </c>
      <c r="L36">
        <f t="shared" si="1"/>
        <v>1.8766233766233766</v>
      </c>
      <c r="M36" s="15">
        <f t="shared" si="2"/>
        <v>3.5</v>
      </c>
    </row>
    <row r="37" spans="3:13" x14ac:dyDescent="0.3">
      <c r="C37" s="6" t="s">
        <v>38</v>
      </c>
      <c r="H37">
        <v>1</v>
      </c>
      <c r="I37">
        <v>1</v>
      </c>
      <c r="J37">
        <f t="shared" si="0"/>
        <v>150</v>
      </c>
      <c r="K37" s="22">
        <f>SUM($J$37,$J$38)</f>
        <v>250</v>
      </c>
      <c r="L37">
        <f t="shared" si="1"/>
        <v>0.97402597402597402</v>
      </c>
      <c r="M37" s="22">
        <f t="shared" si="2"/>
        <v>1.6233766233766234</v>
      </c>
    </row>
    <row r="38" spans="3:13" x14ac:dyDescent="0.3">
      <c r="C38" s="6" t="s">
        <v>39</v>
      </c>
      <c r="I38">
        <v>1</v>
      </c>
      <c r="J38">
        <f t="shared" si="0"/>
        <v>100</v>
      </c>
      <c r="L38">
        <f t="shared" si="1"/>
        <v>0.64935064935064934</v>
      </c>
      <c r="M38">
        <f t="shared" si="2"/>
        <v>0</v>
      </c>
    </row>
    <row r="39" spans="3:13" x14ac:dyDescent="0.3">
      <c r="C39" s="6" t="s">
        <v>40</v>
      </c>
      <c r="D39">
        <v>1</v>
      </c>
      <c r="F39">
        <v>1</v>
      </c>
      <c r="G39">
        <v>1</v>
      </c>
      <c r="I39">
        <v>1</v>
      </c>
      <c r="J39">
        <f t="shared" si="0"/>
        <v>265</v>
      </c>
      <c r="L39">
        <f t="shared" si="1"/>
        <v>1.7207792207792207</v>
      </c>
      <c r="M39">
        <f t="shared" si="2"/>
        <v>0</v>
      </c>
    </row>
    <row r="40" spans="3:13" x14ac:dyDescent="0.3">
      <c r="C40" s="6" t="s">
        <v>41</v>
      </c>
      <c r="I40">
        <v>1</v>
      </c>
      <c r="J40">
        <f t="shared" si="0"/>
        <v>100</v>
      </c>
      <c r="L40">
        <f t="shared" si="1"/>
        <v>0.64935064935064934</v>
      </c>
      <c r="M40">
        <f t="shared" si="2"/>
        <v>0</v>
      </c>
    </row>
    <row r="41" spans="3:13" x14ac:dyDescent="0.3">
      <c r="C41" s="6"/>
      <c r="M41">
        <f t="shared" si="2"/>
        <v>0</v>
      </c>
    </row>
    <row r="42" spans="3:13" x14ac:dyDescent="0.3">
      <c r="M42">
        <f t="shared" si="2"/>
        <v>0</v>
      </c>
    </row>
    <row r="43" spans="3:13" x14ac:dyDescent="0.3">
      <c r="C43">
        <f>COUNTA(C45:C63)</f>
        <v>16</v>
      </c>
      <c r="M43">
        <f t="shared" si="2"/>
        <v>0</v>
      </c>
    </row>
    <row r="44" spans="3:13" x14ac:dyDescent="0.3">
      <c r="D44" t="s">
        <v>19</v>
      </c>
      <c r="E44" t="s">
        <v>20</v>
      </c>
      <c r="F44" t="s">
        <v>21</v>
      </c>
      <c r="G44" t="s">
        <v>22</v>
      </c>
      <c r="H44" t="s">
        <v>26</v>
      </c>
      <c r="I44" t="s">
        <v>23</v>
      </c>
      <c r="M44">
        <f t="shared" si="2"/>
        <v>0</v>
      </c>
    </row>
    <row r="45" spans="3:13" x14ac:dyDescent="0.3">
      <c r="C45" s="6" t="s">
        <v>43</v>
      </c>
      <c r="I45">
        <v>1</v>
      </c>
      <c r="J45">
        <f t="shared" ref="J45:J58" si="3">(D45*$D$7)+(E45*$D$8)+(F45*$D$9)+(G45*$D$10)+(I45*$D$12)+(H45*$D$11)</f>
        <v>100</v>
      </c>
      <c r="L45">
        <f t="shared" si="1"/>
        <v>0.64935064935064934</v>
      </c>
      <c r="M45">
        <f t="shared" si="2"/>
        <v>0</v>
      </c>
    </row>
    <row r="46" spans="3:13" x14ac:dyDescent="0.3">
      <c r="C46" s="6" t="s">
        <v>44</v>
      </c>
      <c r="D46">
        <v>1</v>
      </c>
      <c r="F46">
        <v>1</v>
      </c>
      <c r="G46">
        <v>1</v>
      </c>
      <c r="I46">
        <v>1</v>
      </c>
      <c r="J46">
        <f t="shared" si="3"/>
        <v>265</v>
      </c>
      <c r="K46">
        <f>$J$46+$J$45</f>
        <v>365</v>
      </c>
      <c r="L46">
        <f t="shared" si="1"/>
        <v>1.7207792207792207</v>
      </c>
      <c r="M46">
        <f t="shared" si="2"/>
        <v>2.3701298701298703</v>
      </c>
    </row>
    <row r="47" spans="3:13" x14ac:dyDescent="0.3">
      <c r="C47" s="6" t="s">
        <v>45</v>
      </c>
      <c r="D47">
        <v>1</v>
      </c>
      <c r="G47">
        <v>1</v>
      </c>
      <c r="I47">
        <v>1</v>
      </c>
      <c r="J47">
        <f t="shared" si="3"/>
        <v>220</v>
      </c>
      <c r="L47">
        <f t="shared" si="1"/>
        <v>1.4285714285714286</v>
      </c>
      <c r="M47">
        <f t="shared" si="2"/>
        <v>0</v>
      </c>
    </row>
    <row r="48" spans="3:13" x14ac:dyDescent="0.3">
      <c r="C48" s="6" t="s">
        <v>46</v>
      </c>
      <c r="G48">
        <v>1</v>
      </c>
      <c r="I48">
        <v>1</v>
      </c>
      <c r="J48">
        <f t="shared" si="3"/>
        <v>120</v>
      </c>
      <c r="L48">
        <f t="shared" si="1"/>
        <v>0.77922077922077926</v>
      </c>
      <c r="M48">
        <f t="shared" si="2"/>
        <v>0</v>
      </c>
    </row>
    <row r="49" spans="3:20" x14ac:dyDescent="0.3">
      <c r="C49" s="6" t="s">
        <v>47</v>
      </c>
      <c r="D49">
        <v>1</v>
      </c>
      <c r="I49">
        <v>1</v>
      </c>
      <c r="J49">
        <f t="shared" si="3"/>
        <v>200</v>
      </c>
      <c r="L49">
        <f t="shared" si="1"/>
        <v>1.2987012987012987</v>
      </c>
      <c r="M49">
        <f t="shared" si="2"/>
        <v>0</v>
      </c>
    </row>
    <row r="50" spans="3:20" x14ac:dyDescent="0.3">
      <c r="C50" s="6" t="s">
        <v>48</v>
      </c>
      <c r="E50">
        <v>1</v>
      </c>
      <c r="I50">
        <v>1</v>
      </c>
      <c r="J50">
        <f t="shared" si="3"/>
        <v>124</v>
      </c>
      <c r="K50">
        <f>$J$50+$J$48+$J$47</f>
        <v>464</v>
      </c>
      <c r="L50">
        <f t="shared" si="1"/>
        <v>0.80519480519480524</v>
      </c>
      <c r="M50">
        <f t="shared" si="2"/>
        <v>3.0129870129870131</v>
      </c>
    </row>
    <row r="51" spans="3:20" x14ac:dyDescent="0.3">
      <c r="C51" s="6" t="s">
        <v>49</v>
      </c>
      <c r="F51">
        <v>1</v>
      </c>
      <c r="I51">
        <v>1</v>
      </c>
      <c r="J51">
        <f t="shared" si="3"/>
        <v>145</v>
      </c>
      <c r="L51">
        <f t="shared" si="1"/>
        <v>0.94155844155844159</v>
      </c>
      <c r="M51">
        <f t="shared" si="2"/>
        <v>0</v>
      </c>
    </row>
    <row r="52" spans="3:20" x14ac:dyDescent="0.3">
      <c r="C52" s="6" t="s">
        <v>50</v>
      </c>
      <c r="G52">
        <v>1</v>
      </c>
      <c r="I52">
        <v>1</v>
      </c>
      <c r="J52">
        <f t="shared" si="3"/>
        <v>120</v>
      </c>
      <c r="K52">
        <f>$J$52+$J$49</f>
        <v>320</v>
      </c>
      <c r="L52">
        <f t="shared" si="1"/>
        <v>0.77922077922077926</v>
      </c>
      <c r="M52">
        <f t="shared" si="2"/>
        <v>2.0779220779220777</v>
      </c>
    </row>
    <row r="53" spans="3:20" x14ac:dyDescent="0.3">
      <c r="C53" s="6" t="s">
        <v>51</v>
      </c>
      <c r="D53">
        <v>1</v>
      </c>
      <c r="G53">
        <v>1</v>
      </c>
      <c r="I53">
        <v>1</v>
      </c>
      <c r="J53">
        <f t="shared" si="3"/>
        <v>220</v>
      </c>
      <c r="L53">
        <f t="shared" si="1"/>
        <v>1.4285714285714286</v>
      </c>
      <c r="M53">
        <f t="shared" si="2"/>
        <v>0</v>
      </c>
    </row>
    <row r="54" spans="3:20" x14ac:dyDescent="0.3">
      <c r="C54" s="6" t="s">
        <v>52</v>
      </c>
      <c r="G54">
        <v>1</v>
      </c>
      <c r="I54">
        <v>1</v>
      </c>
      <c r="J54">
        <f t="shared" si="3"/>
        <v>120</v>
      </c>
      <c r="L54">
        <f t="shared" si="1"/>
        <v>0.77922077922077926</v>
      </c>
      <c r="M54">
        <f t="shared" si="2"/>
        <v>0</v>
      </c>
    </row>
    <row r="55" spans="3:20" x14ac:dyDescent="0.3">
      <c r="C55" s="6" t="s">
        <v>55</v>
      </c>
      <c r="D55">
        <v>1</v>
      </c>
      <c r="F55">
        <v>1</v>
      </c>
      <c r="I55">
        <v>1</v>
      </c>
      <c r="J55">
        <f t="shared" si="3"/>
        <v>245</v>
      </c>
      <c r="L55">
        <f t="shared" si="1"/>
        <v>1.5909090909090908</v>
      </c>
      <c r="M55">
        <f t="shared" si="2"/>
        <v>0</v>
      </c>
    </row>
    <row r="56" spans="3:20" x14ac:dyDescent="0.3">
      <c r="C56" s="6" t="s">
        <v>53</v>
      </c>
      <c r="D56">
        <v>1</v>
      </c>
      <c r="F56">
        <v>1</v>
      </c>
      <c r="G56">
        <v>1</v>
      </c>
      <c r="I56">
        <v>1</v>
      </c>
      <c r="J56">
        <f t="shared" si="3"/>
        <v>265</v>
      </c>
      <c r="L56">
        <f t="shared" si="1"/>
        <v>1.7207792207792207</v>
      </c>
      <c r="M56">
        <f t="shared" si="2"/>
        <v>0</v>
      </c>
    </row>
    <row r="57" spans="3:20" x14ac:dyDescent="0.3">
      <c r="C57" s="6" t="s">
        <v>56</v>
      </c>
      <c r="I57">
        <v>1</v>
      </c>
      <c r="J57">
        <f t="shared" si="3"/>
        <v>100</v>
      </c>
      <c r="K57" s="15">
        <f>$J$57+$J$58</f>
        <v>340</v>
      </c>
      <c r="L57">
        <f t="shared" si="1"/>
        <v>0.64935064935064934</v>
      </c>
      <c r="M57" s="15">
        <f t="shared" si="2"/>
        <v>2.2077922077922079</v>
      </c>
    </row>
    <row r="58" spans="3:20" x14ac:dyDescent="0.3">
      <c r="C58" s="6" t="s">
        <v>57</v>
      </c>
      <c r="D58">
        <v>1</v>
      </c>
      <c r="G58">
        <v>2</v>
      </c>
      <c r="I58">
        <v>1</v>
      </c>
      <c r="J58">
        <f t="shared" si="3"/>
        <v>240</v>
      </c>
      <c r="L58">
        <f t="shared" si="1"/>
        <v>1.5584415584415585</v>
      </c>
      <c r="M58">
        <f t="shared" si="2"/>
        <v>0</v>
      </c>
    </row>
    <row r="59" spans="3:20" x14ac:dyDescent="0.3">
      <c r="M59">
        <f t="shared" si="2"/>
        <v>0</v>
      </c>
      <c r="T59" s="20"/>
    </row>
    <row r="60" spans="3:20" x14ac:dyDescent="0.3">
      <c r="M60">
        <f t="shared" si="2"/>
        <v>0</v>
      </c>
    </row>
    <row r="61" spans="3:20" x14ac:dyDescent="0.3">
      <c r="C61">
        <f>COUNTA(C64:C78)</f>
        <v>13</v>
      </c>
      <c r="M61">
        <f t="shared" si="2"/>
        <v>0</v>
      </c>
    </row>
    <row r="62" spans="3:20" x14ac:dyDescent="0.3">
      <c r="C62" s="7" t="s">
        <v>61</v>
      </c>
      <c r="M62">
        <f t="shared" si="2"/>
        <v>0</v>
      </c>
    </row>
    <row r="63" spans="3:20" x14ac:dyDescent="0.3">
      <c r="D63" t="s">
        <v>18</v>
      </c>
      <c r="E63" t="s">
        <v>20</v>
      </c>
      <c r="F63" t="s">
        <v>21</v>
      </c>
      <c r="G63" t="s">
        <v>22</v>
      </c>
      <c r="H63" t="s">
        <v>26</v>
      </c>
      <c r="I63" t="s">
        <v>23</v>
      </c>
      <c r="M63">
        <f t="shared" si="2"/>
        <v>0</v>
      </c>
    </row>
    <row r="64" spans="3:20" x14ac:dyDescent="0.3">
      <c r="C64" t="s">
        <v>30</v>
      </c>
      <c r="I64">
        <v>1</v>
      </c>
      <c r="J64">
        <f t="shared" ref="J64:J72" si="4">(D64*$D$7)+(E64*$D$8)+(F64*$D$9)+(G64*$D$10)+(I64*$D$12)+(H64*$D$11)</f>
        <v>100</v>
      </c>
      <c r="L64">
        <f t="shared" si="1"/>
        <v>0.64935064935064934</v>
      </c>
      <c r="M64">
        <f t="shared" si="2"/>
        <v>0</v>
      </c>
      <c r="O64" s="10" t="s">
        <v>71</v>
      </c>
    </row>
    <row r="65" spans="3:20" x14ac:dyDescent="0.3">
      <c r="C65" t="s">
        <v>40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f t="shared" si="4"/>
        <v>339</v>
      </c>
      <c r="K65">
        <f>$J$65+$J$64+$J$66</f>
        <v>539</v>
      </c>
      <c r="L65">
        <f t="shared" si="1"/>
        <v>2.2012987012987013</v>
      </c>
      <c r="M65">
        <f t="shared" si="2"/>
        <v>3.5</v>
      </c>
      <c r="P65" t="s">
        <v>74</v>
      </c>
      <c r="Q65" t="s">
        <v>75</v>
      </c>
      <c r="R65" t="s">
        <v>76</v>
      </c>
      <c r="S65" t="s">
        <v>78</v>
      </c>
      <c r="T65" t="s">
        <v>84</v>
      </c>
    </row>
    <row r="66" spans="3:20" x14ac:dyDescent="0.3">
      <c r="C66" t="s">
        <v>41</v>
      </c>
      <c r="I66">
        <v>1</v>
      </c>
      <c r="J66">
        <f t="shared" si="4"/>
        <v>100</v>
      </c>
      <c r="L66">
        <f t="shared" si="1"/>
        <v>0.64935064935064934</v>
      </c>
      <c r="M66">
        <f t="shared" si="2"/>
        <v>0</v>
      </c>
      <c r="O66" t="s">
        <v>109</v>
      </c>
      <c r="P66">
        <f>$P$23</f>
        <v>3100</v>
      </c>
      <c r="Q66">
        <v>1</v>
      </c>
      <c r="R66">
        <v>7</v>
      </c>
      <c r="S66">
        <f>(P66*$M$3)+(Q66*$D$13*$M$4)+(R66*$D$14*$M$5)</f>
        <v>8420</v>
      </c>
      <c r="T66">
        <f>S66/($E$3*$E$2)</f>
        <v>54.675324675324674</v>
      </c>
    </row>
    <row r="67" spans="3:20" x14ac:dyDescent="0.3">
      <c r="C67" t="s">
        <v>35</v>
      </c>
      <c r="E67">
        <v>1</v>
      </c>
      <c r="F67">
        <v>1</v>
      </c>
      <c r="I67">
        <v>1</v>
      </c>
      <c r="J67">
        <f t="shared" si="4"/>
        <v>169</v>
      </c>
      <c r="L67">
        <f t="shared" si="1"/>
        <v>1.0974025974025974</v>
      </c>
      <c r="M67">
        <f t="shared" si="2"/>
        <v>0</v>
      </c>
      <c r="O67" t="s">
        <v>110</v>
      </c>
      <c r="P67">
        <f>$S$23</f>
        <v>2484</v>
      </c>
      <c r="Q67">
        <v>6</v>
      </c>
      <c r="R67">
        <v>0</v>
      </c>
      <c r="S67">
        <f>(P67*$M$3)+(Q67*$D$13*$M$4)+(R67*$D$14*$M$5)</f>
        <v>7738.8</v>
      </c>
      <c r="T67">
        <f t="shared" ref="T67:T80" si="5">S67/($E$3*$E$2)</f>
        <v>50.251948051948055</v>
      </c>
    </row>
    <row r="68" spans="3:20" x14ac:dyDescent="0.3">
      <c r="C68" t="s">
        <v>32</v>
      </c>
      <c r="F68">
        <v>1</v>
      </c>
      <c r="I68">
        <v>1</v>
      </c>
      <c r="J68">
        <f t="shared" si="4"/>
        <v>145</v>
      </c>
      <c r="K68">
        <f>$J$68+$J$67</f>
        <v>314</v>
      </c>
      <c r="L68">
        <f t="shared" si="1"/>
        <v>0.94155844155844159</v>
      </c>
      <c r="M68">
        <f t="shared" si="2"/>
        <v>2.0389610389610389</v>
      </c>
    </row>
    <row r="69" spans="3:20" x14ac:dyDescent="0.3">
      <c r="C69" t="s">
        <v>36</v>
      </c>
      <c r="H69">
        <v>1</v>
      </c>
      <c r="I69">
        <v>1</v>
      </c>
      <c r="J69">
        <f t="shared" si="4"/>
        <v>150</v>
      </c>
      <c r="L69">
        <f t="shared" si="1"/>
        <v>0.97402597402597402</v>
      </c>
      <c r="M69">
        <f t="shared" si="2"/>
        <v>0</v>
      </c>
      <c r="O69" s="10" t="s">
        <v>77</v>
      </c>
    </row>
    <row r="70" spans="3:20" x14ac:dyDescent="0.3">
      <c r="C70" t="s">
        <v>31</v>
      </c>
      <c r="I70">
        <v>1</v>
      </c>
      <c r="J70">
        <f t="shared" si="4"/>
        <v>100</v>
      </c>
      <c r="K70" s="22">
        <f>$J$70+$J$69</f>
        <v>250</v>
      </c>
      <c r="L70">
        <f t="shared" si="1"/>
        <v>0.64935064935064934</v>
      </c>
      <c r="M70" s="22">
        <f t="shared" si="2"/>
        <v>1.6233766233766234</v>
      </c>
    </row>
    <row r="71" spans="3:20" x14ac:dyDescent="0.3">
      <c r="C71" t="s">
        <v>33</v>
      </c>
      <c r="G71">
        <v>2</v>
      </c>
      <c r="H71">
        <v>1</v>
      </c>
      <c r="I71">
        <v>1</v>
      </c>
      <c r="J71">
        <f t="shared" si="4"/>
        <v>190</v>
      </c>
      <c r="K71">
        <f>$J$71+$K$70</f>
        <v>440</v>
      </c>
      <c r="L71">
        <f t="shared" si="1"/>
        <v>1.2337662337662338</v>
      </c>
      <c r="M71">
        <f t="shared" si="2"/>
        <v>2.8571428571428572</v>
      </c>
      <c r="O71" t="s">
        <v>111</v>
      </c>
      <c r="P71">
        <f>$P$24</f>
        <v>1558</v>
      </c>
      <c r="Q71">
        <v>1</v>
      </c>
      <c r="R71">
        <v>5</v>
      </c>
      <c r="S71">
        <f>(P71*$M$3)+(Q71*$D$13*$M$4)+(R71*$D$14*$M$5)</f>
        <v>5840.6</v>
      </c>
      <c r="T71">
        <f t="shared" si="5"/>
        <v>37.925974025974028</v>
      </c>
    </row>
    <row r="72" spans="3:20" x14ac:dyDescent="0.3">
      <c r="C72" t="s">
        <v>54</v>
      </c>
      <c r="D72">
        <v>1</v>
      </c>
      <c r="F72">
        <v>1</v>
      </c>
      <c r="G72">
        <v>1</v>
      </c>
      <c r="I72">
        <v>1</v>
      </c>
      <c r="J72">
        <f t="shared" si="4"/>
        <v>265</v>
      </c>
      <c r="L72">
        <f t="shared" si="1"/>
        <v>1.7207792207792207</v>
      </c>
      <c r="M72">
        <f t="shared" si="2"/>
        <v>0</v>
      </c>
      <c r="O72" t="s">
        <v>112</v>
      </c>
      <c r="P72">
        <f>$S$24</f>
        <v>1290</v>
      </c>
      <c r="Q72">
        <v>5</v>
      </c>
      <c r="R72">
        <v>0</v>
      </c>
      <c r="S72">
        <f>(P72*$M$3)+(Q72*$D$13*$M$4)+(R72*$D$14*$M$5)</f>
        <v>5903</v>
      </c>
      <c r="T72">
        <f t="shared" si="5"/>
        <v>38.331168831168831</v>
      </c>
    </row>
    <row r="73" spans="3:20" x14ac:dyDescent="0.3">
      <c r="M73">
        <f t="shared" si="2"/>
        <v>0</v>
      </c>
    </row>
    <row r="74" spans="3:20" x14ac:dyDescent="0.3">
      <c r="M74">
        <f t="shared" si="2"/>
        <v>0</v>
      </c>
      <c r="O74" s="10" t="s">
        <v>79</v>
      </c>
    </row>
    <row r="75" spans="3:20" x14ac:dyDescent="0.3">
      <c r="C75" t="s">
        <v>47</v>
      </c>
      <c r="D75">
        <v>1</v>
      </c>
      <c r="G75">
        <v>1</v>
      </c>
      <c r="I75">
        <v>1</v>
      </c>
      <c r="J75">
        <f t="shared" ref="J75:J81" si="6">(D75*$D$7)+(E75*$D$8)+(F75*$D$9)+(G75*$D$10)+(I75*$D$12)+(H75*$D$11)</f>
        <v>220</v>
      </c>
      <c r="L75">
        <f t="shared" si="1"/>
        <v>1.4285714285714286</v>
      </c>
      <c r="M75">
        <f t="shared" si="2"/>
        <v>0</v>
      </c>
      <c r="O75" t="s">
        <v>80</v>
      </c>
      <c r="P75">
        <f>$P$25</f>
        <v>1513</v>
      </c>
      <c r="Q75">
        <v>2</v>
      </c>
      <c r="R75">
        <v>3</v>
      </c>
      <c r="S75">
        <f>(P75*$M$3)+(Q75*$D$13*$M$4)+(R75*$D$14*$M$5)</f>
        <v>5309.1</v>
      </c>
      <c r="T75">
        <f t="shared" si="5"/>
        <v>34.474675324675324</v>
      </c>
    </row>
    <row r="76" spans="3:20" x14ac:dyDescent="0.3">
      <c r="C76" t="s">
        <v>52</v>
      </c>
      <c r="G76">
        <v>1</v>
      </c>
      <c r="I76">
        <v>1</v>
      </c>
      <c r="J76">
        <f t="shared" si="6"/>
        <v>120</v>
      </c>
      <c r="K76">
        <f>$J$76+$J$75</f>
        <v>340</v>
      </c>
      <c r="L76">
        <f t="shared" si="1"/>
        <v>0.77922077922077926</v>
      </c>
      <c r="M76">
        <f t="shared" si="2"/>
        <v>2.2077922077922079</v>
      </c>
      <c r="O76" t="s">
        <v>81</v>
      </c>
      <c r="P76">
        <f>$S$25</f>
        <v>1090</v>
      </c>
      <c r="Q76">
        <v>4</v>
      </c>
      <c r="R76">
        <v>0</v>
      </c>
      <c r="S76">
        <f>(P76*$M$3)+(Q76*$D$13*$M$4)+(R76*$D$14*$M$5)</f>
        <v>4763</v>
      </c>
      <c r="T76">
        <f t="shared" si="5"/>
        <v>30.928571428571427</v>
      </c>
    </row>
    <row r="77" spans="3:20" x14ac:dyDescent="0.3">
      <c r="C77" t="s">
        <v>51</v>
      </c>
      <c r="D77">
        <v>1</v>
      </c>
      <c r="G77">
        <v>1</v>
      </c>
      <c r="I77">
        <v>1</v>
      </c>
      <c r="J77">
        <f t="shared" si="6"/>
        <v>220</v>
      </c>
      <c r="L77">
        <f t="shared" si="1"/>
        <v>1.4285714285714286</v>
      </c>
      <c r="M77">
        <f t="shared" si="2"/>
        <v>0</v>
      </c>
    </row>
    <row r="78" spans="3:20" x14ac:dyDescent="0.3">
      <c r="C78" t="s">
        <v>49</v>
      </c>
      <c r="I78">
        <v>1</v>
      </c>
      <c r="J78">
        <f t="shared" si="6"/>
        <v>100</v>
      </c>
      <c r="K78">
        <f>$J$78+$J$77</f>
        <v>320</v>
      </c>
      <c r="L78">
        <f t="shared" si="1"/>
        <v>0.64935064935064934</v>
      </c>
      <c r="M78">
        <f t="shared" si="2"/>
        <v>2.0779220779220777</v>
      </c>
      <c r="O78" s="10" t="s">
        <v>82</v>
      </c>
    </row>
    <row r="79" spans="3:20" x14ac:dyDescent="0.3">
      <c r="C79" t="s">
        <v>63</v>
      </c>
      <c r="G79">
        <v>1</v>
      </c>
      <c r="I79">
        <v>1</v>
      </c>
      <c r="J79">
        <f t="shared" si="6"/>
        <v>120</v>
      </c>
      <c r="L79">
        <f t="shared" si="1"/>
        <v>0.77922077922077926</v>
      </c>
      <c r="M79">
        <f t="shared" si="2"/>
        <v>0</v>
      </c>
      <c r="O79" t="s">
        <v>72</v>
      </c>
      <c r="P79">
        <f>$P$26</f>
        <v>1626</v>
      </c>
      <c r="Q79">
        <v>1</v>
      </c>
      <c r="R79">
        <v>0</v>
      </c>
      <c r="S79">
        <f>(P79*$M$3)+(Q79*$D$13*$M$4)+(R79*$D$14*$M$5)</f>
        <v>2138.1999999999998</v>
      </c>
      <c r="T79">
        <f t="shared" si="5"/>
        <v>13.884415584415583</v>
      </c>
    </row>
    <row r="80" spans="3:20" x14ac:dyDescent="0.3">
      <c r="C80" t="s">
        <v>50</v>
      </c>
      <c r="D80">
        <v>1</v>
      </c>
      <c r="F80">
        <v>1</v>
      </c>
      <c r="I80">
        <v>1</v>
      </c>
      <c r="J80">
        <f t="shared" si="6"/>
        <v>245</v>
      </c>
      <c r="K80">
        <f>$J$80+$J$79</f>
        <v>365</v>
      </c>
      <c r="L80">
        <f t="shared" si="1"/>
        <v>1.5909090909090908</v>
      </c>
      <c r="M80">
        <f t="shared" si="2"/>
        <v>2.3701298701298703</v>
      </c>
      <c r="O80" t="s">
        <v>73</v>
      </c>
      <c r="P80">
        <f>$S$26</f>
        <v>1322</v>
      </c>
      <c r="Q80">
        <v>1</v>
      </c>
      <c r="R80">
        <v>0</v>
      </c>
      <c r="S80">
        <f>(P80*$M$3)+(Q80*$D$13*$M$4)+(R80*$D$14*$M$5)</f>
        <v>1925.4</v>
      </c>
      <c r="T80">
        <f t="shared" si="5"/>
        <v>12.502597402597404</v>
      </c>
    </row>
    <row r="81" spans="3:19" x14ac:dyDescent="0.3">
      <c r="C81" t="s">
        <v>55</v>
      </c>
      <c r="D81">
        <v>1</v>
      </c>
      <c r="F81">
        <v>1</v>
      </c>
      <c r="G81">
        <v>1</v>
      </c>
      <c r="I81">
        <v>1</v>
      </c>
      <c r="J81">
        <f t="shared" si="6"/>
        <v>265</v>
      </c>
      <c r="L81">
        <f t="shared" si="1"/>
        <v>1.7207792207792207</v>
      </c>
      <c r="M81">
        <f t="shared" si="2"/>
        <v>0</v>
      </c>
    </row>
    <row r="82" spans="3:19" x14ac:dyDescent="0.3">
      <c r="M82">
        <f t="shared" si="2"/>
        <v>0</v>
      </c>
    </row>
    <row r="83" spans="3:19" x14ac:dyDescent="0.3">
      <c r="M83">
        <f t="shared" si="2"/>
        <v>0</v>
      </c>
    </row>
    <row r="84" spans="3:19" x14ac:dyDescent="0.3">
      <c r="M84">
        <f t="shared" si="2"/>
        <v>0</v>
      </c>
    </row>
    <row r="85" spans="3:19" x14ac:dyDescent="0.3">
      <c r="C85" s="7" t="s">
        <v>65</v>
      </c>
      <c r="M85">
        <f t="shared" si="2"/>
        <v>0</v>
      </c>
      <c r="R85" t="s">
        <v>104</v>
      </c>
      <c r="S85">
        <v>0.95</v>
      </c>
    </row>
    <row r="86" spans="3:19" x14ac:dyDescent="0.3">
      <c r="D86" t="s">
        <v>18</v>
      </c>
      <c r="E86" t="s">
        <v>20</v>
      </c>
      <c r="F86" t="s">
        <v>21</v>
      </c>
      <c r="G86" t="s">
        <v>22</v>
      </c>
      <c r="H86" t="s">
        <v>26</v>
      </c>
      <c r="I86" t="s">
        <v>23</v>
      </c>
      <c r="M86">
        <f t="shared" si="2"/>
        <v>0</v>
      </c>
      <c r="O86" t="s">
        <v>85</v>
      </c>
      <c r="P86">
        <f>SUM($S$66,$S$71,$S$75,$S$79)</f>
        <v>21707.9</v>
      </c>
    </row>
    <row r="87" spans="3:19" x14ac:dyDescent="0.3">
      <c r="M87">
        <f t="shared" si="2"/>
        <v>0</v>
      </c>
      <c r="O87" t="s">
        <v>86</v>
      </c>
      <c r="P87">
        <f>SUM($S$67,$S$72,$S$76,$S$80)</f>
        <v>20330.2</v>
      </c>
    </row>
    <row r="88" spans="3:19" x14ac:dyDescent="0.3">
      <c r="C88" t="s">
        <v>17</v>
      </c>
      <c r="D88">
        <v>1</v>
      </c>
      <c r="E88">
        <v>1</v>
      </c>
      <c r="G88">
        <v>2</v>
      </c>
      <c r="I88">
        <v>1</v>
      </c>
      <c r="J88">
        <f t="shared" ref="J88:J95" si="7">(D88*$D$7)+(E88*$D$8)+(F88*$D$9)+(G88*$D$10)+(I88*$D$12)+(H88*$D$11)</f>
        <v>264</v>
      </c>
      <c r="L88">
        <f t="shared" ref="L88:M126" si="8">J88/($E$3*$E$2)</f>
        <v>1.7142857142857142</v>
      </c>
      <c r="M88">
        <f t="shared" si="8"/>
        <v>0</v>
      </c>
      <c r="O88" t="s">
        <v>87</v>
      </c>
      <c r="P88">
        <f>$P$87*$E$2</f>
        <v>14231.14</v>
      </c>
    </row>
    <row r="89" spans="3:19" x14ac:dyDescent="0.3">
      <c r="C89" t="s">
        <v>67</v>
      </c>
      <c r="D89">
        <v>1</v>
      </c>
      <c r="E89">
        <v>1</v>
      </c>
      <c r="F89">
        <v>1</v>
      </c>
      <c r="I89">
        <v>1</v>
      </c>
      <c r="J89">
        <f t="shared" si="7"/>
        <v>269</v>
      </c>
      <c r="K89">
        <f>$J$89+$K$90</f>
        <v>689</v>
      </c>
      <c r="L89">
        <f t="shared" si="8"/>
        <v>1.7467532467532467</v>
      </c>
      <c r="M89">
        <f t="shared" si="8"/>
        <v>4.4740259740259738</v>
      </c>
      <c r="O89" t="s">
        <v>88</v>
      </c>
      <c r="P89" s="19">
        <f>$P$88/(3*$E$3*$E$2)</f>
        <v>30.803333333333335</v>
      </c>
    </row>
    <row r="90" spans="3:19" x14ac:dyDescent="0.3">
      <c r="C90" t="s">
        <v>38</v>
      </c>
      <c r="G90">
        <v>1</v>
      </c>
      <c r="H90">
        <v>1</v>
      </c>
      <c r="I90">
        <v>1</v>
      </c>
      <c r="J90">
        <f t="shared" si="7"/>
        <v>170</v>
      </c>
      <c r="K90" s="22">
        <f>$J$90+$J$91+$J$92</f>
        <v>420</v>
      </c>
      <c r="L90">
        <f t="shared" si="8"/>
        <v>1.1038961038961039</v>
      </c>
      <c r="M90" s="22">
        <f t="shared" si="8"/>
        <v>2.7272727272727271</v>
      </c>
      <c r="O90" t="s">
        <v>90</v>
      </c>
      <c r="P90">
        <v>5000</v>
      </c>
    </row>
    <row r="91" spans="3:19" x14ac:dyDescent="0.3">
      <c r="C91" t="s">
        <v>34</v>
      </c>
      <c r="I91">
        <v>1</v>
      </c>
      <c r="J91">
        <f t="shared" si="7"/>
        <v>100</v>
      </c>
      <c r="L91">
        <f t="shared" si="8"/>
        <v>0.64935064935064934</v>
      </c>
      <c r="M91">
        <f t="shared" si="8"/>
        <v>0</v>
      </c>
      <c r="O91" t="s">
        <v>89</v>
      </c>
      <c r="P91">
        <f>$P$86*$E$2+($P$88+$P$90)*$E$2</f>
        <v>28657.328000000001</v>
      </c>
    </row>
    <row r="92" spans="3:19" x14ac:dyDescent="0.3">
      <c r="C92" t="s">
        <v>37</v>
      </c>
      <c r="H92">
        <v>1</v>
      </c>
      <c r="I92">
        <v>1</v>
      </c>
      <c r="J92">
        <f t="shared" si="7"/>
        <v>150</v>
      </c>
      <c r="L92">
        <f t="shared" si="8"/>
        <v>0.97402597402597402</v>
      </c>
      <c r="M92">
        <f t="shared" si="8"/>
        <v>0</v>
      </c>
      <c r="O92" t="s">
        <v>91</v>
      </c>
      <c r="P92">
        <f>$P$91/(3*$E$3*$S$85)</f>
        <v>45.705467304625202</v>
      </c>
    </row>
    <row r="93" spans="3:19" x14ac:dyDescent="0.3">
      <c r="C93" t="s">
        <v>25</v>
      </c>
      <c r="F93">
        <v>1</v>
      </c>
      <c r="G93">
        <v>1</v>
      </c>
      <c r="I93">
        <v>1</v>
      </c>
      <c r="J93">
        <f t="shared" si="7"/>
        <v>165</v>
      </c>
      <c r="L93">
        <f t="shared" si="8"/>
        <v>1.0714285714285714</v>
      </c>
      <c r="M93">
        <f t="shared" si="8"/>
        <v>0</v>
      </c>
    </row>
    <row r="94" spans="3:19" x14ac:dyDescent="0.3">
      <c r="C94" t="s">
        <v>29</v>
      </c>
      <c r="D94">
        <v>1</v>
      </c>
      <c r="F94">
        <v>1</v>
      </c>
      <c r="H94">
        <v>1</v>
      </c>
      <c r="I94">
        <v>1</v>
      </c>
      <c r="J94">
        <f t="shared" si="7"/>
        <v>295</v>
      </c>
      <c r="L94">
        <f t="shared" si="8"/>
        <v>1.9155844155844155</v>
      </c>
      <c r="M94">
        <f t="shared" si="8"/>
        <v>0</v>
      </c>
    </row>
    <row r="95" spans="3:19" x14ac:dyDescent="0.3">
      <c r="C95" t="s">
        <v>27</v>
      </c>
      <c r="I95">
        <v>1</v>
      </c>
      <c r="J95">
        <f t="shared" si="7"/>
        <v>100</v>
      </c>
      <c r="K95">
        <f>$J$95+$J$94</f>
        <v>395</v>
      </c>
      <c r="L95">
        <f t="shared" si="8"/>
        <v>0.64935064935064934</v>
      </c>
      <c r="M95">
        <f t="shared" si="8"/>
        <v>2.5649350649350651</v>
      </c>
    </row>
    <row r="96" spans="3:19" x14ac:dyDescent="0.3">
      <c r="M96">
        <f t="shared" si="8"/>
        <v>0</v>
      </c>
    </row>
    <row r="97" spans="3:17" x14ac:dyDescent="0.3">
      <c r="M97">
        <f t="shared" si="8"/>
        <v>0</v>
      </c>
    </row>
    <row r="98" spans="3:17" x14ac:dyDescent="0.3">
      <c r="D98" t="s">
        <v>18</v>
      </c>
      <c r="E98" t="s">
        <v>20</v>
      </c>
      <c r="F98" t="s">
        <v>21</v>
      </c>
      <c r="G98" t="s">
        <v>22</v>
      </c>
      <c r="H98" t="s">
        <v>26</v>
      </c>
      <c r="I98" t="s">
        <v>23</v>
      </c>
      <c r="M98">
        <f t="shared" si="8"/>
        <v>0</v>
      </c>
    </row>
    <row r="99" spans="3:17" x14ac:dyDescent="0.3">
      <c r="M99">
        <f t="shared" si="8"/>
        <v>0</v>
      </c>
    </row>
    <row r="100" spans="3:17" x14ac:dyDescent="0.3">
      <c r="C100" t="s">
        <v>43</v>
      </c>
      <c r="D100">
        <v>1</v>
      </c>
      <c r="F100">
        <v>1</v>
      </c>
      <c r="I100">
        <v>1</v>
      </c>
      <c r="J100">
        <f t="shared" ref="J100:J105" si="9">(D100*$D$7)+(E100*$D$8)+(F100*$D$9)+(G100*$D$10)+(I100*$D$12)+(H100*$D$11)</f>
        <v>245</v>
      </c>
      <c r="L100">
        <f t="shared" si="8"/>
        <v>1.5909090909090908</v>
      </c>
      <c r="M100">
        <f t="shared" si="8"/>
        <v>0</v>
      </c>
    </row>
    <row r="101" spans="3:17" x14ac:dyDescent="0.3">
      <c r="C101" t="s">
        <v>56</v>
      </c>
      <c r="D101">
        <v>1</v>
      </c>
      <c r="G101">
        <v>1</v>
      </c>
      <c r="I101">
        <v>1</v>
      </c>
      <c r="J101">
        <f t="shared" si="9"/>
        <v>220</v>
      </c>
      <c r="K101">
        <f>$J$101+$K$102</f>
        <v>460</v>
      </c>
      <c r="L101">
        <f t="shared" si="8"/>
        <v>1.4285714285714286</v>
      </c>
      <c r="M101">
        <f t="shared" si="8"/>
        <v>2.9870129870129869</v>
      </c>
    </row>
    <row r="102" spans="3:17" x14ac:dyDescent="0.3">
      <c r="C102" t="s">
        <v>57</v>
      </c>
      <c r="G102">
        <v>1</v>
      </c>
      <c r="I102">
        <v>1</v>
      </c>
      <c r="J102">
        <f t="shared" si="9"/>
        <v>120</v>
      </c>
      <c r="K102" s="22">
        <f>$J$102+$J$103</f>
        <v>240</v>
      </c>
      <c r="L102">
        <f t="shared" si="8"/>
        <v>0.77922077922077926</v>
      </c>
      <c r="M102" s="22">
        <f t="shared" si="8"/>
        <v>1.5584415584415585</v>
      </c>
      <c r="O102" s="12" t="s">
        <v>92</v>
      </c>
      <c r="P102" s="11"/>
      <c r="Q102" s="11"/>
    </row>
    <row r="103" spans="3:17" x14ac:dyDescent="0.3">
      <c r="C103" t="s">
        <v>53</v>
      </c>
      <c r="G103">
        <v>1</v>
      </c>
      <c r="I103">
        <v>1</v>
      </c>
      <c r="J103">
        <f t="shared" si="9"/>
        <v>120</v>
      </c>
      <c r="L103">
        <f t="shared" si="8"/>
        <v>0.77922077922077926</v>
      </c>
      <c r="M103">
        <f t="shared" si="8"/>
        <v>0</v>
      </c>
      <c r="O103" s="11" t="s">
        <v>93</v>
      </c>
      <c r="P103" s="17">
        <f>$E$2</f>
        <v>0.7</v>
      </c>
      <c r="Q103" s="11"/>
    </row>
    <row r="104" spans="3:17" x14ac:dyDescent="0.3">
      <c r="C104" t="s">
        <v>44</v>
      </c>
      <c r="D104">
        <v>1</v>
      </c>
      <c r="F104">
        <v>1</v>
      </c>
      <c r="I104">
        <v>1</v>
      </c>
      <c r="J104">
        <f t="shared" si="9"/>
        <v>245</v>
      </c>
      <c r="L104">
        <f t="shared" si="8"/>
        <v>1.5909090909090908</v>
      </c>
      <c r="M104">
        <f t="shared" si="8"/>
        <v>0</v>
      </c>
      <c r="O104" s="11" t="s">
        <v>94</v>
      </c>
      <c r="P104" s="16">
        <f>SIN(ACOS($P$103))</f>
        <v>0.71414284285428498</v>
      </c>
      <c r="Q104" s="11"/>
    </row>
    <row r="105" spans="3:17" x14ac:dyDescent="0.3">
      <c r="C105" t="s">
        <v>46</v>
      </c>
      <c r="G105">
        <v>2</v>
      </c>
      <c r="I105">
        <v>1</v>
      </c>
      <c r="J105">
        <f t="shared" si="9"/>
        <v>140</v>
      </c>
      <c r="L105">
        <f t="shared" si="8"/>
        <v>0.90909090909090906</v>
      </c>
      <c r="M105">
        <f t="shared" si="8"/>
        <v>0</v>
      </c>
      <c r="O105" s="11" t="s">
        <v>95</v>
      </c>
      <c r="P105" s="16">
        <f xml:space="preserve"> $P$104/$P$103</f>
        <v>1.0202040612204071</v>
      </c>
      <c r="Q105" s="11"/>
    </row>
    <row r="106" spans="3:17" x14ac:dyDescent="0.3">
      <c r="M106">
        <f t="shared" si="8"/>
        <v>0</v>
      </c>
      <c r="O106" s="11" t="s">
        <v>96</v>
      </c>
      <c r="P106" s="16">
        <f>$P$91*$P$105</f>
        <v>29236.322409325287</v>
      </c>
      <c r="Q106" s="11"/>
    </row>
    <row r="107" spans="3:17" x14ac:dyDescent="0.3">
      <c r="M107">
        <f t="shared" si="8"/>
        <v>0</v>
      </c>
      <c r="O107" s="11" t="s">
        <v>97</v>
      </c>
      <c r="P107" s="11"/>
      <c r="Q107" s="11"/>
    </row>
    <row r="108" spans="3:17" x14ac:dyDescent="0.3">
      <c r="C108" s="7" t="s">
        <v>70</v>
      </c>
      <c r="M108">
        <f t="shared" si="8"/>
        <v>0</v>
      </c>
      <c r="O108" s="11" t="s">
        <v>98</v>
      </c>
      <c r="P108" s="16">
        <f>$P$106/(3*$E$3)</f>
        <v>44.297458195947407</v>
      </c>
      <c r="Q108" s="11"/>
    </row>
    <row r="109" spans="3:17" x14ac:dyDescent="0.3">
      <c r="D109" t="s">
        <v>18</v>
      </c>
      <c r="E109" t="s">
        <v>20</v>
      </c>
      <c r="F109" t="s">
        <v>21</v>
      </c>
      <c r="G109" t="s">
        <v>22</v>
      </c>
      <c r="H109" t="s">
        <v>26</v>
      </c>
      <c r="I109" t="s">
        <v>23</v>
      </c>
      <c r="M109">
        <f t="shared" si="8"/>
        <v>0</v>
      </c>
      <c r="O109" s="11"/>
      <c r="P109" s="11"/>
      <c r="Q109" s="11"/>
    </row>
    <row r="110" spans="3:17" x14ac:dyDescent="0.3">
      <c r="C110" t="s">
        <v>38</v>
      </c>
      <c r="E110">
        <v>1</v>
      </c>
      <c r="I110">
        <v>1</v>
      </c>
      <c r="J110">
        <f t="shared" ref="J110:J118" si="10">(D110*$D$7)+(E110*$D$8)+(F110*$D$9)+(G110*$D$10)+(I110*$D$12)+(H110*$D$11)</f>
        <v>124</v>
      </c>
      <c r="L110">
        <f t="shared" si="8"/>
        <v>0.80519480519480524</v>
      </c>
      <c r="M110">
        <f t="shared" si="8"/>
        <v>0</v>
      </c>
    </row>
    <row r="111" spans="3:17" x14ac:dyDescent="0.3">
      <c r="C111" t="s">
        <v>16</v>
      </c>
      <c r="D111">
        <v>1</v>
      </c>
      <c r="E111">
        <v>2</v>
      </c>
      <c r="F111">
        <v>1</v>
      </c>
      <c r="I111">
        <v>1</v>
      </c>
      <c r="J111">
        <f t="shared" si="10"/>
        <v>293</v>
      </c>
      <c r="K111">
        <f>$J$111+$J$110</f>
        <v>417</v>
      </c>
      <c r="L111">
        <f t="shared" si="8"/>
        <v>1.9025974025974026</v>
      </c>
      <c r="M111">
        <f t="shared" si="8"/>
        <v>2.7077922077922079</v>
      </c>
    </row>
    <row r="112" spans="3:17" x14ac:dyDescent="0.3">
      <c r="C112" t="s">
        <v>17</v>
      </c>
      <c r="E112">
        <v>3</v>
      </c>
      <c r="F112">
        <v>1</v>
      </c>
      <c r="I112">
        <v>1</v>
      </c>
      <c r="J112">
        <f t="shared" si="10"/>
        <v>217</v>
      </c>
      <c r="L112">
        <f t="shared" si="8"/>
        <v>1.4090909090909092</v>
      </c>
      <c r="M112">
        <f t="shared" si="8"/>
        <v>0</v>
      </c>
      <c r="O112" s="14" t="s">
        <v>99</v>
      </c>
      <c r="P112" s="13"/>
      <c r="Q112" s="13"/>
    </row>
    <row r="113" spans="3:17" x14ac:dyDescent="0.3">
      <c r="C113" t="s">
        <v>28</v>
      </c>
      <c r="E113">
        <v>1</v>
      </c>
      <c r="F113">
        <v>2</v>
      </c>
      <c r="I113">
        <v>1</v>
      </c>
      <c r="J113">
        <f t="shared" si="10"/>
        <v>214</v>
      </c>
      <c r="K113">
        <f>$J$113+$J$112</f>
        <v>431</v>
      </c>
      <c r="L113">
        <f t="shared" si="8"/>
        <v>1.3896103896103895</v>
      </c>
      <c r="M113">
        <f t="shared" si="8"/>
        <v>2.7987012987012987</v>
      </c>
      <c r="O113" s="13" t="s">
        <v>100</v>
      </c>
      <c r="P113" s="18">
        <f>3*$E$3*$P$92</f>
        <v>30165.608421052635</v>
      </c>
      <c r="Q113" s="13"/>
    </row>
    <row r="114" spans="3:17" x14ac:dyDescent="0.3">
      <c r="C114" t="s">
        <v>25</v>
      </c>
      <c r="F114">
        <v>1</v>
      </c>
      <c r="H114">
        <v>2</v>
      </c>
      <c r="I114">
        <v>1</v>
      </c>
      <c r="J114">
        <f t="shared" si="10"/>
        <v>245</v>
      </c>
      <c r="L114">
        <f t="shared" si="8"/>
        <v>1.5909090909090908</v>
      </c>
      <c r="M114">
        <f t="shared" si="8"/>
        <v>0</v>
      </c>
      <c r="O114" s="13"/>
      <c r="P114" s="13"/>
      <c r="Q114" s="13"/>
    </row>
    <row r="115" spans="3:17" x14ac:dyDescent="0.3">
      <c r="C115" t="s">
        <v>30</v>
      </c>
      <c r="H115">
        <v>1</v>
      </c>
      <c r="I115">
        <v>0</v>
      </c>
      <c r="J115">
        <f t="shared" si="10"/>
        <v>50</v>
      </c>
      <c r="K115">
        <f>$J$115+$J$116</f>
        <v>220</v>
      </c>
      <c r="L115">
        <f t="shared" si="8"/>
        <v>0.32467532467532467</v>
      </c>
      <c r="M115">
        <f t="shared" si="8"/>
        <v>1.4285714285714286</v>
      </c>
      <c r="O115" s="13"/>
      <c r="P115" s="13"/>
      <c r="Q115" s="13"/>
    </row>
    <row r="116" spans="3:17" x14ac:dyDescent="0.3">
      <c r="C116" t="s">
        <v>29</v>
      </c>
      <c r="G116">
        <v>1</v>
      </c>
      <c r="H116">
        <v>1</v>
      </c>
      <c r="I116">
        <v>1</v>
      </c>
      <c r="J116">
        <f t="shared" si="10"/>
        <v>170</v>
      </c>
      <c r="L116">
        <f t="shared" si="8"/>
        <v>1.1038961038961039</v>
      </c>
      <c r="M116">
        <f t="shared" si="8"/>
        <v>0</v>
      </c>
      <c r="O116" s="13"/>
      <c r="P116" s="13"/>
      <c r="Q116" s="13"/>
    </row>
    <row r="117" spans="3:17" x14ac:dyDescent="0.3">
      <c r="C117" s="21" t="s">
        <v>105</v>
      </c>
      <c r="E117">
        <v>1</v>
      </c>
      <c r="G117">
        <v>1</v>
      </c>
      <c r="I117">
        <v>1</v>
      </c>
      <c r="J117">
        <f t="shared" si="10"/>
        <v>144</v>
      </c>
      <c r="L117">
        <f>J117/($E$3*$E$2)</f>
        <v>0.93506493506493504</v>
      </c>
      <c r="M117">
        <f t="shared" si="8"/>
        <v>0</v>
      </c>
    </row>
    <row r="118" spans="3:17" x14ac:dyDescent="0.3">
      <c r="C118" t="s">
        <v>66</v>
      </c>
      <c r="E118">
        <v>1</v>
      </c>
      <c r="F118">
        <v>1</v>
      </c>
      <c r="I118">
        <v>1</v>
      </c>
      <c r="J118">
        <f t="shared" si="10"/>
        <v>169</v>
      </c>
      <c r="L118">
        <f>J118/($E$3*$E$2)</f>
        <v>1.0974025974025974</v>
      </c>
      <c r="M118">
        <f t="shared" si="8"/>
        <v>0</v>
      </c>
    </row>
    <row r="119" spans="3:17" x14ac:dyDescent="0.3">
      <c r="D119" t="s">
        <v>18</v>
      </c>
      <c r="E119" t="s">
        <v>20</v>
      </c>
      <c r="F119" t="s">
        <v>21</v>
      </c>
      <c r="G119" t="s">
        <v>22</v>
      </c>
      <c r="H119" t="s">
        <v>26</v>
      </c>
      <c r="I119" t="s">
        <v>23</v>
      </c>
      <c r="M119">
        <f t="shared" si="8"/>
        <v>0</v>
      </c>
    </row>
    <row r="120" spans="3:17" x14ac:dyDescent="0.3">
      <c r="C120" t="s">
        <v>57</v>
      </c>
      <c r="D120">
        <v>1</v>
      </c>
      <c r="E120">
        <v>2</v>
      </c>
      <c r="G120">
        <v>1</v>
      </c>
      <c r="I120">
        <v>1</v>
      </c>
      <c r="J120">
        <f t="shared" ref="J120:J128" si="11">(D120*$D$7)+(E120*$D$8)+(F120*$D$9)+(G120*$D$10)+(I120*$D$12)+(H120*$D$11)</f>
        <v>268</v>
      </c>
      <c r="L120">
        <f t="shared" si="8"/>
        <v>1.7402597402597402</v>
      </c>
      <c r="M120">
        <f t="shared" si="8"/>
        <v>0</v>
      </c>
    </row>
    <row r="121" spans="3:17" x14ac:dyDescent="0.3">
      <c r="C121" t="s">
        <v>56</v>
      </c>
      <c r="E121">
        <v>2</v>
      </c>
      <c r="I121">
        <v>1</v>
      </c>
      <c r="J121">
        <f t="shared" si="11"/>
        <v>148</v>
      </c>
      <c r="K121">
        <f>$J$121+$J$120</f>
        <v>416</v>
      </c>
      <c r="L121">
        <f t="shared" si="8"/>
        <v>0.96103896103896103</v>
      </c>
      <c r="M121">
        <f t="shared" si="8"/>
        <v>2.7012987012987013</v>
      </c>
    </row>
    <row r="122" spans="3:17" x14ac:dyDescent="0.3">
      <c r="C122" t="s">
        <v>43</v>
      </c>
      <c r="E122">
        <v>1</v>
      </c>
      <c r="I122">
        <v>1</v>
      </c>
      <c r="J122">
        <f t="shared" si="11"/>
        <v>124</v>
      </c>
      <c r="L122">
        <f t="shared" si="8"/>
        <v>0.80519480519480524</v>
      </c>
      <c r="M122">
        <f t="shared" si="8"/>
        <v>0</v>
      </c>
    </row>
    <row r="123" spans="3:17" x14ac:dyDescent="0.3">
      <c r="C123" t="s">
        <v>45</v>
      </c>
      <c r="E123">
        <v>1</v>
      </c>
      <c r="I123">
        <v>1</v>
      </c>
      <c r="J123">
        <f t="shared" si="11"/>
        <v>124</v>
      </c>
      <c r="K123">
        <f>$J$123+$J$122</f>
        <v>248</v>
      </c>
      <c r="L123">
        <f t="shared" si="8"/>
        <v>0.80519480519480524</v>
      </c>
      <c r="M123">
        <f t="shared" si="8"/>
        <v>1.6103896103896105</v>
      </c>
    </row>
    <row r="124" spans="3:17" x14ac:dyDescent="0.3">
      <c r="C124" t="s">
        <v>44</v>
      </c>
      <c r="F124">
        <v>1</v>
      </c>
      <c r="I124">
        <v>1</v>
      </c>
      <c r="J124">
        <f t="shared" si="11"/>
        <v>145</v>
      </c>
      <c r="L124">
        <f t="shared" si="8"/>
        <v>0.94155844155844159</v>
      </c>
      <c r="M124">
        <f t="shared" si="8"/>
        <v>0</v>
      </c>
    </row>
    <row r="125" spans="3:17" x14ac:dyDescent="0.3">
      <c r="C125" t="s">
        <v>47</v>
      </c>
      <c r="G125">
        <v>1</v>
      </c>
      <c r="I125">
        <v>0</v>
      </c>
      <c r="J125">
        <f t="shared" si="11"/>
        <v>20</v>
      </c>
      <c r="K125">
        <f>$J$125+$J$126</f>
        <v>265</v>
      </c>
      <c r="L125">
        <f t="shared" si="8"/>
        <v>0.12987012987012986</v>
      </c>
      <c r="M125">
        <f t="shared" si="8"/>
        <v>1.7207792207792207</v>
      </c>
    </row>
    <row r="126" spans="3:17" x14ac:dyDescent="0.3">
      <c r="C126" t="s">
        <v>46</v>
      </c>
      <c r="D126">
        <v>1</v>
      </c>
      <c r="F126">
        <v>1</v>
      </c>
      <c r="I126">
        <v>1</v>
      </c>
      <c r="J126">
        <f t="shared" si="11"/>
        <v>245</v>
      </c>
      <c r="L126">
        <f t="shared" si="8"/>
        <v>1.5909090909090908</v>
      </c>
      <c r="M126">
        <f t="shared" si="8"/>
        <v>0</v>
      </c>
    </row>
    <row r="127" spans="3:17" x14ac:dyDescent="0.3">
      <c r="C127" s="21" t="s">
        <v>106</v>
      </c>
      <c r="E127">
        <v>1</v>
      </c>
      <c r="I127">
        <v>1</v>
      </c>
      <c r="J127">
        <f t="shared" si="11"/>
        <v>124</v>
      </c>
      <c r="L127">
        <f>J127/($E$3*$E$2)</f>
        <v>0.80519480519480524</v>
      </c>
      <c r="M127">
        <f t="shared" ref="M127:M128" si="12">K127/($E$3*$E$2)</f>
        <v>0</v>
      </c>
    </row>
    <row r="128" spans="3:17" x14ac:dyDescent="0.3">
      <c r="C128" t="s">
        <v>68</v>
      </c>
      <c r="E128">
        <v>1</v>
      </c>
      <c r="I128">
        <v>1</v>
      </c>
      <c r="J128">
        <f t="shared" si="11"/>
        <v>124</v>
      </c>
      <c r="L128">
        <f>J128/($E$3*$E$2)</f>
        <v>0.80519480519480524</v>
      </c>
      <c r="M128">
        <f t="shared" si="12"/>
        <v>0</v>
      </c>
    </row>
    <row r="131" spans="3:10" s="11" customFormat="1" x14ac:dyDescent="0.3"/>
    <row r="138" spans="3:10" x14ac:dyDescent="0.3">
      <c r="C138" t="s">
        <v>101</v>
      </c>
    </row>
    <row r="139" spans="3:10" x14ac:dyDescent="0.3">
      <c r="D139" t="s">
        <v>18</v>
      </c>
      <c r="E139" t="s">
        <v>20</v>
      </c>
      <c r="F139" t="s">
        <v>21</v>
      </c>
      <c r="G139" t="s">
        <v>22</v>
      </c>
      <c r="H139" t="s">
        <v>26</v>
      </c>
      <c r="I139" t="s">
        <v>23</v>
      </c>
    </row>
    <row r="140" spans="3:10" x14ac:dyDescent="0.3">
      <c r="C140" t="s">
        <v>30</v>
      </c>
      <c r="I140">
        <v>1</v>
      </c>
      <c r="J140" t="s">
        <v>102</v>
      </c>
    </row>
    <row r="141" spans="3:10" x14ac:dyDescent="0.3">
      <c r="C141" t="s">
        <v>40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 t="s">
        <v>103</v>
      </c>
    </row>
    <row r="142" spans="3:10" x14ac:dyDescent="0.3">
      <c r="C142" t="s">
        <v>41</v>
      </c>
      <c r="I142">
        <v>1</v>
      </c>
    </row>
    <row r="143" spans="3:10" x14ac:dyDescent="0.3">
      <c r="C143" t="s">
        <v>35</v>
      </c>
      <c r="E143">
        <v>1</v>
      </c>
      <c r="F143">
        <v>1</v>
      </c>
      <c r="I143">
        <v>1</v>
      </c>
    </row>
    <row r="144" spans="3:10" x14ac:dyDescent="0.3">
      <c r="C144" t="s">
        <v>32</v>
      </c>
      <c r="F144">
        <v>1</v>
      </c>
      <c r="I144">
        <v>1</v>
      </c>
    </row>
    <row r="145" spans="3:9" x14ac:dyDescent="0.3">
      <c r="C145" t="s">
        <v>36</v>
      </c>
      <c r="H145">
        <v>1</v>
      </c>
      <c r="I145">
        <v>1</v>
      </c>
    </row>
    <row r="146" spans="3:9" x14ac:dyDescent="0.3">
      <c r="C146" t="s">
        <v>31</v>
      </c>
      <c r="I146">
        <v>1</v>
      </c>
    </row>
    <row r="147" spans="3:9" x14ac:dyDescent="0.3">
      <c r="C147" t="s">
        <v>33</v>
      </c>
      <c r="G147">
        <v>2</v>
      </c>
      <c r="H147">
        <v>1</v>
      </c>
      <c r="I147">
        <v>1</v>
      </c>
    </row>
    <row r="148" spans="3:9" x14ac:dyDescent="0.3">
      <c r="C148" t="s">
        <v>54</v>
      </c>
      <c r="D148">
        <v>1</v>
      </c>
      <c r="F148">
        <v>1</v>
      </c>
      <c r="G148">
        <v>1</v>
      </c>
      <c r="I148">
        <v>1</v>
      </c>
    </row>
    <row r="150" spans="3:9" x14ac:dyDescent="0.3">
      <c r="D150" t="s">
        <v>18</v>
      </c>
      <c r="E150" t="s">
        <v>20</v>
      </c>
      <c r="F150" t="s">
        <v>21</v>
      </c>
      <c r="G150" t="s">
        <v>22</v>
      </c>
      <c r="H150" t="s">
        <v>26</v>
      </c>
      <c r="I150" t="s">
        <v>23</v>
      </c>
    </row>
    <row r="151" spans="3:9" x14ac:dyDescent="0.3">
      <c r="C151" t="s">
        <v>47</v>
      </c>
      <c r="D151">
        <v>1</v>
      </c>
      <c r="G151">
        <v>1</v>
      </c>
      <c r="I151">
        <v>1</v>
      </c>
    </row>
    <row r="152" spans="3:9" x14ac:dyDescent="0.3">
      <c r="C152" t="s">
        <v>52</v>
      </c>
      <c r="G152">
        <v>1</v>
      </c>
      <c r="I152">
        <v>1</v>
      </c>
    </row>
    <row r="153" spans="3:9" x14ac:dyDescent="0.3">
      <c r="C153" t="s">
        <v>51</v>
      </c>
      <c r="D153">
        <v>1</v>
      </c>
      <c r="G153">
        <v>1</v>
      </c>
      <c r="I153">
        <v>1</v>
      </c>
    </row>
    <row r="154" spans="3:9" x14ac:dyDescent="0.3">
      <c r="C154" t="s">
        <v>49</v>
      </c>
      <c r="I154">
        <v>1</v>
      </c>
    </row>
    <row r="155" spans="3:9" x14ac:dyDescent="0.3">
      <c r="C155" t="s">
        <v>63</v>
      </c>
      <c r="G155">
        <v>1</v>
      </c>
      <c r="I155">
        <v>1</v>
      </c>
    </row>
    <row r="156" spans="3:9" x14ac:dyDescent="0.3">
      <c r="C156" t="s">
        <v>50</v>
      </c>
      <c r="D156">
        <v>1</v>
      </c>
      <c r="F156">
        <v>1</v>
      </c>
      <c r="I156">
        <v>1</v>
      </c>
    </row>
    <row r="157" spans="3:9" x14ac:dyDescent="0.3">
      <c r="C157" t="s">
        <v>55</v>
      </c>
      <c r="D157">
        <v>1</v>
      </c>
      <c r="F157">
        <v>1</v>
      </c>
      <c r="G157">
        <v>1</v>
      </c>
      <c r="I157">
        <v>1</v>
      </c>
    </row>
  </sheetData>
  <hyperlinks>
    <hyperlink ref="A8" r:id="rId1" xr:uid="{55802E46-308C-4839-BF0A-D4BC0A59E7B5}"/>
    <hyperlink ref="A10" r:id="rId2" xr:uid="{6BF628CC-57A0-429E-A07E-F6ADB29FFAA1}"/>
    <hyperlink ref="A18" r:id="rId3" xr:uid="{81B727F7-4FB9-4EFF-B608-A38E55432896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Ataher Sams</dc:creator>
  <cp:lastModifiedBy>Dell</cp:lastModifiedBy>
  <dcterms:created xsi:type="dcterms:W3CDTF">2022-02-03T17:30:57Z</dcterms:created>
  <dcterms:modified xsi:type="dcterms:W3CDTF">2022-02-18T06:38:39Z</dcterms:modified>
</cp:coreProperties>
</file>